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1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AE LAPTOP BAZAR\Desktop\"/>
    </mc:Choice>
  </mc:AlternateContent>
  <xr:revisionPtr revIDLastSave="0" documentId="13_ncr:1_{9246B863-5C59-4788-830C-4EE2B94904F6}" xr6:coauthVersionLast="47" xr6:coauthVersionMax="47" xr10:uidLastSave="{00000000-0000-0000-0000-000000000000}"/>
  <bookViews>
    <workbookView xWindow="-108" yWindow="-108" windowWidth="23256" windowHeight="12720" activeTab="1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3" r:id="rId11"/>
  </sheets>
  <calcPr calcId="181029"/>
</workbook>
</file>

<file path=xl/calcChain.xml><?xml version="1.0" encoding="utf-8"?>
<calcChain xmlns="http://schemas.openxmlformats.org/spreadsheetml/2006/main">
  <c r="J19" i="10" l="1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E20" i="1" l="1"/>
  <c r="E19" i="3"/>
  <c r="CQ18" i="10"/>
  <c r="CL18" i="9"/>
  <c r="CP18" i="8"/>
  <c r="CL18" i="7"/>
  <c r="CP18" i="6"/>
  <c r="CL18" i="5"/>
  <c r="CP18" i="4"/>
  <c r="CL18" i="3"/>
  <c r="CP18" i="2"/>
  <c r="CO19" i="1"/>
  <c r="U9" i="5"/>
  <c r="U9" i="7" s="1"/>
  <c r="U9" i="9" s="1"/>
  <c r="C18" i="10"/>
  <c r="C18" i="9"/>
  <c r="C18" i="8"/>
  <c r="C18" i="7"/>
  <c r="C18" i="6"/>
  <c r="C18" i="5"/>
  <c r="C18" i="4"/>
  <c r="C18" i="3"/>
  <c r="C18" i="2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18" i="10"/>
  <c r="Z9" i="10"/>
  <c r="Z4" i="10"/>
  <c r="AA4" i="10"/>
  <c r="AB4" i="10"/>
  <c r="Z5" i="10"/>
  <c r="AA5" i="10"/>
  <c r="AB5" i="10"/>
  <c r="Z6" i="10"/>
  <c r="AA6" i="10"/>
  <c r="AB6" i="10"/>
  <c r="Z7" i="10"/>
  <c r="AA7" i="10"/>
  <c r="AB7" i="10"/>
  <c r="Z3" i="10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18" i="8"/>
  <c r="AA4" i="8"/>
  <c r="AA5" i="8"/>
  <c r="AA6" i="8"/>
  <c r="AA7" i="8"/>
  <c r="Z4" i="8"/>
  <c r="Z5" i="8"/>
  <c r="Z6" i="8"/>
  <c r="Z7" i="8"/>
  <c r="Y4" i="8"/>
  <c r="Y5" i="8"/>
  <c r="Y6" i="8"/>
  <c r="Y7" i="8"/>
  <c r="Y9" i="8"/>
  <c r="Y3" i="8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18" i="6"/>
  <c r="Z5" i="6"/>
  <c r="AA5" i="6"/>
  <c r="Z6" i="6"/>
  <c r="AA6" i="6"/>
  <c r="Z7" i="6"/>
  <c r="AA7" i="6"/>
  <c r="AA4" i="6"/>
  <c r="Z4" i="6"/>
  <c r="Y4" i="6"/>
  <c r="Y5" i="6"/>
  <c r="Y6" i="6"/>
  <c r="Y7" i="6"/>
  <c r="Y9" i="6"/>
  <c r="Y3" i="6"/>
  <c r="W5" i="5"/>
  <c r="W5" i="7" s="1"/>
  <c r="W5" i="9" s="1"/>
  <c r="W6" i="5"/>
  <c r="W6" i="7" s="1"/>
  <c r="W6" i="9" s="1"/>
  <c r="W7" i="5"/>
  <c r="W7" i="7" s="1"/>
  <c r="W7" i="9" s="1"/>
  <c r="W4" i="5"/>
  <c r="W4" i="7" s="1"/>
  <c r="W4" i="9" s="1"/>
  <c r="V5" i="5"/>
  <c r="V5" i="7" s="1"/>
  <c r="V5" i="9" s="1"/>
  <c r="V6" i="5"/>
  <c r="V6" i="7" s="1"/>
  <c r="V6" i="9" s="1"/>
  <c r="V7" i="5"/>
  <c r="V7" i="7" s="1"/>
  <c r="V4" i="5"/>
  <c r="V4" i="7" s="1"/>
  <c r="V4" i="9" s="1"/>
  <c r="U4" i="5"/>
  <c r="U4" i="7" s="1"/>
  <c r="U4" i="9" s="1"/>
  <c r="U5" i="5"/>
  <c r="U5" i="7" s="1"/>
  <c r="U5" i="9" s="1"/>
  <c r="U6" i="5"/>
  <c r="U6" i="7" s="1"/>
  <c r="U6" i="9" s="1"/>
  <c r="U7" i="5"/>
  <c r="U7" i="7" s="1"/>
  <c r="U7" i="9" s="1"/>
  <c r="U3" i="5"/>
  <c r="U3" i="7" s="1"/>
  <c r="U3" i="9" s="1"/>
  <c r="Z14" i="4"/>
  <c r="V14" i="5" s="1"/>
  <c r="V14" i="7" s="1"/>
  <c r="V14" i="9" s="1"/>
  <c r="Z13" i="4"/>
  <c r="V13" i="5" s="1"/>
  <c r="V13" i="7" s="1"/>
  <c r="V13" i="9" s="1"/>
  <c r="AA5" i="4"/>
  <c r="AA6" i="4"/>
  <c r="AA7" i="4"/>
  <c r="AA4" i="4"/>
  <c r="Z5" i="4"/>
  <c r="Z6" i="4"/>
  <c r="Z7" i="4"/>
  <c r="Y22" i="4" s="1"/>
  <c r="Z4" i="4"/>
  <c r="Y9" i="4"/>
  <c r="Y5" i="4"/>
  <c r="Y6" i="4"/>
  <c r="Y7" i="4"/>
  <c r="Y4" i="4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18" i="3"/>
  <c r="W5" i="3"/>
  <c r="W6" i="3"/>
  <c r="W7" i="3"/>
  <c r="W4" i="3"/>
  <c r="V5" i="3"/>
  <c r="V6" i="3"/>
  <c r="V7" i="3"/>
  <c r="V4" i="3"/>
  <c r="U9" i="3"/>
  <c r="U5" i="3"/>
  <c r="U6" i="3"/>
  <c r="U7" i="3"/>
  <c r="U4" i="3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18" i="2"/>
  <c r="Z14" i="2"/>
  <c r="V14" i="3" s="1"/>
  <c r="Z13" i="2"/>
  <c r="Z13" i="6" s="1"/>
  <c r="Z13" i="8" s="1"/>
  <c r="AA13" i="10" s="1"/>
  <c r="V4" i="2"/>
  <c r="R4" i="3" s="1"/>
  <c r="V4" i="4" s="1"/>
  <c r="R4" i="5" s="1"/>
  <c r="V4" i="6" s="1"/>
  <c r="R4" i="7" s="1"/>
  <c r="V4" i="8" s="1"/>
  <c r="R4" i="9" s="1"/>
  <c r="W4" i="10" s="1"/>
  <c r="V5" i="2"/>
  <c r="R5" i="3" s="1"/>
  <c r="V5" i="4" s="1"/>
  <c r="R5" i="5" s="1"/>
  <c r="V5" i="6" s="1"/>
  <c r="R5" i="7" s="1"/>
  <c r="V5" i="8" s="1"/>
  <c r="R5" i="9" s="1"/>
  <c r="W5" i="10" s="1"/>
  <c r="V7" i="2"/>
  <c r="R7" i="3" s="1"/>
  <c r="V7" i="4" s="1"/>
  <c r="R7" i="5" s="1"/>
  <c r="V7" i="6" s="1"/>
  <c r="R7" i="7" s="1"/>
  <c r="V7" i="8" s="1"/>
  <c r="R7" i="9" s="1"/>
  <c r="W7" i="10" s="1"/>
  <c r="V8" i="2"/>
  <c r="R8" i="3" s="1"/>
  <c r="V8" i="4" s="1"/>
  <c r="R8" i="5" s="1"/>
  <c r="V8" i="6" s="1"/>
  <c r="R8" i="7" s="1"/>
  <c r="V8" i="8" s="1"/>
  <c r="R8" i="9" s="1"/>
  <c r="W8" i="10" s="1"/>
  <c r="V11" i="2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19" i="1"/>
  <c r="S3" i="1"/>
  <c r="O11" i="1" s="1"/>
  <c r="O12" i="1" s="1"/>
  <c r="S9" i="1"/>
  <c r="V9" i="2" s="1"/>
  <c r="R4" i="2"/>
  <c r="N4" i="3" s="1"/>
  <c r="R4" i="4" s="1"/>
  <c r="N4" i="5" s="1"/>
  <c r="R4" i="6" s="1"/>
  <c r="N4" i="7" s="1"/>
  <c r="R4" i="8" s="1"/>
  <c r="N4" i="9" s="1"/>
  <c r="S4" i="10" s="1"/>
  <c r="R5" i="2"/>
  <c r="N5" i="3" s="1"/>
  <c r="R5" i="4" s="1"/>
  <c r="N5" i="5" s="1"/>
  <c r="R5" i="6" s="1"/>
  <c r="N5" i="7" s="1"/>
  <c r="R5" i="8" s="1"/>
  <c r="N5" i="9" s="1"/>
  <c r="S5" i="10" s="1"/>
  <c r="R6" i="2"/>
  <c r="N6" i="3" s="1"/>
  <c r="R6" i="4" s="1"/>
  <c r="N6" i="5" s="1"/>
  <c r="R6" i="6" s="1"/>
  <c r="N6" i="7" s="1"/>
  <c r="R6" i="8" s="1"/>
  <c r="N6" i="9" s="1"/>
  <c r="S6" i="10" s="1"/>
  <c r="R7" i="2"/>
  <c r="N7" i="3" s="1"/>
  <c r="R7" i="4" s="1"/>
  <c r="N7" i="5" s="1"/>
  <c r="R7" i="6" s="1"/>
  <c r="N7" i="7" s="1"/>
  <c r="R7" i="8" s="1"/>
  <c r="N7" i="9" s="1"/>
  <c r="S7" i="10" s="1"/>
  <c r="R8" i="2"/>
  <c r="N8" i="3" s="1"/>
  <c r="R8" i="4" s="1"/>
  <c r="N8" i="5" s="1"/>
  <c r="R8" i="6" s="1"/>
  <c r="N8" i="7" s="1"/>
  <c r="R8" i="8" s="1"/>
  <c r="N8" i="9" s="1"/>
  <c r="S8" i="10" s="1"/>
  <c r="R9" i="2"/>
  <c r="N9" i="3" s="1"/>
  <c r="R9" i="4" s="1"/>
  <c r="N9" i="5" s="1"/>
  <c r="R9" i="6" s="1"/>
  <c r="N9" i="7" s="1"/>
  <c r="R9" i="8" s="1"/>
  <c r="N9" i="9" s="1"/>
  <c r="S9" i="10" s="1"/>
  <c r="R3" i="2"/>
  <c r="N3" i="3" s="1"/>
  <c r="R3" i="4" s="1"/>
  <c r="N3" i="5" s="1"/>
  <c r="R3" i="6" s="1"/>
  <c r="N3" i="7" s="1"/>
  <c r="R3" i="8" s="1"/>
  <c r="N3" i="9" s="1"/>
  <c r="S3" i="10" s="1"/>
  <c r="U29" i="5" l="1"/>
  <c r="U28" i="5"/>
  <c r="S10" i="1"/>
  <c r="V10" i="2" s="1"/>
  <c r="R10" i="3" s="1"/>
  <c r="V10" i="4" s="1"/>
  <c r="R10" i="5" s="1"/>
  <c r="V10" i="6" s="1"/>
  <c r="R10" i="7" s="1"/>
  <c r="V10" i="8" s="1"/>
  <c r="R10" i="9" s="1"/>
  <c r="W10" i="10" s="1"/>
  <c r="Y36" i="4"/>
  <c r="U44" i="5"/>
  <c r="Y29" i="4"/>
  <c r="U36" i="5"/>
  <c r="Y53" i="4"/>
  <c r="Y21" i="4"/>
  <c r="U53" i="5"/>
  <c r="U21" i="5"/>
  <c r="Y28" i="4"/>
  <c r="Y52" i="4"/>
  <c r="Y20" i="4"/>
  <c r="U52" i="5"/>
  <c r="U20" i="5"/>
  <c r="Y45" i="4"/>
  <c r="U45" i="5"/>
  <c r="Y44" i="4"/>
  <c r="Y37" i="4"/>
  <c r="U37" i="5"/>
  <c r="U23" i="7"/>
  <c r="U31" i="7"/>
  <c r="U39" i="7"/>
  <c r="U47" i="7"/>
  <c r="U55" i="7"/>
  <c r="U52" i="7"/>
  <c r="U37" i="7"/>
  <c r="U46" i="7"/>
  <c r="U24" i="7"/>
  <c r="U32" i="7"/>
  <c r="U40" i="7"/>
  <c r="U48" i="7"/>
  <c r="U56" i="7"/>
  <c r="U44" i="7"/>
  <c r="U53" i="7"/>
  <c r="U25" i="7"/>
  <c r="U33" i="7"/>
  <c r="U41" i="7"/>
  <c r="U49" i="7"/>
  <c r="U57" i="7"/>
  <c r="U36" i="7"/>
  <c r="U29" i="7"/>
  <c r="U30" i="7"/>
  <c r="U38" i="7"/>
  <c r="U26" i="7"/>
  <c r="U34" i="7"/>
  <c r="U42" i="7"/>
  <c r="U50" i="7"/>
  <c r="U18" i="7"/>
  <c r="U20" i="7"/>
  <c r="U22" i="7"/>
  <c r="U54" i="7"/>
  <c r="V7" i="9"/>
  <c r="U19" i="7"/>
  <c r="U27" i="7"/>
  <c r="U35" i="7"/>
  <c r="U43" i="7"/>
  <c r="U51" i="7"/>
  <c r="U28" i="7"/>
  <c r="U21" i="7"/>
  <c r="U45" i="7"/>
  <c r="Y43" i="4"/>
  <c r="U35" i="5"/>
  <c r="Y18" i="4"/>
  <c r="Y50" i="4"/>
  <c r="Y42" i="4"/>
  <c r="Y34" i="4"/>
  <c r="Y26" i="4"/>
  <c r="U18" i="5"/>
  <c r="U50" i="5"/>
  <c r="U42" i="5"/>
  <c r="U34" i="5"/>
  <c r="U26" i="5"/>
  <c r="Z14" i="6"/>
  <c r="Z14" i="8" s="1"/>
  <c r="AA14" i="10" s="1"/>
  <c r="V13" i="3"/>
  <c r="Y35" i="4"/>
  <c r="U27" i="5"/>
  <c r="Y57" i="4"/>
  <c r="Y49" i="4"/>
  <c r="Y41" i="4"/>
  <c r="Y33" i="4"/>
  <c r="Y25" i="4"/>
  <c r="U57" i="5"/>
  <c r="U49" i="5"/>
  <c r="U41" i="5"/>
  <c r="U33" i="5"/>
  <c r="U25" i="5"/>
  <c r="Y27" i="4"/>
  <c r="U51" i="5"/>
  <c r="Y56" i="4"/>
  <c r="Y48" i="4"/>
  <c r="Y40" i="4"/>
  <c r="Y32" i="4"/>
  <c r="Y24" i="4"/>
  <c r="U56" i="5"/>
  <c r="U48" i="5"/>
  <c r="U40" i="5"/>
  <c r="U32" i="5"/>
  <c r="U24" i="5"/>
  <c r="Y19" i="4"/>
  <c r="U43" i="5"/>
  <c r="Y55" i="4"/>
  <c r="Y47" i="4"/>
  <c r="Y39" i="4"/>
  <c r="Y31" i="4"/>
  <c r="Y23" i="4"/>
  <c r="U55" i="5"/>
  <c r="U47" i="5"/>
  <c r="U39" i="5"/>
  <c r="U31" i="5"/>
  <c r="U23" i="5"/>
  <c r="Y51" i="4"/>
  <c r="U19" i="5"/>
  <c r="Y54" i="4"/>
  <c r="Y46" i="4"/>
  <c r="Y38" i="4"/>
  <c r="Y30" i="4"/>
  <c r="U54" i="5"/>
  <c r="U46" i="5"/>
  <c r="U38" i="5"/>
  <c r="U30" i="5"/>
  <c r="U22" i="5"/>
  <c r="V3" i="2"/>
  <c r="R3" i="3" s="1"/>
  <c r="V3" i="4" s="1"/>
  <c r="R3" i="5" s="1"/>
  <c r="V3" i="6" s="1"/>
  <c r="R3" i="7" s="1"/>
  <c r="V3" i="8" s="1"/>
  <c r="R3" i="9" s="1"/>
  <c r="W3" i="10" s="1"/>
  <c r="R9" i="3"/>
  <c r="V9" i="4" s="1"/>
  <c r="R9" i="5" s="1"/>
  <c r="V9" i="6" s="1"/>
  <c r="R9" i="7" s="1"/>
  <c r="V9" i="8" s="1"/>
  <c r="R9" i="9" s="1"/>
  <c r="W9" i="10" s="1"/>
  <c r="R11" i="2"/>
  <c r="N11" i="3" s="1"/>
  <c r="R11" i="4" s="1"/>
  <c r="N11" i="5" s="1"/>
  <c r="R11" i="6" s="1"/>
  <c r="N11" i="7" s="1"/>
  <c r="R11" i="8" s="1"/>
  <c r="N11" i="9" s="1"/>
  <c r="S11" i="10" s="1"/>
  <c r="R12" i="2"/>
  <c r="N12" i="3" s="1"/>
  <c r="R12" i="4" s="1"/>
  <c r="N12" i="5" s="1"/>
  <c r="R12" i="6" s="1"/>
  <c r="N12" i="7" s="1"/>
  <c r="R12" i="8" s="1"/>
  <c r="N12" i="9" s="1"/>
  <c r="S12" i="10" s="1"/>
  <c r="O10" i="1"/>
  <c r="CK14" i="2"/>
  <c r="CG14" i="3" s="1"/>
  <c r="CK14" i="4" s="1"/>
  <c r="CG14" i="5" s="1"/>
  <c r="CK14" i="6" s="1"/>
  <c r="CG14" i="7" s="1"/>
  <c r="CK14" i="8" s="1"/>
  <c r="CG14" i="9" s="1"/>
  <c r="CL14" i="10" s="1"/>
  <c r="U24" i="9" l="1"/>
  <c r="U32" i="9"/>
  <c r="U40" i="9"/>
  <c r="U48" i="9"/>
  <c r="U56" i="9"/>
  <c r="U23" i="9"/>
  <c r="U39" i="9"/>
  <c r="U25" i="9"/>
  <c r="U33" i="9"/>
  <c r="U41" i="9"/>
  <c r="U49" i="9"/>
  <c r="U57" i="9"/>
  <c r="U26" i="9"/>
  <c r="U34" i="9"/>
  <c r="U42" i="9"/>
  <c r="U50" i="9"/>
  <c r="U18" i="9"/>
  <c r="U38" i="9"/>
  <c r="U31" i="9"/>
  <c r="U47" i="9"/>
  <c r="U19" i="9"/>
  <c r="U27" i="9"/>
  <c r="U35" i="9"/>
  <c r="U43" i="9"/>
  <c r="U51" i="9"/>
  <c r="U20" i="9"/>
  <c r="U28" i="9"/>
  <c r="U36" i="9"/>
  <c r="U44" i="9"/>
  <c r="U52" i="9"/>
  <c r="U21" i="9"/>
  <c r="U29" i="9"/>
  <c r="U37" i="9"/>
  <c r="U45" i="9"/>
  <c r="U53" i="9"/>
  <c r="U22" i="9"/>
  <c r="U30" i="9"/>
  <c r="U46" i="9"/>
  <c r="U54" i="9"/>
  <c r="U55" i="9"/>
  <c r="R10" i="2"/>
  <c r="N10" i="3" s="1"/>
  <c r="R10" i="4" s="1"/>
  <c r="N10" i="5" s="1"/>
  <c r="R10" i="6" s="1"/>
  <c r="N10" i="7" s="1"/>
  <c r="R10" i="8" s="1"/>
  <c r="N10" i="9" s="1"/>
  <c r="S10" i="10" s="1"/>
  <c r="DQ57" i="10"/>
  <c r="CD57" i="10"/>
  <c r="DQ56" i="10"/>
  <c r="CD56" i="10"/>
  <c r="DQ55" i="10"/>
  <c r="CD55" i="10"/>
  <c r="DQ54" i="10"/>
  <c r="CD54" i="10"/>
  <c r="DQ53" i="10"/>
  <c r="CD53" i="10"/>
  <c r="DQ52" i="10"/>
  <c r="CD52" i="10"/>
  <c r="DQ51" i="10"/>
  <c r="CD51" i="10"/>
  <c r="DQ50" i="10"/>
  <c r="CD50" i="10"/>
  <c r="DQ49" i="10"/>
  <c r="CD49" i="10"/>
  <c r="DQ48" i="10"/>
  <c r="CD48" i="10"/>
  <c r="DQ47" i="10"/>
  <c r="CD47" i="10"/>
  <c r="DQ46" i="10"/>
  <c r="CD46" i="10"/>
  <c r="DQ45" i="10"/>
  <c r="CD45" i="10"/>
  <c r="DQ44" i="10"/>
  <c r="CD44" i="10"/>
  <c r="DQ43" i="10"/>
  <c r="CD43" i="10"/>
  <c r="DQ42" i="10"/>
  <c r="CD42" i="10"/>
  <c r="DQ41" i="10"/>
  <c r="CD41" i="10"/>
  <c r="DQ40" i="10"/>
  <c r="CD40" i="10"/>
  <c r="DQ39" i="10"/>
  <c r="CD39" i="10"/>
  <c r="DQ38" i="10"/>
  <c r="CD38" i="10"/>
  <c r="DQ37" i="10"/>
  <c r="CD37" i="10"/>
  <c r="DQ36" i="10"/>
  <c r="CD36" i="10"/>
  <c r="DQ35" i="10"/>
  <c r="CD35" i="10"/>
  <c r="DQ34" i="10"/>
  <c r="CD34" i="10"/>
  <c r="DQ33" i="10"/>
  <c r="CD33" i="10"/>
  <c r="DQ32" i="10"/>
  <c r="CD32" i="10"/>
  <c r="DQ31" i="10"/>
  <c r="CD31" i="10"/>
  <c r="DQ30" i="10"/>
  <c r="CD30" i="10"/>
  <c r="DQ29" i="10"/>
  <c r="CD29" i="10"/>
  <c r="DQ28" i="10"/>
  <c r="CD28" i="10"/>
  <c r="DQ27" i="10"/>
  <c r="CD27" i="10"/>
  <c r="DQ26" i="10"/>
  <c r="CD26" i="10"/>
  <c r="DQ25" i="10"/>
  <c r="CD25" i="10"/>
  <c r="DQ24" i="10"/>
  <c r="CD24" i="10"/>
  <c r="DQ23" i="10"/>
  <c r="CD23" i="10"/>
  <c r="DQ22" i="10"/>
  <c r="CD22" i="10"/>
  <c r="DQ21" i="10"/>
  <c r="CD21" i="10"/>
  <c r="DQ20" i="10"/>
  <c r="CD20" i="10"/>
  <c r="DQ19" i="10"/>
  <c r="CM19" i="10"/>
  <c r="CM20" i="10" s="1"/>
  <c r="CM21" i="10" s="1"/>
  <c r="CM22" i="10" s="1"/>
  <c r="CM23" i="10" s="1"/>
  <c r="CM24" i="10" s="1"/>
  <c r="CM25" i="10" s="1"/>
  <c r="CM26" i="10" s="1"/>
  <c r="CM27" i="10" s="1"/>
  <c r="CM28" i="10" s="1"/>
  <c r="CM29" i="10" s="1"/>
  <c r="CM30" i="10" s="1"/>
  <c r="CM31" i="10" s="1"/>
  <c r="CM32" i="10" s="1"/>
  <c r="CM33" i="10" s="1"/>
  <c r="CM34" i="10" s="1"/>
  <c r="CM35" i="10" s="1"/>
  <c r="CM36" i="10" s="1"/>
  <c r="CM37" i="10" s="1"/>
  <c r="CM38" i="10" s="1"/>
  <c r="CM39" i="10" s="1"/>
  <c r="CM40" i="10" s="1"/>
  <c r="CM41" i="10" s="1"/>
  <c r="CM42" i="10" s="1"/>
  <c r="CM43" i="10" s="1"/>
  <c r="CM44" i="10" s="1"/>
  <c r="CM45" i="10" s="1"/>
  <c r="CM46" i="10" s="1"/>
  <c r="CM47" i="10" s="1"/>
  <c r="CM48" i="10" s="1"/>
  <c r="CM49" i="10" s="1"/>
  <c r="CM50" i="10" s="1"/>
  <c r="CM51" i="10" s="1"/>
  <c r="CM52" i="10" s="1"/>
  <c r="CM53" i="10" s="1"/>
  <c r="CM54" i="10" s="1"/>
  <c r="CM55" i="10" s="1"/>
  <c r="CM56" i="10" s="1"/>
  <c r="CM57" i="10" s="1"/>
  <c r="CD19" i="10"/>
  <c r="ER18" i="10"/>
  <c r="EP18" i="10"/>
  <c r="EO18" i="10"/>
  <c r="EL18" i="10"/>
  <c r="EM18" i="10" s="1"/>
  <c r="EV18" i="10" s="1"/>
  <c r="DQ18" i="10"/>
  <c r="CR18" i="10"/>
  <c r="CU18" i="10" s="1"/>
  <c r="AU18" i="10" s="1"/>
  <c r="CD18" i="10"/>
  <c r="AF18" i="10"/>
  <c r="AG18" i="10" s="1"/>
  <c r="AH18" i="10" s="1"/>
  <c r="AI18" i="10" s="1"/>
  <c r="S18" i="10"/>
  <c r="Q18" i="10"/>
  <c r="P18" i="10"/>
  <c r="DB13" i="10"/>
  <c r="CZ13" i="10"/>
  <c r="CX13" i="10"/>
  <c r="AB13" i="10"/>
  <c r="DF12" i="10"/>
  <c r="DD12" i="10"/>
  <c r="DB12" i="10"/>
  <c r="DL57" i="9"/>
  <c r="BY57" i="9"/>
  <c r="DL56" i="9"/>
  <c r="BY56" i="9"/>
  <c r="DL55" i="9"/>
  <c r="BY55" i="9"/>
  <c r="DL54" i="9"/>
  <c r="BY54" i="9"/>
  <c r="DL53" i="9"/>
  <c r="BY53" i="9"/>
  <c r="DL52" i="9"/>
  <c r="BY52" i="9"/>
  <c r="DL51" i="9"/>
  <c r="BY51" i="9"/>
  <c r="DL50" i="9"/>
  <c r="BY50" i="9"/>
  <c r="DL49" i="9"/>
  <c r="BY49" i="9"/>
  <c r="DL48" i="9"/>
  <c r="BY48" i="9"/>
  <c r="DL47" i="9"/>
  <c r="BY47" i="9"/>
  <c r="DL46" i="9"/>
  <c r="BY46" i="9"/>
  <c r="DL45" i="9"/>
  <c r="BY45" i="9"/>
  <c r="DL44" i="9"/>
  <c r="BY44" i="9"/>
  <c r="DL43" i="9"/>
  <c r="BY43" i="9"/>
  <c r="DL42" i="9"/>
  <c r="BY42" i="9"/>
  <c r="DL41" i="9"/>
  <c r="BY41" i="9"/>
  <c r="DL40" i="9"/>
  <c r="BY40" i="9"/>
  <c r="DL39" i="9"/>
  <c r="BY39" i="9"/>
  <c r="DL38" i="9"/>
  <c r="BY38" i="9"/>
  <c r="DL37" i="9"/>
  <c r="BY37" i="9"/>
  <c r="DL36" i="9"/>
  <c r="BY36" i="9"/>
  <c r="DL35" i="9"/>
  <c r="BY35" i="9"/>
  <c r="DL34" i="9"/>
  <c r="BY34" i="9"/>
  <c r="DL33" i="9"/>
  <c r="BY33" i="9"/>
  <c r="DL32" i="9"/>
  <c r="BY32" i="9"/>
  <c r="DL31" i="9"/>
  <c r="BY31" i="9"/>
  <c r="DL30" i="9"/>
  <c r="BY30" i="9"/>
  <c r="DL29" i="9"/>
  <c r="BY29" i="9"/>
  <c r="DL28" i="9"/>
  <c r="BY28" i="9"/>
  <c r="DL27" i="9"/>
  <c r="BY27" i="9"/>
  <c r="DL26" i="9"/>
  <c r="BY26" i="9"/>
  <c r="DL25" i="9"/>
  <c r="BY25" i="9"/>
  <c r="DL24" i="9"/>
  <c r="BY24" i="9"/>
  <c r="DL23" i="9"/>
  <c r="BY23" i="9"/>
  <c r="DL22" i="9"/>
  <c r="BY22" i="9"/>
  <c r="DL21" i="9"/>
  <c r="BY21" i="9"/>
  <c r="DL20" i="9"/>
  <c r="BY20" i="9"/>
  <c r="DL19" i="9"/>
  <c r="CH19" i="9"/>
  <c r="CH20" i="9" s="1"/>
  <c r="CH21" i="9" s="1"/>
  <c r="CH22" i="9" s="1"/>
  <c r="CH23" i="9" s="1"/>
  <c r="CH24" i="9" s="1"/>
  <c r="CH25" i="9" s="1"/>
  <c r="CH26" i="9" s="1"/>
  <c r="CH27" i="9" s="1"/>
  <c r="CH28" i="9" s="1"/>
  <c r="CH29" i="9" s="1"/>
  <c r="CH30" i="9" s="1"/>
  <c r="CH31" i="9" s="1"/>
  <c r="CH32" i="9" s="1"/>
  <c r="CH33" i="9" s="1"/>
  <c r="CH34" i="9" s="1"/>
  <c r="CH35" i="9" s="1"/>
  <c r="CH36" i="9" s="1"/>
  <c r="CH37" i="9" s="1"/>
  <c r="CH38" i="9" s="1"/>
  <c r="CH39" i="9" s="1"/>
  <c r="CH40" i="9" s="1"/>
  <c r="CH41" i="9" s="1"/>
  <c r="CH42" i="9" s="1"/>
  <c r="CH43" i="9" s="1"/>
  <c r="CH44" i="9" s="1"/>
  <c r="CH45" i="9" s="1"/>
  <c r="CH46" i="9" s="1"/>
  <c r="CH47" i="9" s="1"/>
  <c r="CH48" i="9" s="1"/>
  <c r="CH49" i="9" s="1"/>
  <c r="CH50" i="9" s="1"/>
  <c r="CH51" i="9" s="1"/>
  <c r="CH52" i="9" s="1"/>
  <c r="CH53" i="9" s="1"/>
  <c r="CH54" i="9" s="1"/>
  <c r="CH55" i="9" s="1"/>
  <c r="CH56" i="9" s="1"/>
  <c r="CH57" i="9" s="1"/>
  <c r="BY19" i="9"/>
  <c r="EM18" i="9"/>
  <c r="EK18" i="9"/>
  <c r="EJ18" i="9"/>
  <c r="EG18" i="9"/>
  <c r="EH18" i="9" s="1"/>
  <c r="EN18" i="9" s="1"/>
  <c r="DL18" i="9"/>
  <c r="CM18" i="9"/>
  <c r="CP18" i="9" s="1"/>
  <c r="BY18" i="9"/>
  <c r="AA18" i="9"/>
  <c r="AB18" i="9" s="1"/>
  <c r="AC18" i="9" s="1"/>
  <c r="AD18" i="9" s="1"/>
  <c r="N18" i="9"/>
  <c r="L18" i="9"/>
  <c r="K18" i="9"/>
  <c r="CW13" i="9"/>
  <c r="CU13" i="9"/>
  <c r="CS13" i="9"/>
  <c r="W13" i="9"/>
  <c r="DA12" i="9"/>
  <c r="CY12" i="9"/>
  <c r="CW12" i="9"/>
  <c r="DP57" i="8"/>
  <c r="CC57" i="8"/>
  <c r="DP56" i="8"/>
  <c r="CC56" i="8"/>
  <c r="DP55" i="8"/>
  <c r="CC55" i="8"/>
  <c r="DP54" i="8"/>
  <c r="CC54" i="8"/>
  <c r="DP53" i="8"/>
  <c r="CC53" i="8"/>
  <c r="DP52" i="8"/>
  <c r="CC52" i="8"/>
  <c r="DP51" i="8"/>
  <c r="CC51" i="8"/>
  <c r="DP50" i="8"/>
  <c r="CC50" i="8"/>
  <c r="DP49" i="8"/>
  <c r="CC49" i="8"/>
  <c r="DP48" i="8"/>
  <c r="CC48" i="8"/>
  <c r="DP47" i="8"/>
  <c r="CC47" i="8"/>
  <c r="DP46" i="8"/>
  <c r="CC46" i="8"/>
  <c r="DP45" i="8"/>
  <c r="CC45" i="8"/>
  <c r="DP44" i="8"/>
  <c r="CC44" i="8"/>
  <c r="DP43" i="8"/>
  <c r="CC43" i="8"/>
  <c r="DP42" i="8"/>
  <c r="CC42" i="8"/>
  <c r="DP41" i="8"/>
  <c r="CC41" i="8"/>
  <c r="DP40" i="8"/>
  <c r="CC40" i="8"/>
  <c r="DP39" i="8"/>
  <c r="CC39" i="8"/>
  <c r="DP38" i="8"/>
  <c r="CC38" i="8"/>
  <c r="DP37" i="8"/>
  <c r="CC37" i="8"/>
  <c r="DP36" i="8"/>
  <c r="CC36" i="8"/>
  <c r="DP35" i="8"/>
  <c r="CC35" i="8"/>
  <c r="DP34" i="8"/>
  <c r="CC34" i="8"/>
  <c r="DP33" i="8"/>
  <c r="CC33" i="8"/>
  <c r="DP32" i="8"/>
  <c r="CC32" i="8"/>
  <c r="DP31" i="8"/>
  <c r="CC31" i="8"/>
  <c r="DP30" i="8"/>
  <c r="CC30" i="8"/>
  <c r="DP29" i="8"/>
  <c r="CC29" i="8"/>
  <c r="DP28" i="8"/>
  <c r="CC28" i="8"/>
  <c r="DP27" i="8"/>
  <c r="CC27" i="8"/>
  <c r="DP26" i="8"/>
  <c r="CC26" i="8"/>
  <c r="DP25" i="8"/>
  <c r="CC25" i="8"/>
  <c r="DP24" i="8"/>
  <c r="CC24" i="8"/>
  <c r="DP23" i="8"/>
  <c r="CC23" i="8"/>
  <c r="DP22" i="8"/>
  <c r="CC22" i="8"/>
  <c r="DP21" i="8"/>
  <c r="CC21" i="8"/>
  <c r="DP20" i="8"/>
  <c r="CC20" i="8"/>
  <c r="DP19" i="8"/>
  <c r="CL19" i="8"/>
  <c r="CL20" i="8" s="1"/>
  <c r="CL21" i="8" s="1"/>
  <c r="CL22" i="8" s="1"/>
  <c r="CL23" i="8" s="1"/>
  <c r="CL24" i="8" s="1"/>
  <c r="CL25" i="8" s="1"/>
  <c r="CL26" i="8" s="1"/>
  <c r="CL27" i="8" s="1"/>
  <c r="CL28" i="8" s="1"/>
  <c r="CL29" i="8" s="1"/>
  <c r="CL30" i="8" s="1"/>
  <c r="CL31" i="8" s="1"/>
  <c r="CL32" i="8" s="1"/>
  <c r="CL33" i="8" s="1"/>
  <c r="CL34" i="8" s="1"/>
  <c r="CL35" i="8" s="1"/>
  <c r="CL36" i="8" s="1"/>
  <c r="CL37" i="8" s="1"/>
  <c r="CL38" i="8" s="1"/>
  <c r="CL39" i="8" s="1"/>
  <c r="CL40" i="8" s="1"/>
  <c r="CL41" i="8" s="1"/>
  <c r="CL42" i="8" s="1"/>
  <c r="CL43" i="8" s="1"/>
  <c r="CL44" i="8" s="1"/>
  <c r="CL45" i="8" s="1"/>
  <c r="CL46" i="8" s="1"/>
  <c r="CL47" i="8" s="1"/>
  <c r="CL48" i="8" s="1"/>
  <c r="CL49" i="8" s="1"/>
  <c r="CL50" i="8" s="1"/>
  <c r="CL51" i="8" s="1"/>
  <c r="CL52" i="8" s="1"/>
  <c r="CL53" i="8" s="1"/>
  <c r="CL54" i="8" s="1"/>
  <c r="CL55" i="8" s="1"/>
  <c r="CL56" i="8" s="1"/>
  <c r="CL57" i="8" s="1"/>
  <c r="CC19" i="8"/>
  <c r="EQ18" i="8"/>
  <c r="EO18" i="8"/>
  <c r="EN18" i="8"/>
  <c r="EK18" i="8"/>
  <c r="EL18" i="8" s="1"/>
  <c r="DP18" i="8"/>
  <c r="CQ18" i="8"/>
  <c r="CT18" i="8" s="1"/>
  <c r="AT18" i="8" s="1"/>
  <c r="CC18" i="8"/>
  <c r="AE18" i="8"/>
  <c r="AF18" i="8" s="1"/>
  <c r="AG18" i="8" s="1"/>
  <c r="AH18" i="8" s="1"/>
  <c r="R18" i="8"/>
  <c r="P18" i="8"/>
  <c r="O18" i="8"/>
  <c r="DA13" i="8"/>
  <c r="CY13" i="8"/>
  <c r="CW13" i="8"/>
  <c r="AA13" i="8"/>
  <c r="DE12" i="8"/>
  <c r="DC12" i="8"/>
  <c r="DA12" i="8"/>
  <c r="DL57" i="7"/>
  <c r="BY57" i="7"/>
  <c r="DL56" i="7"/>
  <c r="BY56" i="7"/>
  <c r="DL55" i="7"/>
  <c r="BY55" i="7"/>
  <c r="DL54" i="7"/>
  <c r="BY54" i="7"/>
  <c r="DL53" i="7"/>
  <c r="BY53" i="7"/>
  <c r="DL52" i="7"/>
  <c r="BY52" i="7"/>
  <c r="DL51" i="7"/>
  <c r="BY51" i="7"/>
  <c r="DL50" i="7"/>
  <c r="BY50" i="7"/>
  <c r="DL49" i="7"/>
  <c r="BY49" i="7"/>
  <c r="DL48" i="7"/>
  <c r="BY48" i="7"/>
  <c r="DL47" i="7"/>
  <c r="BY47" i="7"/>
  <c r="DL46" i="7"/>
  <c r="BY46" i="7"/>
  <c r="DL45" i="7"/>
  <c r="BY45" i="7"/>
  <c r="DL44" i="7"/>
  <c r="BY44" i="7"/>
  <c r="DL43" i="7"/>
  <c r="BY43" i="7"/>
  <c r="DL42" i="7"/>
  <c r="BY42" i="7"/>
  <c r="DL41" i="7"/>
  <c r="BY41" i="7"/>
  <c r="DL40" i="7"/>
  <c r="BY40" i="7"/>
  <c r="DL39" i="7"/>
  <c r="BY39" i="7"/>
  <c r="DL38" i="7"/>
  <c r="BY38" i="7"/>
  <c r="DL37" i="7"/>
  <c r="BY37" i="7"/>
  <c r="DL36" i="7"/>
  <c r="BY36" i="7"/>
  <c r="DL35" i="7"/>
  <c r="BY35" i="7"/>
  <c r="DL34" i="7"/>
  <c r="BY34" i="7"/>
  <c r="DL33" i="7"/>
  <c r="BY33" i="7"/>
  <c r="DL32" i="7"/>
  <c r="BY32" i="7"/>
  <c r="DL31" i="7"/>
  <c r="BY31" i="7"/>
  <c r="DL30" i="7"/>
  <c r="BY30" i="7"/>
  <c r="DL29" i="7"/>
  <c r="BY29" i="7"/>
  <c r="DL28" i="7"/>
  <c r="BY28" i="7"/>
  <c r="DL27" i="7"/>
  <c r="BY27" i="7"/>
  <c r="DL26" i="7"/>
  <c r="BY26" i="7"/>
  <c r="DL25" i="7"/>
  <c r="BY25" i="7"/>
  <c r="DL24" i="7"/>
  <c r="BY24" i="7"/>
  <c r="DL23" i="7"/>
  <c r="BY23" i="7"/>
  <c r="DL22" i="7"/>
  <c r="BY22" i="7"/>
  <c r="DL21" i="7"/>
  <c r="BY21" i="7"/>
  <c r="DL20" i="7"/>
  <c r="BY20" i="7"/>
  <c r="DL19" i="7"/>
  <c r="CH19" i="7"/>
  <c r="CH20" i="7" s="1"/>
  <c r="CH21" i="7" s="1"/>
  <c r="CH22" i="7" s="1"/>
  <c r="CH23" i="7" s="1"/>
  <c r="CH24" i="7" s="1"/>
  <c r="CH25" i="7" s="1"/>
  <c r="CH26" i="7" s="1"/>
  <c r="CH27" i="7" s="1"/>
  <c r="CH28" i="7" s="1"/>
  <c r="CH29" i="7" s="1"/>
  <c r="CH30" i="7" s="1"/>
  <c r="CH31" i="7" s="1"/>
  <c r="CH32" i="7" s="1"/>
  <c r="CH33" i="7" s="1"/>
  <c r="CH34" i="7" s="1"/>
  <c r="CH35" i="7" s="1"/>
  <c r="CH36" i="7" s="1"/>
  <c r="CH37" i="7" s="1"/>
  <c r="CH38" i="7" s="1"/>
  <c r="CH39" i="7" s="1"/>
  <c r="CH40" i="7" s="1"/>
  <c r="CH41" i="7" s="1"/>
  <c r="CH42" i="7" s="1"/>
  <c r="CH43" i="7" s="1"/>
  <c r="CH44" i="7" s="1"/>
  <c r="CH45" i="7" s="1"/>
  <c r="CH46" i="7" s="1"/>
  <c r="CH47" i="7" s="1"/>
  <c r="CH48" i="7" s="1"/>
  <c r="CH49" i="7" s="1"/>
  <c r="CH50" i="7" s="1"/>
  <c r="CH51" i="7" s="1"/>
  <c r="CH52" i="7" s="1"/>
  <c r="CH53" i="7" s="1"/>
  <c r="CH54" i="7" s="1"/>
  <c r="CH55" i="7" s="1"/>
  <c r="CH56" i="7" s="1"/>
  <c r="CH57" i="7" s="1"/>
  <c r="BY19" i="7"/>
  <c r="EM18" i="7"/>
  <c r="EK18" i="7"/>
  <c r="EJ18" i="7"/>
  <c r="EG18" i="7"/>
  <c r="EH18" i="7" s="1"/>
  <c r="EQ18" i="7" s="1"/>
  <c r="DL18" i="7"/>
  <c r="CM18" i="7"/>
  <c r="CP18" i="7" s="1"/>
  <c r="BY18" i="7"/>
  <c r="AA18" i="7"/>
  <c r="AB18" i="7" s="1"/>
  <c r="AC18" i="7" s="1"/>
  <c r="AD18" i="7" s="1"/>
  <c r="N18" i="7"/>
  <c r="L18" i="7"/>
  <c r="K18" i="7"/>
  <c r="CW13" i="7"/>
  <c r="CU13" i="7"/>
  <c r="CS13" i="7"/>
  <c r="W13" i="7"/>
  <c r="DA12" i="7"/>
  <c r="CY12" i="7"/>
  <c r="CW12" i="7"/>
  <c r="DP57" i="6"/>
  <c r="CC57" i="6"/>
  <c r="DP56" i="6"/>
  <c r="CC56" i="6"/>
  <c r="DP55" i="6"/>
  <c r="CC55" i="6"/>
  <c r="DP54" i="6"/>
  <c r="CC54" i="6"/>
  <c r="DP53" i="6"/>
  <c r="CC53" i="6"/>
  <c r="DP52" i="6"/>
  <c r="CC52" i="6"/>
  <c r="DP51" i="6"/>
  <c r="CC51" i="6"/>
  <c r="DP50" i="6"/>
  <c r="CC50" i="6"/>
  <c r="DP49" i="6"/>
  <c r="CC49" i="6"/>
  <c r="DP48" i="6"/>
  <c r="CC48" i="6"/>
  <c r="DP47" i="6"/>
  <c r="CC47" i="6"/>
  <c r="DP46" i="6"/>
  <c r="CC46" i="6"/>
  <c r="DP45" i="6"/>
  <c r="CC45" i="6"/>
  <c r="DP44" i="6"/>
  <c r="CC44" i="6"/>
  <c r="DP43" i="6"/>
  <c r="CC43" i="6"/>
  <c r="DP42" i="6"/>
  <c r="CC42" i="6"/>
  <c r="DP41" i="6"/>
  <c r="CC41" i="6"/>
  <c r="DP40" i="6"/>
  <c r="CC40" i="6"/>
  <c r="DP39" i="6"/>
  <c r="CC39" i="6"/>
  <c r="DP38" i="6"/>
  <c r="CC38" i="6"/>
  <c r="DP37" i="6"/>
  <c r="CC37" i="6"/>
  <c r="DP36" i="6"/>
  <c r="CC36" i="6"/>
  <c r="DP35" i="6"/>
  <c r="CC35" i="6"/>
  <c r="DP34" i="6"/>
  <c r="CC34" i="6"/>
  <c r="DP33" i="6"/>
  <c r="CC33" i="6"/>
  <c r="DP32" i="6"/>
  <c r="CC32" i="6"/>
  <c r="DP31" i="6"/>
  <c r="CC31" i="6"/>
  <c r="DP30" i="6"/>
  <c r="CC30" i="6"/>
  <c r="DP29" i="6"/>
  <c r="CC29" i="6"/>
  <c r="DP28" i="6"/>
  <c r="CC28" i="6"/>
  <c r="DP27" i="6"/>
  <c r="CC27" i="6"/>
  <c r="DP26" i="6"/>
  <c r="CC26" i="6"/>
  <c r="DP25" i="6"/>
  <c r="CC25" i="6"/>
  <c r="DP24" i="6"/>
  <c r="CC24" i="6"/>
  <c r="DP23" i="6"/>
  <c r="CC23" i="6"/>
  <c r="DP22" i="6"/>
  <c r="CC22" i="6"/>
  <c r="DP21" i="6"/>
  <c r="CC21" i="6"/>
  <c r="DP20" i="6"/>
  <c r="CC20" i="6"/>
  <c r="DP19" i="6"/>
  <c r="CL19" i="6"/>
  <c r="CL20" i="6" s="1"/>
  <c r="CL21" i="6" s="1"/>
  <c r="CL22" i="6" s="1"/>
  <c r="CL23" i="6" s="1"/>
  <c r="CL24" i="6" s="1"/>
  <c r="CL25" i="6" s="1"/>
  <c r="CL26" i="6" s="1"/>
  <c r="CL27" i="6" s="1"/>
  <c r="CL28" i="6" s="1"/>
  <c r="CL29" i="6" s="1"/>
  <c r="CL30" i="6" s="1"/>
  <c r="CL31" i="6" s="1"/>
  <c r="CL32" i="6" s="1"/>
  <c r="CL33" i="6" s="1"/>
  <c r="CL34" i="6" s="1"/>
  <c r="CL35" i="6" s="1"/>
  <c r="CL36" i="6" s="1"/>
  <c r="CL37" i="6" s="1"/>
  <c r="CL38" i="6" s="1"/>
  <c r="CL39" i="6" s="1"/>
  <c r="CL40" i="6" s="1"/>
  <c r="CL41" i="6" s="1"/>
  <c r="CL42" i="6" s="1"/>
  <c r="CL43" i="6" s="1"/>
  <c r="CL44" i="6" s="1"/>
  <c r="CL45" i="6" s="1"/>
  <c r="CL46" i="6" s="1"/>
  <c r="CL47" i="6" s="1"/>
  <c r="CL48" i="6" s="1"/>
  <c r="CL49" i="6" s="1"/>
  <c r="CL50" i="6" s="1"/>
  <c r="CL51" i="6" s="1"/>
  <c r="CL52" i="6" s="1"/>
  <c r="CL53" i="6" s="1"/>
  <c r="CL54" i="6" s="1"/>
  <c r="CL55" i="6" s="1"/>
  <c r="CL56" i="6" s="1"/>
  <c r="CL57" i="6" s="1"/>
  <c r="CC19" i="6"/>
  <c r="EQ18" i="6"/>
  <c r="EO18" i="6"/>
  <c r="EN18" i="6"/>
  <c r="EK18" i="6"/>
  <c r="EL18" i="6" s="1"/>
  <c r="DP18" i="6"/>
  <c r="CQ18" i="6"/>
  <c r="CT18" i="6" s="1"/>
  <c r="CC18" i="6"/>
  <c r="AE18" i="6"/>
  <c r="AF18" i="6" s="1"/>
  <c r="AG18" i="6" s="1"/>
  <c r="AH18" i="6" s="1"/>
  <c r="R18" i="6"/>
  <c r="P18" i="6"/>
  <c r="O18" i="6"/>
  <c r="DA13" i="6"/>
  <c r="CY13" i="6"/>
  <c r="CW13" i="6"/>
  <c r="AA13" i="6"/>
  <c r="DE12" i="6"/>
  <c r="DC12" i="6"/>
  <c r="DA12" i="6"/>
  <c r="DL57" i="5"/>
  <c r="BY57" i="5"/>
  <c r="DL56" i="5"/>
  <c r="BY56" i="5"/>
  <c r="DL55" i="5"/>
  <c r="BY55" i="5"/>
  <c r="DL54" i="5"/>
  <c r="BY54" i="5"/>
  <c r="DL53" i="5"/>
  <c r="BY53" i="5"/>
  <c r="DL52" i="5"/>
  <c r="BY52" i="5"/>
  <c r="DL51" i="5"/>
  <c r="BY51" i="5"/>
  <c r="DL50" i="5"/>
  <c r="BY50" i="5"/>
  <c r="DL49" i="5"/>
  <c r="BY49" i="5"/>
  <c r="DL48" i="5"/>
  <c r="BY48" i="5"/>
  <c r="DL47" i="5"/>
  <c r="BY47" i="5"/>
  <c r="DL46" i="5"/>
  <c r="BY46" i="5"/>
  <c r="DL45" i="5"/>
  <c r="BY45" i="5"/>
  <c r="DL44" i="5"/>
  <c r="BY44" i="5"/>
  <c r="DL43" i="5"/>
  <c r="BY43" i="5"/>
  <c r="DL42" i="5"/>
  <c r="BY42" i="5"/>
  <c r="DL41" i="5"/>
  <c r="BY41" i="5"/>
  <c r="DL40" i="5"/>
  <c r="BY40" i="5"/>
  <c r="DL39" i="5"/>
  <c r="BY39" i="5"/>
  <c r="DL38" i="5"/>
  <c r="BY38" i="5"/>
  <c r="DL37" i="5"/>
  <c r="BY37" i="5"/>
  <c r="DL36" i="5"/>
  <c r="BY36" i="5"/>
  <c r="DL35" i="5"/>
  <c r="BY35" i="5"/>
  <c r="DL34" i="5"/>
  <c r="BY34" i="5"/>
  <c r="DL33" i="5"/>
  <c r="BY33" i="5"/>
  <c r="DL32" i="5"/>
  <c r="BY32" i="5"/>
  <c r="DL31" i="5"/>
  <c r="BY31" i="5"/>
  <c r="DL30" i="5"/>
  <c r="BY30" i="5"/>
  <c r="DL29" i="5"/>
  <c r="BY29" i="5"/>
  <c r="DL28" i="5"/>
  <c r="BY28" i="5"/>
  <c r="DL27" i="5"/>
  <c r="BY27" i="5"/>
  <c r="DL26" i="5"/>
  <c r="BY26" i="5"/>
  <c r="DL25" i="5"/>
  <c r="BY25" i="5"/>
  <c r="DL24" i="5"/>
  <c r="BY24" i="5"/>
  <c r="DL23" i="5"/>
  <c r="BY23" i="5"/>
  <c r="DL22" i="5"/>
  <c r="BY22" i="5"/>
  <c r="DL21" i="5"/>
  <c r="BY21" i="5"/>
  <c r="DL20" i="5"/>
  <c r="BY20" i="5"/>
  <c r="DL19" i="5"/>
  <c r="CH19" i="5"/>
  <c r="CH20" i="5" s="1"/>
  <c r="CH21" i="5" s="1"/>
  <c r="CH22" i="5" s="1"/>
  <c r="CH23" i="5" s="1"/>
  <c r="CH24" i="5" s="1"/>
  <c r="CH25" i="5" s="1"/>
  <c r="CH26" i="5" s="1"/>
  <c r="CH27" i="5" s="1"/>
  <c r="CH28" i="5" s="1"/>
  <c r="CH29" i="5" s="1"/>
  <c r="CH30" i="5" s="1"/>
  <c r="CH31" i="5" s="1"/>
  <c r="CH32" i="5" s="1"/>
  <c r="CH33" i="5" s="1"/>
  <c r="CH34" i="5" s="1"/>
  <c r="CH35" i="5" s="1"/>
  <c r="CH36" i="5" s="1"/>
  <c r="CH37" i="5" s="1"/>
  <c r="CH38" i="5" s="1"/>
  <c r="CH39" i="5" s="1"/>
  <c r="CH40" i="5" s="1"/>
  <c r="CH41" i="5" s="1"/>
  <c r="CH42" i="5" s="1"/>
  <c r="CH43" i="5" s="1"/>
  <c r="CH44" i="5" s="1"/>
  <c r="CH45" i="5" s="1"/>
  <c r="CH46" i="5" s="1"/>
  <c r="CH47" i="5" s="1"/>
  <c r="CH48" i="5" s="1"/>
  <c r="CH49" i="5" s="1"/>
  <c r="CH50" i="5" s="1"/>
  <c r="CH51" i="5" s="1"/>
  <c r="CH52" i="5" s="1"/>
  <c r="CH53" i="5" s="1"/>
  <c r="CH54" i="5" s="1"/>
  <c r="CH55" i="5" s="1"/>
  <c r="CH56" i="5" s="1"/>
  <c r="CH57" i="5" s="1"/>
  <c r="BY19" i="5"/>
  <c r="EM18" i="5"/>
  <c r="EK18" i="5"/>
  <c r="EJ18" i="5"/>
  <c r="EG18" i="5"/>
  <c r="EH18" i="5" s="1"/>
  <c r="DL18" i="5"/>
  <c r="CM18" i="5"/>
  <c r="CP18" i="5" s="1"/>
  <c r="BY18" i="5"/>
  <c r="AA18" i="5"/>
  <c r="AB18" i="5" s="1"/>
  <c r="AC18" i="5" s="1"/>
  <c r="AD18" i="5" s="1"/>
  <c r="N18" i="5"/>
  <c r="L18" i="5"/>
  <c r="K18" i="5"/>
  <c r="CW13" i="5"/>
  <c r="CU13" i="5"/>
  <c r="CS13" i="5"/>
  <c r="W13" i="5"/>
  <c r="DA12" i="5"/>
  <c r="CY12" i="5"/>
  <c r="CW12" i="5"/>
  <c r="DP57" i="4"/>
  <c r="CC57" i="4"/>
  <c r="DP56" i="4"/>
  <c r="CC56" i="4"/>
  <c r="DP55" i="4"/>
  <c r="CC55" i="4"/>
  <c r="DP54" i="4"/>
  <c r="CC54" i="4"/>
  <c r="DP53" i="4"/>
  <c r="CC53" i="4"/>
  <c r="DP52" i="4"/>
  <c r="CC52" i="4"/>
  <c r="DP51" i="4"/>
  <c r="CC51" i="4"/>
  <c r="DP50" i="4"/>
  <c r="CC50" i="4"/>
  <c r="DP49" i="4"/>
  <c r="CC49" i="4"/>
  <c r="DP48" i="4"/>
  <c r="CC48" i="4"/>
  <c r="DP47" i="4"/>
  <c r="CC47" i="4"/>
  <c r="DP46" i="4"/>
  <c r="CC46" i="4"/>
  <c r="DP45" i="4"/>
  <c r="CC45" i="4"/>
  <c r="DP44" i="4"/>
  <c r="CC44" i="4"/>
  <c r="DP43" i="4"/>
  <c r="CC43" i="4"/>
  <c r="DP42" i="4"/>
  <c r="CC42" i="4"/>
  <c r="DP41" i="4"/>
  <c r="CC41" i="4"/>
  <c r="DP40" i="4"/>
  <c r="CC40" i="4"/>
  <c r="DP39" i="4"/>
  <c r="CC39" i="4"/>
  <c r="DP38" i="4"/>
  <c r="CC38" i="4"/>
  <c r="DP37" i="4"/>
  <c r="CC37" i="4"/>
  <c r="DP36" i="4"/>
  <c r="CC36" i="4"/>
  <c r="DP35" i="4"/>
  <c r="CC35" i="4"/>
  <c r="DP34" i="4"/>
  <c r="CC34" i="4"/>
  <c r="DP33" i="4"/>
  <c r="CC33" i="4"/>
  <c r="DP32" i="4"/>
  <c r="CC32" i="4"/>
  <c r="DP31" i="4"/>
  <c r="CC31" i="4"/>
  <c r="DP30" i="4"/>
  <c r="CC30" i="4"/>
  <c r="DP29" i="4"/>
  <c r="CC29" i="4"/>
  <c r="DP28" i="4"/>
  <c r="CC28" i="4"/>
  <c r="DP27" i="4"/>
  <c r="CC27" i="4"/>
  <c r="DP26" i="4"/>
  <c r="CC26" i="4"/>
  <c r="DP25" i="4"/>
  <c r="CC25" i="4"/>
  <c r="DP24" i="4"/>
  <c r="CC24" i="4"/>
  <c r="DP23" i="4"/>
  <c r="CC23" i="4"/>
  <c r="DP22" i="4"/>
  <c r="CC22" i="4"/>
  <c r="DP21" i="4"/>
  <c r="CC21" i="4"/>
  <c r="DP20" i="4"/>
  <c r="CC20" i="4"/>
  <c r="DP19" i="4"/>
  <c r="CL19" i="4"/>
  <c r="CL20" i="4" s="1"/>
  <c r="CL21" i="4" s="1"/>
  <c r="CL22" i="4" s="1"/>
  <c r="CL23" i="4" s="1"/>
  <c r="CL24" i="4" s="1"/>
  <c r="CL25" i="4" s="1"/>
  <c r="CL26" i="4" s="1"/>
  <c r="CL27" i="4" s="1"/>
  <c r="CL28" i="4" s="1"/>
  <c r="CL29" i="4" s="1"/>
  <c r="CL30" i="4" s="1"/>
  <c r="CL31" i="4" s="1"/>
  <c r="CL32" i="4" s="1"/>
  <c r="CL33" i="4" s="1"/>
  <c r="CL34" i="4" s="1"/>
  <c r="CL35" i="4" s="1"/>
  <c r="CL36" i="4" s="1"/>
  <c r="CL37" i="4" s="1"/>
  <c r="CL38" i="4" s="1"/>
  <c r="CL39" i="4" s="1"/>
  <c r="CL40" i="4" s="1"/>
  <c r="CL41" i="4" s="1"/>
  <c r="CL42" i="4" s="1"/>
  <c r="CL43" i="4" s="1"/>
  <c r="CL44" i="4" s="1"/>
  <c r="CL45" i="4" s="1"/>
  <c r="CL46" i="4" s="1"/>
  <c r="CL47" i="4" s="1"/>
  <c r="CL48" i="4" s="1"/>
  <c r="CL49" i="4" s="1"/>
  <c r="CL50" i="4" s="1"/>
  <c r="CL51" i="4" s="1"/>
  <c r="CL52" i="4" s="1"/>
  <c r="CL53" i="4" s="1"/>
  <c r="CL54" i="4" s="1"/>
  <c r="CL55" i="4" s="1"/>
  <c r="CL56" i="4" s="1"/>
  <c r="CL57" i="4" s="1"/>
  <c r="CC19" i="4"/>
  <c r="EQ18" i="4"/>
  <c r="EO18" i="4"/>
  <c r="EN18" i="4"/>
  <c r="EK18" i="4"/>
  <c r="EL18" i="4" s="1"/>
  <c r="ES18" i="4" s="1"/>
  <c r="DP18" i="4"/>
  <c r="CQ18" i="4"/>
  <c r="CT18" i="4" s="1"/>
  <c r="CC18" i="4"/>
  <c r="AE18" i="4"/>
  <c r="AF18" i="4" s="1"/>
  <c r="AG18" i="4" s="1"/>
  <c r="AH18" i="4" s="1"/>
  <c r="R18" i="4"/>
  <c r="P18" i="4"/>
  <c r="O18" i="4"/>
  <c r="DA13" i="4"/>
  <c r="CY13" i="4"/>
  <c r="CW13" i="4"/>
  <c r="AA13" i="4"/>
  <c r="DE12" i="4"/>
  <c r="DC12" i="4"/>
  <c r="DA12" i="4"/>
  <c r="D19" i="3"/>
  <c r="G19" i="4" s="1"/>
  <c r="D18" i="3"/>
  <c r="G18" i="4" s="1"/>
  <c r="DL57" i="3"/>
  <c r="BY57" i="3"/>
  <c r="DL56" i="3"/>
  <c r="BY56" i="3"/>
  <c r="DL55" i="3"/>
  <c r="BY55" i="3"/>
  <c r="DL54" i="3"/>
  <c r="BY54" i="3"/>
  <c r="DL53" i="3"/>
  <c r="BY53" i="3"/>
  <c r="DL52" i="3"/>
  <c r="BY52" i="3"/>
  <c r="DL51" i="3"/>
  <c r="BY51" i="3"/>
  <c r="DL50" i="3"/>
  <c r="BY50" i="3"/>
  <c r="DL49" i="3"/>
  <c r="BY49" i="3"/>
  <c r="DL48" i="3"/>
  <c r="BY48" i="3"/>
  <c r="DL47" i="3"/>
  <c r="BY47" i="3"/>
  <c r="DL46" i="3"/>
  <c r="BY46" i="3"/>
  <c r="DL45" i="3"/>
  <c r="BY45" i="3"/>
  <c r="DL44" i="3"/>
  <c r="BY44" i="3"/>
  <c r="DL43" i="3"/>
  <c r="BY43" i="3"/>
  <c r="DL42" i="3"/>
  <c r="BY42" i="3"/>
  <c r="DL41" i="3"/>
  <c r="BY41" i="3"/>
  <c r="DL40" i="3"/>
  <c r="BY40" i="3"/>
  <c r="DL39" i="3"/>
  <c r="BY39" i="3"/>
  <c r="DL38" i="3"/>
  <c r="BY38" i="3"/>
  <c r="DL37" i="3"/>
  <c r="BY37" i="3"/>
  <c r="DL36" i="3"/>
  <c r="BY36" i="3"/>
  <c r="DL35" i="3"/>
  <c r="BY35" i="3"/>
  <c r="DL34" i="3"/>
  <c r="BY34" i="3"/>
  <c r="DL33" i="3"/>
  <c r="BY33" i="3"/>
  <c r="DL32" i="3"/>
  <c r="BY32" i="3"/>
  <c r="DL31" i="3"/>
  <c r="BY31" i="3"/>
  <c r="DL30" i="3"/>
  <c r="BY30" i="3"/>
  <c r="DL29" i="3"/>
  <c r="BY29" i="3"/>
  <c r="DL28" i="3"/>
  <c r="BY28" i="3"/>
  <c r="DL27" i="3"/>
  <c r="BY27" i="3"/>
  <c r="DL26" i="3"/>
  <c r="BY26" i="3"/>
  <c r="DL25" i="3"/>
  <c r="BY25" i="3"/>
  <c r="DL24" i="3"/>
  <c r="BY24" i="3"/>
  <c r="DL23" i="3"/>
  <c r="BY23" i="3"/>
  <c r="DL22" i="3"/>
  <c r="BY22" i="3"/>
  <c r="DL21" i="3"/>
  <c r="BY21" i="3"/>
  <c r="DL20" i="3"/>
  <c r="BY20" i="3"/>
  <c r="DL19" i="3"/>
  <c r="CH19" i="3"/>
  <c r="CH20" i="3" s="1"/>
  <c r="CH21" i="3" s="1"/>
  <c r="CH22" i="3" s="1"/>
  <c r="CH23" i="3" s="1"/>
  <c r="CH24" i="3" s="1"/>
  <c r="CH25" i="3" s="1"/>
  <c r="CH26" i="3" s="1"/>
  <c r="CH27" i="3" s="1"/>
  <c r="CH28" i="3" s="1"/>
  <c r="CH29" i="3" s="1"/>
  <c r="CH30" i="3" s="1"/>
  <c r="CH31" i="3" s="1"/>
  <c r="CH32" i="3" s="1"/>
  <c r="CH33" i="3" s="1"/>
  <c r="CH34" i="3" s="1"/>
  <c r="CH35" i="3" s="1"/>
  <c r="CH36" i="3" s="1"/>
  <c r="CH37" i="3" s="1"/>
  <c r="CH38" i="3" s="1"/>
  <c r="CH39" i="3" s="1"/>
  <c r="CH40" i="3" s="1"/>
  <c r="CH41" i="3" s="1"/>
  <c r="CH42" i="3" s="1"/>
  <c r="CH43" i="3" s="1"/>
  <c r="CH44" i="3" s="1"/>
  <c r="CH45" i="3" s="1"/>
  <c r="CH46" i="3" s="1"/>
  <c r="CH47" i="3" s="1"/>
  <c r="CH48" i="3" s="1"/>
  <c r="CH49" i="3" s="1"/>
  <c r="CH50" i="3" s="1"/>
  <c r="CH51" i="3" s="1"/>
  <c r="CH52" i="3" s="1"/>
  <c r="CH53" i="3" s="1"/>
  <c r="CH54" i="3" s="1"/>
  <c r="CH55" i="3" s="1"/>
  <c r="CH56" i="3" s="1"/>
  <c r="CH57" i="3" s="1"/>
  <c r="BY19" i="3"/>
  <c r="EM18" i="3"/>
  <c r="EK18" i="3"/>
  <c r="EJ18" i="3"/>
  <c r="EG18" i="3"/>
  <c r="EH18" i="3" s="1"/>
  <c r="DL18" i="3"/>
  <c r="CM18" i="3"/>
  <c r="CP18" i="3" s="1"/>
  <c r="BY18" i="3"/>
  <c r="AA18" i="3"/>
  <c r="AB18" i="3" s="1"/>
  <c r="AC18" i="3" s="1"/>
  <c r="AD18" i="3" s="1"/>
  <c r="N18" i="3"/>
  <c r="L18" i="3"/>
  <c r="K18" i="3"/>
  <c r="CW13" i="3"/>
  <c r="CU13" i="3"/>
  <c r="CS13" i="3"/>
  <c r="W13" i="3"/>
  <c r="DA12" i="3"/>
  <c r="CY12" i="3"/>
  <c r="CW12" i="3"/>
  <c r="K18" i="2"/>
  <c r="G19" i="2"/>
  <c r="G18" i="2"/>
  <c r="DP57" i="2"/>
  <c r="CC57" i="2"/>
  <c r="DP56" i="2"/>
  <c r="CC56" i="2"/>
  <c r="DP55" i="2"/>
  <c r="CC55" i="2"/>
  <c r="DP54" i="2"/>
  <c r="CC54" i="2"/>
  <c r="DP53" i="2"/>
  <c r="CC53" i="2"/>
  <c r="DP52" i="2"/>
  <c r="CC52" i="2"/>
  <c r="DP51" i="2"/>
  <c r="CC51" i="2"/>
  <c r="DP50" i="2"/>
  <c r="CC50" i="2"/>
  <c r="DP49" i="2"/>
  <c r="CC49" i="2"/>
  <c r="DP48" i="2"/>
  <c r="CC48" i="2"/>
  <c r="DP47" i="2"/>
  <c r="CC47" i="2"/>
  <c r="DP46" i="2"/>
  <c r="CC46" i="2"/>
  <c r="DP45" i="2"/>
  <c r="CC45" i="2"/>
  <c r="DP44" i="2"/>
  <c r="CC44" i="2"/>
  <c r="DP43" i="2"/>
  <c r="CC43" i="2"/>
  <c r="DP42" i="2"/>
  <c r="CC42" i="2"/>
  <c r="DP41" i="2"/>
  <c r="CC41" i="2"/>
  <c r="DP40" i="2"/>
  <c r="CC40" i="2"/>
  <c r="DP39" i="2"/>
  <c r="CC39" i="2"/>
  <c r="DP38" i="2"/>
  <c r="CC38" i="2"/>
  <c r="DP37" i="2"/>
  <c r="CC37" i="2"/>
  <c r="DP36" i="2"/>
  <c r="CC36" i="2"/>
  <c r="DP35" i="2"/>
  <c r="CC35" i="2"/>
  <c r="DP34" i="2"/>
  <c r="CC34" i="2"/>
  <c r="DP33" i="2"/>
  <c r="CC33" i="2"/>
  <c r="DP32" i="2"/>
  <c r="CC32" i="2"/>
  <c r="DP31" i="2"/>
  <c r="CC31" i="2"/>
  <c r="DP30" i="2"/>
  <c r="CC30" i="2"/>
  <c r="DP29" i="2"/>
  <c r="CC29" i="2"/>
  <c r="DP28" i="2"/>
  <c r="CC28" i="2"/>
  <c r="DP27" i="2"/>
  <c r="CC27" i="2"/>
  <c r="DP26" i="2"/>
  <c r="CC26" i="2"/>
  <c r="DP25" i="2"/>
  <c r="CC25" i="2"/>
  <c r="DP24" i="2"/>
  <c r="CC24" i="2"/>
  <c r="DP23" i="2"/>
  <c r="CC23" i="2"/>
  <c r="DP22" i="2"/>
  <c r="CC22" i="2"/>
  <c r="DP21" i="2"/>
  <c r="CC21" i="2"/>
  <c r="DP20" i="2"/>
  <c r="CC20" i="2"/>
  <c r="DP19" i="2"/>
  <c r="CL19" i="2"/>
  <c r="CL20" i="2" s="1"/>
  <c r="CL21" i="2" s="1"/>
  <c r="CL22" i="2" s="1"/>
  <c r="CL23" i="2" s="1"/>
  <c r="CL24" i="2" s="1"/>
  <c r="CL25" i="2" s="1"/>
  <c r="CL26" i="2" s="1"/>
  <c r="CL27" i="2" s="1"/>
  <c r="CL28" i="2" s="1"/>
  <c r="CL29" i="2" s="1"/>
  <c r="CL30" i="2" s="1"/>
  <c r="CL31" i="2" s="1"/>
  <c r="CL32" i="2" s="1"/>
  <c r="CL33" i="2" s="1"/>
  <c r="CL34" i="2" s="1"/>
  <c r="CL35" i="2" s="1"/>
  <c r="CL36" i="2" s="1"/>
  <c r="CL37" i="2" s="1"/>
  <c r="CL38" i="2" s="1"/>
  <c r="CL39" i="2" s="1"/>
  <c r="CL40" i="2" s="1"/>
  <c r="CL41" i="2" s="1"/>
  <c r="CL42" i="2" s="1"/>
  <c r="CL43" i="2" s="1"/>
  <c r="CL44" i="2" s="1"/>
  <c r="CL45" i="2" s="1"/>
  <c r="CL46" i="2" s="1"/>
  <c r="CL47" i="2" s="1"/>
  <c r="CL48" i="2" s="1"/>
  <c r="CL49" i="2" s="1"/>
  <c r="CL50" i="2" s="1"/>
  <c r="CL51" i="2" s="1"/>
  <c r="CL52" i="2" s="1"/>
  <c r="CL53" i="2" s="1"/>
  <c r="CL54" i="2" s="1"/>
  <c r="CL55" i="2" s="1"/>
  <c r="CL56" i="2" s="1"/>
  <c r="CL57" i="2" s="1"/>
  <c r="CC19" i="2"/>
  <c r="EQ18" i="2"/>
  <c r="EO18" i="2"/>
  <c r="EN18" i="2"/>
  <c r="EK18" i="2"/>
  <c r="EL18" i="2" s="1"/>
  <c r="DP18" i="2"/>
  <c r="CQ18" i="2"/>
  <c r="CT18" i="2" s="1"/>
  <c r="AT18" i="2" s="1"/>
  <c r="CC18" i="2"/>
  <c r="AE18" i="2"/>
  <c r="AF18" i="2" s="1"/>
  <c r="AG18" i="2" s="1"/>
  <c r="AH18" i="2" s="1"/>
  <c r="R18" i="2"/>
  <c r="P18" i="2"/>
  <c r="O18" i="2"/>
  <c r="DA13" i="2"/>
  <c r="CY13" i="2"/>
  <c r="CW13" i="2"/>
  <c r="AA13" i="2"/>
  <c r="DE12" i="2"/>
  <c r="DC12" i="2"/>
  <c r="DA12" i="2"/>
  <c r="G19" i="1"/>
  <c r="CK20" i="1"/>
  <c r="CK21" i="1" s="1"/>
  <c r="CK22" i="1" s="1"/>
  <c r="CK23" i="1" s="1"/>
  <c r="CK24" i="1" s="1"/>
  <c r="CK25" i="1" s="1"/>
  <c r="CK26" i="1" s="1"/>
  <c r="CK27" i="1" s="1"/>
  <c r="CK28" i="1" s="1"/>
  <c r="CK29" i="1" s="1"/>
  <c r="CK30" i="1" s="1"/>
  <c r="CK31" i="1" s="1"/>
  <c r="CK32" i="1" s="1"/>
  <c r="CK33" i="1" s="1"/>
  <c r="CK34" i="1" s="1"/>
  <c r="CK35" i="1" s="1"/>
  <c r="CK36" i="1" s="1"/>
  <c r="CK37" i="1" s="1"/>
  <c r="CK38" i="1" s="1"/>
  <c r="CK39" i="1" s="1"/>
  <c r="CK40" i="1" s="1"/>
  <c r="CK41" i="1" s="1"/>
  <c r="CK42" i="1" s="1"/>
  <c r="CK43" i="1" s="1"/>
  <c r="CK44" i="1" s="1"/>
  <c r="CK45" i="1" s="1"/>
  <c r="CK46" i="1" s="1"/>
  <c r="CK47" i="1" s="1"/>
  <c r="CK48" i="1" s="1"/>
  <c r="CK49" i="1" s="1"/>
  <c r="CK50" i="1" s="1"/>
  <c r="CK51" i="1" s="1"/>
  <c r="CK52" i="1" s="1"/>
  <c r="CK53" i="1" s="1"/>
  <c r="CK54" i="1" s="1"/>
  <c r="CK55" i="1" s="1"/>
  <c r="CK56" i="1" s="1"/>
  <c r="CK57" i="1" s="1"/>
  <c r="CK58" i="1" s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19" i="1"/>
  <c r="Q18" i="2" l="1"/>
  <c r="X18" i="2" s="1"/>
  <c r="M18" i="2"/>
  <c r="K19" i="1"/>
  <c r="EL19" i="1" s="1"/>
  <c r="G18" i="3"/>
  <c r="EU18" i="8"/>
  <c r="EN18" i="3"/>
  <c r="EO18" i="7"/>
  <c r="EN18" i="7"/>
  <c r="ER18" i="4"/>
  <c r="ET18" i="4" s="1"/>
  <c r="D21" i="3"/>
  <c r="G21" i="4" s="1"/>
  <c r="D22" i="3"/>
  <c r="G22" i="4" s="1"/>
  <c r="D20" i="3"/>
  <c r="G20" i="4" s="1"/>
  <c r="G25" i="2"/>
  <c r="G24" i="2"/>
  <c r="G23" i="2"/>
  <c r="G22" i="2"/>
  <c r="G21" i="2"/>
  <c r="G20" i="2"/>
  <c r="EW18" i="10"/>
  <c r="ET18" i="10"/>
  <c r="ES18" i="10"/>
  <c r="EO18" i="9"/>
  <c r="EP18" i="9" s="1"/>
  <c r="AP18" i="9"/>
  <c r="EQ18" i="9"/>
  <c r="ER18" i="8"/>
  <c r="EV18" i="8"/>
  <c r="ES18" i="8"/>
  <c r="ER18" i="7"/>
  <c r="AP18" i="7"/>
  <c r="ER18" i="6"/>
  <c r="EU18" i="6"/>
  <c r="ES18" i="6"/>
  <c r="AT18" i="6"/>
  <c r="EN18" i="5"/>
  <c r="EQ18" i="5"/>
  <c r="AP18" i="5"/>
  <c r="EO18" i="5"/>
  <c r="AT18" i="4"/>
  <c r="EU18" i="4"/>
  <c r="AP18" i="3"/>
  <c r="EQ18" i="3"/>
  <c r="EO18" i="3"/>
  <c r="EU18" i="2"/>
  <c r="EV18" i="2" s="1"/>
  <c r="ES18" i="2"/>
  <c r="ER18" i="2"/>
  <c r="M19" i="1"/>
  <c r="W9" i="1" s="1"/>
  <c r="P1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EP19" i="1"/>
  <c r="EN19" i="1"/>
  <c r="EM19" i="1"/>
  <c r="EJ19" i="1"/>
  <c r="EK19" i="1" s="1"/>
  <c r="CP19" i="1"/>
  <c r="CS19" i="1" s="1"/>
  <c r="CB19" i="1"/>
  <c r="AD19" i="1"/>
  <c r="AE19" i="1" s="1"/>
  <c r="AF19" i="1" s="1"/>
  <c r="AG19" i="1" s="1"/>
  <c r="N19" i="1"/>
  <c r="CZ14" i="1"/>
  <c r="CX14" i="1"/>
  <c r="CV14" i="1"/>
  <c r="Z14" i="1"/>
  <c r="DD13" i="1"/>
  <c r="DB13" i="1"/>
  <c r="CZ13" i="1"/>
  <c r="S6" i="1"/>
  <c r="CT19" i="1" l="1"/>
  <c r="CV19" i="1" s="1"/>
  <c r="DA19" i="1" s="1"/>
  <c r="Z9" i="2"/>
  <c r="S18" i="2" s="1"/>
  <c r="Z18" i="2" s="1"/>
  <c r="AA18" i="2" s="1"/>
  <c r="V9" i="5"/>
  <c r="V9" i="7" s="1"/>
  <c r="V9" i="9" s="1"/>
  <c r="Z9" i="4"/>
  <c r="O19" i="1"/>
  <c r="V6" i="2"/>
  <c r="R6" i="3" s="1"/>
  <c r="V6" i="4" s="1"/>
  <c r="R6" i="5" s="1"/>
  <c r="V6" i="6" s="1"/>
  <c r="R6" i="7" s="1"/>
  <c r="V6" i="8" s="1"/>
  <c r="R6" i="9" s="1"/>
  <c r="W6" i="10" s="1"/>
  <c r="R19" i="1"/>
  <c r="Y19" i="1" s="1"/>
  <c r="Z19" i="1" s="1"/>
  <c r="EM18" i="2"/>
  <c r="CU18" i="2"/>
  <c r="DQ18" i="2" s="1"/>
  <c r="I18" i="3"/>
  <c r="EI18" i="3" s="1"/>
  <c r="EP18" i="3"/>
  <c r="EU18" i="10"/>
  <c r="EP18" i="7"/>
  <c r="D23" i="3"/>
  <c r="G23" i="4" s="1"/>
  <c r="G26" i="2"/>
  <c r="ER18" i="9"/>
  <c r="ET18" i="8"/>
  <c r="EV18" i="6"/>
  <c r="ET18" i="6"/>
  <c r="EP18" i="5"/>
  <c r="ER18" i="5"/>
  <c r="EV18" i="4"/>
  <c r="ER18" i="3"/>
  <c r="ET18" i="2"/>
  <c r="AI18" i="2"/>
  <c r="AJ18" i="2"/>
  <c r="AS19" i="1"/>
  <c r="EQ19" i="1"/>
  <c r="ET19" i="1"/>
  <c r="ER19" i="1"/>
  <c r="DE19" i="1" l="1"/>
  <c r="DJ19" i="1" s="1"/>
  <c r="DP19" i="1"/>
  <c r="DS19" i="1" s="1"/>
  <c r="AR19" i="1"/>
  <c r="T19" i="1"/>
  <c r="U19" i="1" s="1"/>
  <c r="AV19" i="1" s="1"/>
  <c r="V9" i="3"/>
  <c r="O18" i="3" s="1"/>
  <c r="V18" i="3" s="1"/>
  <c r="W18" i="3" s="1"/>
  <c r="Z9" i="6"/>
  <c r="Z9" i="8" s="1"/>
  <c r="AA9" i="10" s="1"/>
  <c r="AS18" i="2"/>
  <c r="DF18" i="2"/>
  <c r="DI18" i="2" s="1"/>
  <c r="CW18" i="2"/>
  <c r="CX18" i="2" s="1"/>
  <c r="CQ18" i="3"/>
  <c r="M18" i="3"/>
  <c r="T18" i="3" s="1"/>
  <c r="D24" i="3"/>
  <c r="G24" i="4" s="1"/>
  <c r="G27" i="2"/>
  <c r="AK18" i="2"/>
  <c r="DV18" i="2"/>
  <c r="DU18" i="2"/>
  <c r="DR18" i="2"/>
  <c r="DT18" i="2"/>
  <c r="DS18" i="2"/>
  <c r="AC18" i="2"/>
  <c r="U18" i="2"/>
  <c r="V18" i="2" s="1"/>
  <c r="AW18" i="2" s="1"/>
  <c r="AO18" i="2"/>
  <c r="DR19" i="1"/>
  <c r="DQ19" i="1"/>
  <c r="CY19" i="1"/>
  <c r="CW19" i="1"/>
  <c r="CZ19" i="1"/>
  <c r="CX19" i="1"/>
  <c r="AB19" i="1"/>
  <c r="EU19" i="1"/>
  <c r="AO19" i="1"/>
  <c r="ES19" i="1"/>
  <c r="DT19" i="1" l="1"/>
  <c r="DU19" i="1"/>
  <c r="DH19" i="1"/>
  <c r="DG19" i="1"/>
  <c r="DI19" i="1"/>
  <c r="DF19" i="1"/>
  <c r="DA18" i="2"/>
  <c r="DB18" i="2"/>
  <c r="Q18" i="3"/>
  <c r="R18" i="3" s="1"/>
  <c r="AS18" i="3" s="1"/>
  <c r="Y18" i="3"/>
  <c r="CY18" i="2"/>
  <c r="CZ18" i="2"/>
  <c r="AF18" i="3"/>
  <c r="DJ18" i="2"/>
  <c r="DG18" i="2"/>
  <c r="DH18" i="2"/>
  <c r="DK18" i="2"/>
  <c r="AE18" i="3"/>
  <c r="DM18" i="3"/>
  <c r="AO18" i="3"/>
  <c r="CS18" i="3"/>
  <c r="DB18" i="3"/>
  <c r="AL18" i="3"/>
  <c r="X18" i="3"/>
  <c r="AK18" i="3"/>
  <c r="AH18" i="3"/>
  <c r="D25" i="3"/>
  <c r="G25" i="4" s="1"/>
  <c r="G28" i="2"/>
  <c r="AB18" i="2"/>
  <c r="AD18" i="2" s="1"/>
  <c r="BX18" i="2" s="1"/>
  <c r="AM18" i="2"/>
  <c r="AP18" i="2"/>
  <c r="AQ18" i="2" s="1"/>
  <c r="DW18" i="2"/>
  <c r="DX18" i="2" s="1"/>
  <c r="AL18" i="2"/>
  <c r="DV19" i="1"/>
  <c r="DW19" i="1" s="1"/>
  <c r="DB19" i="1"/>
  <c r="DC19" i="1" s="1"/>
  <c r="AN19" i="1"/>
  <c r="AP19" i="1" s="1"/>
  <c r="AA19" i="1"/>
  <c r="AC19" i="1" s="1"/>
  <c r="AK19" i="1"/>
  <c r="DK19" i="1" l="1"/>
  <c r="DL19" i="1" s="1"/>
  <c r="DC18" i="2"/>
  <c r="DD18" i="2" s="1"/>
  <c r="Z18" i="3"/>
  <c r="BT18" i="3" s="1"/>
  <c r="AG18" i="3"/>
  <c r="AI18" i="3" s="1"/>
  <c r="AJ18" i="3" s="1"/>
  <c r="DL18" i="2"/>
  <c r="DM18" i="2" s="1"/>
  <c r="DD18" i="3"/>
  <c r="DG18" i="3"/>
  <c r="DE18" i="3"/>
  <c r="DF18" i="3"/>
  <c r="DC18" i="3"/>
  <c r="CW18" i="3"/>
  <c r="CX18" i="3"/>
  <c r="CV18" i="3"/>
  <c r="CU18" i="3"/>
  <c r="CT18" i="3"/>
  <c r="DQ18" i="3"/>
  <c r="DR18" i="3"/>
  <c r="DO18" i="3"/>
  <c r="DP18" i="3"/>
  <c r="DN18" i="3"/>
  <c r="AM18" i="3"/>
  <c r="D26" i="3"/>
  <c r="G26" i="4" s="1"/>
  <c r="G29" i="2"/>
  <c r="BD18" i="2"/>
  <c r="BF18" i="2"/>
  <c r="AN18" i="2"/>
  <c r="BG18" i="2" s="1"/>
  <c r="DM19" i="1"/>
  <c r="DN19" i="1" s="1"/>
  <c r="DX19" i="1" s="1"/>
  <c r="BC19" i="1"/>
  <c r="BE19" i="1"/>
  <c r="BW19" i="1"/>
  <c r="AZ18" i="3" l="1"/>
  <c r="DN18" i="2"/>
  <c r="DO18" i="2" s="1"/>
  <c r="DY18" i="2" s="1"/>
  <c r="DZ18" i="2" s="1"/>
  <c r="DS18" i="3"/>
  <c r="DT18" i="3" s="1"/>
  <c r="DH18" i="3"/>
  <c r="DI18" i="3" s="1"/>
  <c r="CY18" i="3"/>
  <c r="CZ18" i="3" s="1"/>
  <c r="BB18" i="3"/>
  <c r="BC18" i="3"/>
  <c r="BD18" i="3" s="1"/>
  <c r="D27" i="3"/>
  <c r="G27" i="4" s="1"/>
  <c r="G30" i="2"/>
  <c r="BI18" i="2"/>
  <c r="BH18" i="2"/>
  <c r="DY19" i="1"/>
  <c r="EV19" i="1"/>
  <c r="EW19" i="1" s="1"/>
  <c r="EX19" i="1" s="1"/>
  <c r="EY19" i="1" s="1"/>
  <c r="EW18" i="2" l="1"/>
  <c r="EX18" i="2" s="1"/>
  <c r="EY18" i="2" s="1"/>
  <c r="EZ18" i="2" s="1"/>
  <c r="DJ18" i="3"/>
  <c r="DK18" i="3" s="1"/>
  <c r="DU18" i="3" s="1"/>
  <c r="DV18" i="3" s="1"/>
  <c r="DY18" i="3" s="1"/>
  <c r="BE18" i="3"/>
  <c r="BF18" i="3" s="1"/>
  <c r="BG18" i="3" s="1"/>
  <c r="D28" i="3"/>
  <c r="G28" i="4" s="1"/>
  <c r="G31" i="2"/>
  <c r="EE18" i="2"/>
  <c r="ED18" i="2"/>
  <c r="EB18" i="2"/>
  <c r="EC18" i="2"/>
  <c r="EA18" i="2"/>
  <c r="BJ18" i="2"/>
  <c r="BK18" i="2" s="1"/>
  <c r="ED19" i="1"/>
  <c r="DZ19" i="1"/>
  <c r="EB19" i="1"/>
  <c r="EA19" i="1"/>
  <c r="EC19" i="1"/>
  <c r="ES18" i="3" l="1"/>
  <c r="ET18" i="3" s="1"/>
  <c r="EU18" i="3" s="1"/>
  <c r="EV18" i="3" s="1"/>
  <c r="DX18" i="3"/>
  <c r="EA18" i="3"/>
  <c r="DW18" i="3"/>
  <c r="DZ18" i="3"/>
  <c r="EF18" i="2"/>
  <c r="EG18" i="2" s="1"/>
  <c r="EH18" i="2" s="1"/>
  <c r="EI18" i="2" s="1"/>
  <c r="AU18" i="2" s="1"/>
  <c r="T18" i="2" s="1"/>
  <c r="W18" i="2" s="1"/>
  <c r="AX18" i="2" s="1"/>
  <c r="D29" i="3"/>
  <c r="G29" i="4" s="1"/>
  <c r="G32" i="2"/>
  <c r="EE19" i="1"/>
  <c r="EF19" i="1" s="1"/>
  <c r="EG19" i="1" s="1"/>
  <c r="EH19" i="1" s="1"/>
  <c r="AT19" i="1" s="1"/>
  <c r="S19" i="1" s="1"/>
  <c r="EB18" i="3" l="1"/>
  <c r="EC18" i="3" s="1"/>
  <c r="ED18" i="3" s="1"/>
  <c r="EE18" i="3" s="1"/>
  <c r="AQ18" i="3" s="1"/>
  <c r="P18" i="3" s="1"/>
  <c r="S18" i="3" s="1"/>
  <c r="AT18" i="3" s="1"/>
  <c r="D30" i="3"/>
  <c r="G30" i="4" s="1"/>
  <c r="G33" i="2"/>
  <c r="BE18" i="2"/>
  <c r="AY18" i="2"/>
  <c r="BY18" i="2"/>
  <c r="BZ18" i="2" s="1"/>
  <c r="D31" i="3" l="1"/>
  <c r="G31" i="4" s="1"/>
  <c r="G34" i="2"/>
  <c r="BA18" i="3"/>
  <c r="AU18" i="3"/>
  <c r="BU18" i="3"/>
  <c r="BV18" i="3" s="1"/>
  <c r="BB18" i="2"/>
  <c r="BC18" i="2" s="1"/>
  <c r="AZ18" i="2"/>
  <c r="BA18" i="2" s="1"/>
  <c r="BL18" i="2"/>
  <c r="BM18" i="2" s="1"/>
  <c r="BQ18" i="2"/>
  <c r="D32" i="3" l="1"/>
  <c r="G32" i="4" s="1"/>
  <c r="G35" i="2"/>
  <c r="AX18" i="3"/>
  <c r="AY18" i="3" s="1"/>
  <c r="AV18" i="3"/>
  <c r="AW18" i="3" s="1"/>
  <c r="BM18" i="3"/>
  <c r="BH18" i="3"/>
  <c r="BI18" i="3" s="1"/>
  <c r="BS18" i="2"/>
  <c r="BR18" i="2"/>
  <c r="BO18" i="2"/>
  <c r="BN18" i="2"/>
  <c r="BP18" i="2" l="1"/>
  <c r="D33" i="3"/>
  <c r="G33" i="4" s="1"/>
  <c r="G36" i="2"/>
  <c r="BJ18" i="3"/>
  <c r="BK18" i="3"/>
  <c r="BO18" i="3"/>
  <c r="BN18" i="3"/>
  <c r="BT18" i="2"/>
  <c r="BP18" i="3" l="1"/>
  <c r="BV18" i="2"/>
  <c r="BW18" i="2" s="1"/>
  <c r="D34" i="3"/>
  <c r="G34" i="4" s="1"/>
  <c r="G37" i="2"/>
  <c r="BL18" i="3"/>
  <c r="BU18" i="2"/>
  <c r="CH18" i="2" s="1"/>
  <c r="D35" i="3" l="1"/>
  <c r="G35" i="4" s="1"/>
  <c r="G38" i="2"/>
  <c r="BR18" i="3"/>
  <c r="BS18" i="3" s="1"/>
  <c r="BQ18" i="3"/>
  <c r="CA18" i="2"/>
  <c r="CB18" i="2" s="1"/>
  <c r="CD18" i="2" s="1"/>
  <c r="D36" i="3" l="1"/>
  <c r="G36" i="4" s="1"/>
  <c r="G39" i="2"/>
  <c r="CD18" i="3"/>
  <c r="BW18" i="3"/>
  <c r="BX18" i="3" s="1"/>
  <c r="CE18" i="2"/>
  <c r="CF18" i="2" s="1"/>
  <c r="CG18" i="2" s="1"/>
  <c r="CI18" i="2" s="1"/>
  <c r="CJ18" i="2" s="1"/>
  <c r="CK18" i="2" s="1"/>
  <c r="CM18" i="2" s="1"/>
  <c r="E18" i="2" s="1"/>
  <c r="C19" i="2" s="1"/>
  <c r="D37" i="3" l="1"/>
  <c r="G37" i="4" s="1"/>
  <c r="G40" i="2"/>
  <c r="BZ18" i="3"/>
  <c r="CA18" i="3"/>
  <c r="K19" i="2" l="1"/>
  <c r="F18" i="2"/>
  <c r="D38" i="3"/>
  <c r="G38" i="4" s="1"/>
  <c r="G41" i="2"/>
  <c r="CB18" i="3"/>
  <c r="CC18" i="3" s="1"/>
  <c r="CE18" i="3" s="1"/>
  <c r="CF18" i="3" s="1"/>
  <c r="CG18" i="3" s="1"/>
  <c r="CI18" i="3" s="1"/>
  <c r="E18" i="3" s="1"/>
  <c r="C19" i="3" s="1"/>
  <c r="M19" i="2" l="1"/>
  <c r="S19" i="2" s="1"/>
  <c r="Z19" i="2" s="1"/>
  <c r="AA19" i="2" s="1"/>
  <c r="Q19" i="2"/>
  <c r="D39" i="3"/>
  <c r="G39" i="4" s="1"/>
  <c r="G42" i="2"/>
  <c r="EM19" i="2" l="1"/>
  <c r="CU19" i="2"/>
  <c r="DQ19" i="2" s="1"/>
  <c r="D40" i="3"/>
  <c r="G40" i="4" s="1"/>
  <c r="G43" i="2"/>
  <c r="F18" i="3"/>
  <c r="H18" i="4" s="1"/>
  <c r="G19" i="3"/>
  <c r="AI19" i="2"/>
  <c r="AJ19" i="2"/>
  <c r="X19" i="2"/>
  <c r="DF19" i="2" l="1"/>
  <c r="DG19" i="2" s="1"/>
  <c r="AS19" i="2"/>
  <c r="CW19" i="2"/>
  <c r="DB19" i="2" s="1"/>
  <c r="I19" i="3"/>
  <c r="M19" i="3" s="1"/>
  <c r="O19" i="3"/>
  <c r="V19" i="3" s="1"/>
  <c r="W19" i="3" s="1"/>
  <c r="D41" i="3"/>
  <c r="G41" i="4" s="1"/>
  <c r="G44" i="2"/>
  <c r="AC19" i="2"/>
  <c r="U19" i="2"/>
  <c r="V19" i="2" s="1"/>
  <c r="AW19" i="2" s="1"/>
  <c r="DV19" i="2"/>
  <c r="DU19" i="2"/>
  <c r="DT19" i="2"/>
  <c r="DR19" i="2"/>
  <c r="DS19" i="2"/>
  <c r="AK19" i="2"/>
  <c r="DJ19" i="2" l="1"/>
  <c r="DK19" i="2"/>
  <c r="DH19" i="2"/>
  <c r="DI19" i="2"/>
  <c r="EI19" i="3"/>
  <c r="CQ19" i="3"/>
  <c r="DB19" i="3" s="1"/>
  <c r="CX19" i="2"/>
  <c r="DA19" i="2"/>
  <c r="CZ19" i="2"/>
  <c r="CY19" i="2"/>
  <c r="D42" i="3"/>
  <c r="G42" i="4" s="1"/>
  <c r="G45" i="2"/>
  <c r="T19" i="3"/>
  <c r="AF19" i="3"/>
  <c r="AE19" i="3"/>
  <c r="AO19" i="3"/>
  <c r="AM19" i="2"/>
  <c r="DW19" i="2"/>
  <c r="DX19" i="2" s="1"/>
  <c r="AO19" i="2"/>
  <c r="AP19" i="2"/>
  <c r="AL19" i="2"/>
  <c r="AB19" i="2"/>
  <c r="AD19" i="2" s="1"/>
  <c r="BX19" i="2" s="1"/>
  <c r="CS19" i="3" l="1"/>
  <c r="CX19" i="3" s="1"/>
  <c r="DM19" i="3"/>
  <c r="DQ19" i="3" s="1"/>
  <c r="DL19" i="2"/>
  <c r="DM19" i="2" s="1"/>
  <c r="DC19" i="2"/>
  <c r="DD19" i="2" s="1"/>
  <c r="AG19" i="3"/>
  <c r="D43" i="3"/>
  <c r="G43" i="4" s="1"/>
  <c r="G46" i="2"/>
  <c r="Y19" i="3"/>
  <c r="Q19" i="3"/>
  <c r="R19" i="3" s="1"/>
  <c r="AS19" i="3" s="1"/>
  <c r="DR19" i="3"/>
  <c r="DG19" i="3"/>
  <c r="DD19" i="3"/>
  <c r="DF19" i="3"/>
  <c r="DE19" i="3"/>
  <c r="DC19" i="3"/>
  <c r="CV19" i="3"/>
  <c r="CU19" i="3"/>
  <c r="CW19" i="3"/>
  <c r="AN19" i="2"/>
  <c r="AQ19" i="2"/>
  <c r="BD19" i="2" s="1"/>
  <c r="CT19" i="3" l="1"/>
  <c r="DP19" i="3"/>
  <c r="DO19" i="3"/>
  <c r="DN19" i="3"/>
  <c r="DN19" i="2"/>
  <c r="DO19" i="2" s="1"/>
  <c r="DY19" i="2" s="1"/>
  <c r="DZ19" i="2" s="1"/>
  <c r="ED19" i="2" s="1"/>
  <c r="AI19" i="3"/>
  <c r="D44" i="3"/>
  <c r="G44" i="4" s="1"/>
  <c r="G47" i="2"/>
  <c r="AH19" i="3"/>
  <c r="X19" i="3"/>
  <c r="Z19" i="3" s="1"/>
  <c r="BT19" i="3" s="1"/>
  <c r="AL19" i="3"/>
  <c r="AK19" i="3"/>
  <c r="CY19" i="3"/>
  <c r="CZ19" i="3" s="1"/>
  <c r="DH19" i="3"/>
  <c r="DI19" i="3" s="1"/>
  <c r="BG19" i="2"/>
  <c r="BH19" i="2" s="1"/>
  <c r="BF19" i="2"/>
  <c r="DS19" i="3" l="1"/>
  <c r="DT19" i="3" s="1"/>
  <c r="EC19" i="2"/>
  <c r="EB19" i="2"/>
  <c r="EA19" i="2"/>
  <c r="EE19" i="2"/>
  <c r="EW19" i="2"/>
  <c r="EX19" i="2" s="1"/>
  <c r="EY19" i="2" s="1"/>
  <c r="EZ19" i="2" s="1"/>
  <c r="AJ19" i="3"/>
  <c r="BI19" i="2"/>
  <c r="BJ19" i="2" s="1"/>
  <c r="BK19" i="2" s="1"/>
  <c r="D45" i="3"/>
  <c r="G45" i="4" s="1"/>
  <c r="G48" i="2"/>
  <c r="AM19" i="3"/>
  <c r="DJ19" i="3"/>
  <c r="DK19" i="3" s="1"/>
  <c r="EF19" i="2" l="1"/>
  <c r="EG19" i="2" s="1"/>
  <c r="EH19" i="2" s="1"/>
  <c r="EI19" i="2" s="1"/>
  <c r="AU19" i="2" s="1"/>
  <c r="T19" i="2" s="1"/>
  <c r="W19" i="2" s="1"/>
  <c r="AX19" i="2" s="1"/>
  <c r="BC19" i="3"/>
  <c r="BD19" i="3" s="1"/>
  <c r="D46" i="3"/>
  <c r="G46" i="4" s="1"/>
  <c r="G49" i="2"/>
  <c r="AZ19" i="3"/>
  <c r="BB19" i="3"/>
  <c r="DU19" i="3"/>
  <c r="DV19" i="3" s="1"/>
  <c r="ES19" i="3"/>
  <c r="BE19" i="3" l="1"/>
  <c r="BF19" i="3" s="1"/>
  <c r="BG19" i="3" s="1"/>
  <c r="D47" i="3"/>
  <c r="G47" i="4" s="1"/>
  <c r="G50" i="2"/>
  <c r="ET19" i="3"/>
  <c r="EU19" i="3" s="1"/>
  <c r="EV19" i="3" s="1"/>
  <c r="EA19" i="3"/>
  <c r="DX19" i="3"/>
  <c r="DW19" i="3"/>
  <c r="DY19" i="3"/>
  <c r="DZ19" i="3"/>
  <c r="BE19" i="2"/>
  <c r="AY19" i="2"/>
  <c r="BY19" i="2"/>
  <c r="BZ19" i="2" s="1"/>
  <c r="D48" i="3" l="1"/>
  <c r="G48" i="4" s="1"/>
  <c r="G51" i="2"/>
  <c r="EB19" i="3"/>
  <c r="EC19" i="3" s="1"/>
  <c r="ED19" i="3" s="1"/>
  <c r="EE19" i="3" s="1"/>
  <c r="AQ19" i="3" s="1"/>
  <c r="P19" i="3" s="1"/>
  <c r="BB19" i="2"/>
  <c r="BC19" i="2" s="1"/>
  <c r="AZ19" i="2"/>
  <c r="BA19" i="2" s="1"/>
  <c r="BL19" i="2"/>
  <c r="BM19" i="2" s="1"/>
  <c r="BQ19" i="2"/>
  <c r="S19" i="3" l="1"/>
  <c r="AT19" i="3" s="1"/>
  <c r="D49" i="3"/>
  <c r="G49" i="4" s="1"/>
  <c r="G52" i="2"/>
  <c r="BN19" i="2"/>
  <c r="BO19" i="2"/>
  <c r="BR19" i="2"/>
  <c r="BS19" i="2"/>
  <c r="BA19" i="3" l="1"/>
  <c r="BM19" i="3" s="1"/>
  <c r="BU19" i="3"/>
  <c r="BV19" i="3" s="1"/>
  <c r="AU19" i="3"/>
  <c r="AX19" i="3" s="1"/>
  <c r="AY19" i="3" s="1"/>
  <c r="D50" i="3"/>
  <c r="G50" i="4" s="1"/>
  <c r="G53" i="2"/>
  <c r="BT19" i="2"/>
  <c r="BP19" i="2"/>
  <c r="AV19" i="3" l="1"/>
  <c r="AW19" i="3" s="1"/>
  <c r="BH19" i="3"/>
  <c r="BI19" i="3" s="1"/>
  <c r="BK19" i="3" s="1"/>
  <c r="D51" i="3"/>
  <c r="G51" i="4" s="1"/>
  <c r="G54" i="2"/>
  <c r="BO19" i="3"/>
  <c r="BN19" i="3"/>
  <c r="BV19" i="2"/>
  <c r="BW19" i="2" s="1"/>
  <c r="BU19" i="2"/>
  <c r="BJ19" i="3" l="1"/>
  <c r="BL19" i="3" s="1"/>
  <c r="D52" i="3"/>
  <c r="G52" i="4" s="1"/>
  <c r="G55" i="2"/>
  <c r="BP19" i="3"/>
  <c r="CH19" i="2"/>
  <c r="CA19" i="2"/>
  <c r="CB19" i="2" s="1"/>
  <c r="D53" i="3" l="1"/>
  <c r="G53" i="4" s="1"/>
  <c r="G56" i="2"/>
  <c r="BQ19" i="3"/>
  <c r="BR19" i="3"/>
  <c r="BS19" i="3" s="1"/>
  <c r="CD19" i="2"/>
  <c r="CE19" i="2"/>
  <c r="D54" i="3" l="1"/>
  <c r="G54" i="4" s="1"/>
  <c r="G57" i="2"/>
  <c r="CD19" i="3"/>
  <c r="BW19" i="3"/>
  <c r="BX19" i="3" s="1"/>
  <c r="CF19" i="2"/>
  <c r="CG19" i="2" s="1"/>
  <c r="CI19" i="2" s="1"/>
  <c r="CJ19" i="2" s="1"/>
  <c r="CK19" i="2" s="1"/>
  <c r="CM19" i="2" l="1"/>
  <c r="E19" i="2" s="1"/>
  <c r="C20" i="2" s="1"/>
  <c r="D55" i="3"/>
  <c r="G55" i="4" s="1"/>
  <c r="CA19" i="3"/>
  <c r="BZ19" i="3"/>
  <c r="CB19" i="3" l="1"/>
  <c r="CC19" i="3" s="1"/>
  <c r="CE19" i="3" s="1"/>
  <c r="CF19" i="3" s="1"/>
  <c r="CG19" i="3" s="1"/>
  <c r="CI19" i="3" s="1"/>
  <c r="C20" i="3" s="1"/>
  <c r="D56" i="3"/>
  <c r="G56" i="4" s="1"/>
  <c r="F19" i="2"/>
  <c r="K20" i="2"/>
  <c r="M20" i="2" l="1"/>
  <c r="Q20" i="2"/>
  <c r="D57" i="3"/>
  <c r="G57" i="4" s="1"/>
  <c r="F19" i="3"/>
  <c r="H19" i="4" s="1"/>
  <c r="G20" i="3"/>
  <c r="I20" i="3" l="1"/>
  <c r="M20" i="3" s="1"/>
  <c r="O20" i="3"/>
  <c r="V20" i="3" s="1"/>
  <c r="W20" i="3" s="1"/>
  <c r="CU20" i="2"/>
  <c r="DF20" i="2" s="1"/>
  <c r="S20" i="2"/>
  <c r="Z20" i="2" s="1"/>
  <c r="AA20" i="2" s="1"/>
  <c r="EM20" i="2"/>
  <c r="AI20" i="2"/>
  <c r="AJ20" i="2"/>
  <c r="X20" i="2"/>
  <c r="AS20" i="2" l="1"/>
  <c r="CW20" i="2"/>
  <c r="CY20" i="2" s="1"/>
  <c r="DQ20" i="2"/>
  <c r="DV20" i="2" s="1"/>
  <c r="CQ20" i="3"/>
  <c r="DB20" i="3" s="1"/>
  <c r="EI20" i="3"/>
  <c r="AE20" i="3"/>
  <c r="AF20" i="3"/>
  <c r="T20" i="3"/>
  <c r="AB20" i="2"/>
  <c r="CX20" i="2"/>
  <c r="DK20" i="2"/>
  <c r="DH20" i="2"/>
  <c r="DI20" i="2"/>
  <c r="DJ20" i="2"/>
  <c r="DG20" i="2"/>
  <c r="AK20" i="2"/>
  <c r="AC20" i="2"/>
  <c r="U20" i="2"/>
  <c r="V20" i="2" s="1"/>
  <c r="AW20" i="2" s="1"/>
  <c r="DB20" i="2" l="1"/>
  <c r="DS20" i="2"/>
  <c r="DR20" i="2"/>
  <c r="CZ20" i="2"/>
  <c r="DA20" i="2"/>
  <c r="DT20" i="2"/>
  <c r="DU20" i="2"/>
  <c r="DM20" i="3"/>
  <c r="DR20" i="3" s="1"/>
  <c r="CS20" i="3"/>
  <c r="CX20" i="3" s="1"/>
  <c r="AO20" i="3"/>
  <c r="AM20" i="2"/>
  <c r="AL20" i="3"/>
  <c r="AD20" i="2"/>
  <c r="BX20" i="2" s="1"/>
  <c r="AP20" i="2"/>
  <c r="AL20" i="2"/>
  <c r="AO20" i="2"/>
  <c r="Y20" i="3"/>
  <c r="Q20" i="3"/>
  <c r="R20" i="3" s="1"/>
  <c r="AS20" i="3" s="1"/>
  <c r="DG20" i="3"/>
  <c r="DE20" i="3"/>
  <c r="DC20" i="3"/>
  <c r="DF20" i="3"/>
  <c r="DD20" i="3"/>
  <c r="AG20" i="3"/>
  <c r="DL20" i="2"/>
  <c r="DM20" i="2" s="1"/>
  <c r="DC20" i="2" l="1"/>
  <c r="DD20" i="2" s="1"/>
  <c r="DN20" i="2" s="1"/>
  <c r="DO20" i="2" s="1"/>
  <c r="DY20" i="2" s="1"/>
  <c r="DZ20" i="2" s="1"/>
  <c r="DW20" i="2"/>
  <c r="DX20" i="2" s="1"/>
  <c r="CV20" i="3"/>
  <c r="DQ20" i="3"/>
  <c r="DP20" i="3"/>
  <c r="DN20" i="3"/>
  <c r="DO20" i="3"/>
  <c r="CU20" i="3"/>
  <c r="CW20" i="3"/>
  <c r="CT20" i="3"/>
  <c r="AN20" i="2"/>
  <c r="AK20" i="3"/>
  <c r="AM20" i="3" s="1"/>
  <c r="X20" i="3"/>
  <c r="Z20" i="3" s="1"/>
  <c r="AI20" i="3"/>
  <c r="AH20" i="3"/>
  <c r="AQ20" i="2"/>
  <c r="DH20" i="3"/>
  <c r="DI20" i="3" s="1"/>
  <c r="DS20" i="3" l="1"/>
  <c r="DT20" i="3" s="1"/>
  <c r="CY20" i="3"/>
  <c r="CZ20" i="3" s="1"/>
  <c r="DJ20" i="3" s="1"/>
  <c r="DK20" i="3" s="1"/>
  <c r="BG20" i="2"/>
  <c r="BH20" i="2" s="1"/>
  <c r="AJ20" i="3"/>
  <c r="BC20" i="3" s="1"/>
  <c r="BF20" i="2"/>
  <c r="BD20" i="2"/>
  <c r="EW20" i="2"/>
  <c r="EX20" i="2" s="1"/>
  <c r="EY20" i="2" s="1"/>
  <c r="EZ20" i="2" s="1"/>
  <c r="BT20" i="3"/>
  <c r="BB20" i="3"/>
  <c r="AZ20" i="3"/>
  <c r="EE20" i="2"/>
  <c r="ED20" i="2"/>
  <c r="EB20" i="2"/>
  <c r="EC20" i="2"/>
  <c r="EA20" i="2"/>
  <c r="BI20" i="2" l="1"/>
  <c r="BJ20" i="2" s="1"/>
  <c r="BK20" i="2" s="1"/>
  <c r="DU20" i="3"/>
  <c r="DV20" i="3" s="1"/>
  <c r="ES20" i="3"/>
  <c r="BE20" i="3"/>
  <c r="BD20" i="3"/>
  <c r="EF20" i="2"/>
  <c r="EG20" i="2" s="1"/>
  <c r="EH20" i="2" s="1"/>
  <c r="EI20" i="2" s="1"/>
  <c r="AU20" i="2" s="1"/>
  <c r="T20" i="2" s="1"/>
  <c r="W20" i="2" s="1"/>
  <c r="BF20" i="3" l="1"/>
  <c r="BG20" i="3" s="1"/>
  <c r="ET20" i="3"/>
  <c r="EU20" i="3" s="1"/>
  <c r="EV20" i="3" s="1"/>
  <c r="EA20" i="3"/>
  <c r="DX20" i="3"/>
  <c r="DW20" i="3"/>
  <c r="DZ20" i="3"/>
  <c r="DY20" i="3"/>
  <c r="AX20" i="2"/>
  <c r="EB20" i="3" l="1"/>
  <c r="EC20" i="3" s="1"/>
  <c r="ED20" i="3" s="1"/>
  <c r="EE20" i="3" s="1"/>
  <c r="AQ20" i="3" s="1"/>
  <c r="P20" i="3" s="1"/>
  <c r="BE20" i="2"/>
  <c r="AY20" i="2"/>
  <c r="BY20" i="2"/>
  <c r="BZ20" i="2" s="1"/>
  <c r="S20" i="3" l="1"/>
  <c r="AT20" i="3" s="1"/>
  <c r="BB20" i="2"/>
  <c r="BC20" i="2" s="1"/>
  <c r="AZ20" i="2"/>
  <c r="BA20" i="2" s="1"/>
  <c r="BQ20" i="2"/>
  <c r="BL20" i="2"/>
  <c r="BM20" i="2" s="1"/>
  <c r="AU20" i="3" l="1"/>
  <c r="AV20" i="3" s="1"/>
  <c r="AW20" i="3" s="1"/>
  <c r="BA20" i="3"/>
  <c r="BM20" i="3" s="1"/>
  <c r="BU20" i="3"/>
  <c r="BV20" i="3" s="1"/>
  <c r="BO20" i="2"/>
  <c r="BN20" i="2"/>
  <c r="BR20" i="2"/>
  <c r="BS20" i="2"/>
  <c r="BH20" i="3" l="1"/>
  <c r="BI20" i="3" s="1"/>
  <c r="BK20" i="3" s="1"/>
  <c r="AX20" i="3"/>
  <c r="AY20" i="3" s="1"/>
  <c r="BN20" i="3"/>
  <c r="BO20" i="3"/>
  <c r="BP20" i="2"/>
  <c r="BT20" i="2"/>
  <c r="BJ20" i="3" l="1"/>
  <c r="BL20" i="3" s="1"/>
  <c r="BP20" i="3"/>
  <c r="BV20" i="2"/>
  <c r="BW20" i="2" s="1"/>
  <c r="BU20" i="2"/>
  <c r="CH20" i="2" s="1"/>
  <c r="BR20" i="3" l="1"/>
  <c r="BS20" i="3" s="1"/>
  <c r="BQ20" i="3"/>
  <c r="CD20" i="3" s="1"/>
  <c r="CA20" i="2"/>
  <c r="CB20" i="2" s="1"/>
  <c r="CD20" i="2" s="1"/>
  <c r="BW20" i="3" l="1"/>
  <c r="BX20" i="3" s="1"/>
  <c r="BZ20" i="3" s="1"/>
  <c r="CE20" i="2"/>
  <c r="CF20" i="2" s="1"/>
  <c r="CG20" i="2" s="1"/>
  <c r="CI20" i="2" s="1"/>
  <c r="CJ20" i="2" s="1"/>
  <c r="CK20" i="2" s="1"/>
  <c r="CM20" i="2" s="1"/>
  <c r="E20" i="2" s="1"/>
  <c r="C21" i="2" s="1"/>
  <c r="CA20" i="3" l="1"/>
  <c r="CB20" i="3" s="1"/>
  <c r="CC20" i="3" s="1"/>
  <c r="CE20" i="3" s="1"/>
  <c r="CF20" i="3" s="1"/>
  <c r="CG20" i="3" s="1"/>
  <c r="CI20" i="3" s="1"/>
  <c r="E20" i="3" l="1"/>
  <c r="C21" i="3" s="1"/>
  <c r="G21" i="3" s="1"/>
  <c r="F20" i="3"/>
  <c r="H20" i="4" s="1"/>
  <c r="F20" i="2"/>
  <c r="I21" i="3" l="1"/>
  <c r="M21" i="3" s="1"/>
  <c r="O21" i="3"/>
  <c r="V21" i="3" s="1"/>
  <c r="W21" i="3" s="1"/>
  <c r="CQ21" i="3" l="1"/>
  <c r="AO21" i="3" s="1"/>
  <c r="EI21" i="3"/>
  <c r="K21" i="2"/>
  <c r="AE21" i="3"/>
  <c r="AF21" i="3"/>
  <c r="T21" i="3"/>
  <c r="DB21" i="3" l="1"/>
  <c r="DD21" i="3" s="1"/>
  <c r="CS21" i="3"/>
  <c r="CX21" i="3" s="1"/>
  <c r="DM21" i="3"/>
  <c r="DN21" i="3" s="1"/>
  <c r="M21" i="2"/>
  <c r="S21" i="2" s="1"/>
  <c r="Z21" i="2" s="1"/>
  <c r="AA21" i="2" s="1"/>
  <c r="Q21" i="2"/>
  <c r="AI21" i="2" s="1"/>
  <c r="AL21" i="3"/>
  <c r="AG21" i="3"/>
  <c r="Q21" i="3"/>
  <c r="R21" i="3" s="1"/>
  <c r="AS21" i="3" s="1"/>
  <c r="Y21" i="3"/>
  <c r="DE21" i="3" l="1"/>
  <c r="DC21" i="3"/>
  <c r="DF21" i="3"/>
  <c r="DO21" i="3"/>
  <c r="DR21" i="3"/>
  <c r="DG21" i="3"/>
  <c r="CV21" i="3"/>
  <c r="CW21" i="3"/>
  <c r="CT21" i="3"/>
  <c r="CU21" i="2"/>
  <c r="DQ21" i="2" s="1"/>
  <c r="DR21" i="2" s="1"/>
  <c r="DQ21" i="3"/>
  <c r="DP21" i="3"/>
  <c r="CU21" i="3"/>
  <c r="EM21" i="2"/>
  <c r="AJ21" i="2"/>
  <c r="AK21" i="2" s="1"/>
  <c r="X21" i="2"/>
  <c r="AK21" i="3"/>
  <c r="AM21" i="3" s="1"/>
  <c r="AH21" i="3"/>
  <c r="X21" i="3"/>
  <c r="Z21" i="3" s="1"/>
  <c r="BT21" i="3" s="1"/>
  <c r="AC21" i="2"/>
  <c r="U21" i="2"/>
  <c r="V21" i="2" s="1"/>
  <c r="AW21" i="2" s="1"/>
  <c r="AI21" i="3"/>
  <c r="DH21" i="3" l="1"/>
  <c r="DI21" i="3" s="1"/>
  <c r="DF21" i="2"/>
  <c r="DJ21" i="2" s="1"/>
  <c r="DS21" i="3"/>
  <c r="DT21" i="3" s="1"/>
  <c r="CW21" i="2"/>
  <c r="CX21" i="2" s="1"/>
  <c r="DU21" i="2"/>
  <c r="DV21" i="2"/>
  <c r="DT21" i="2"/>
  <c r="DS21" i="2"/>
  <c r="CY21" i="3"/>
  <c r="CZ21" i="3" s="1"/>
  <c r="AS21" i="2"/>
  <c r="AP21" i="2"/>
  <c r="DK21" i="2"/>
  <c r="CY21" i="2"/>
  <c r="DG21" i="2"/>
  <c r="DB21" i="2"/>
  <c r="AJ21" i="3"/>
  <c r="BC21" i="3" s="1"/>
  <c r="BB21" i="3"/>
  <c r="AM21" i="2"/>
  <c r="AB21" i="2"/>
  <c r="AD21" i="2" s="1"/>
  <c r="AO21" i="2"/>
  <c r="AL21" i="2"/>
  <c r="AZ21" i="3"/>
  <c r="DJ21" i="3" l="1"/>
  <c r="DK21" i="3" s="1"/>
  <c r="ES21" i="3" s="1"/>
  <c r="ET21" i="3" s="1"/>
  <c r="EU21" i="3" s="1"/>
  <c r="EV21" i="3" s="1"/>
  <c r="DH21" i="2"/>
  <c r="DI21" i="2"/>
  <c r="DW21" i="2"/>
  <c r="DX21" i="2" s="1"/>
  <c r="CZ21" i="2"/>
  <c r="DA21" i="2"/>
  <c r="AQ21" i="2"/>
  <c r="BF21" i="2" s="1"/>
  <c r="AN21" i="2"/>
  <c r="BX21" i="2"/>
  <c r="BE21" i="3"/>
  <c r="BD21" i="3"/>
  <c r="DL21" i="2" l="1"/>
  <c r="DM21" i="2" s="1"/>
  <c r="DU21" i="3"/>
  <c r="DV21" i="3" s="1"/>
  <c r="EA21" i="3" s="1"/>
  <c r="DC21" i="2"/>
  <c r="DD21" i="2" s="1"/>
  <c r="DN21" i="2" s="1"/>
  <c r="DO21" i="2" s="1"/>
  <c r="EW21" i="2" s="1"/>
  <c r="EX21" i="2" s="1"/>
  <c r="EY21" i="2" s="1"/>
  <c r="EZ21" i="2" s="1"/>
  <c r="BD21" i="2"/>
  <c r="BG21" i="2"/>
  <c r="BH21" i="2" s="1"/>
  <c r="DW21" i="3"/>
  <c r="BF21" i="3"/>
  <c r="BG21" i="3" s="1"/>
  <c r="DY21" i="3" l="1"/>
  <c r="DZ21" i="3"/>
  <c r="DX21" i="3"/>
  <c r="BI21" i="2"/>
  <c r="BJ21" i="2" s="1"/>
  <c r="BK21" i="2" s="1"/>
  <c r="DY21" i="2"/>
  <c r="DZ21" i="2" s="1"/>
  <c r="ED21" i="2" s="1"/>
  <c r="EB21" i="3" l="1"/>
  <c r="EC21" i="3" s="1"/>
  <c r="ED21" i="3" s="1"/>
  <c r="EE21" i="3" s="1"/>
  <c r="AQ21" i="3" s="1"/>
  <c r="P21" i="3" s="1"/>
  <c r="S21" i="3" s="1"/>
  <c r="AT21" i="3" s="1"/>
  <c r="BA21" i="3" s="1"/>
  <c r="EC21" i="2"/>
  <c r="EE21" i="2"/>
  <c r="EB21" i="2"/>
  <c r="EA21" i="2"/>
  <c r="BU21" i="3" l="1"/>
  <c r="BV21" i="3" s="1"/>
  <c r="AU21" i="3"/>
  <c r="AX21" i="3" s="1"/>
  <c r="AY21" i="3" s="1"/>
  <c r="EF21" i="2"/>
  <c r="EG21" i="2" s="1"/>
  <c r="EH21" i="2" s="1"/>
  <c r="EI21" i="2" s="1"/>
  <c r="AU21" i="2" s="1"/>
  <c r="T21" i="2" s="1"/>
  <c r="W21" i="2" s="1"/>
  <c r="AX21" i="2" s="1"/>
  <c r="AY21" i="2" s="1"/>
  <c r="BB21" i="2" s="1"/>
  <c r="BC21" i="2" s="1"/>
  <c r="AV21" i="3"/>
  <c r="AW21" i="3" s="1"/>
  <c r="BH21" i="3"/>
  <c r="BI21" i="3" s="1"/>
  <c r="BM21" i="3"/>
  <c r="BY21" i="2" l="1"/>
  <c r="BZ21" i="2" s="1"/>
  <c r="BE21" i="2"/>
  <c r="BQ21" i="2" s="1"/>
  <c r="BS21" i="2" s="1"/>
  <c r="AZ21" i="2"/>
  <c r="BA21" i="2" s="1"/>
  <c r="BN21" i="3"/>
  <c r="BO21" i="3"/>
  <c r="BJ21" i="3"/>
  <c r="BK21" i="3"/>
  <c r="BR21" i="2" l="1"/>
  <c r="BT21" i="2" s="1"/>
  <c r="BL21" i="2"/>
  <c r="BM21" i="2" s="1"/>
  <c r="BO21" i="2" s="1"/>
  <c r="BL21" i="3"/>
  <c r="BP21" i="3"/>
  <c r="BN21" i="2" l="1"/>
  <c r="BP21" i="2" s="1"/>
  <c r="BU21" i="2" s="1"/>
  <c r="CH21" i="2" s="1"/>
  <c r="BR21" i="3"/>
  <c r="BS21" i="3" s="1"/>
  <c r="BQ21" i="3"/>
  <c r="BW21" i="3" s="1"/>
  <c r="BX21" i="3" s="1"/>
  <c r="CA21" i="2" l="1"/>
  <c r="CB21" i="2" s="1"/>
  <c r="CD21" i="2" s="1"/>
  <c r="BV21" i="2"/>
  <c r="BW21" i="2" s="1"/>
  <c r="CD21" i="3"/>
  <c r="BZ21" i="3"/>
  <c r="CA21" i="3"/>
  <c r="CE21" i="2" l="1"/>
  <c r="CF21" i="2" s="1"/>
  <c r="CG21" i="2" s="1"/>
  <c r="CI21" i="2" s="1"/>
  <c r="CJ21" i="2" s="1"/>
  <c r="CK21" i="2" s="1"/>
  <c r="CM21" i="2" s="1"/>
  <c r="E21" i="2" s="1"/>
  <c r="C22" i="2" s="1"/>
  <c r="CB21" i="3"/>
  <c r="CC21" i="3" s="1"/>
  <c r="CE21" i="3" s="1"/>
  <c r="CF21" i="3" s="1"/>
  <c r="CG21" i="3" s="1"/>
  <c r="CI21" i="3" s="1"/>
  <c r="E21" i="3" l="1"/>
  <c r="C22" i="3" s="1"/>
  <c r="F21" i="2"/>
  <c r="F21" i="3" l="1"/>
  <c r="H21" i="4" s="1"/>
  <c r="G22" i="3"/>
  <c r="I22" i="3" l="1"/>
  <c r="M22" i="3" s="1"/>
  <c r="O22" i="3"/>
  <c r="V22" i="3" s="1"/>
  <c r="W22" i="3" s="1"/>
  <c r="K22" i="2"/>
  <c r="CQ22" i="3" l="1"/>
  <c r="DB22" i="3" s="1"/>
  <c r="EI22" i="3"/>
  <c r="M22" i="2"/>
  <c r="CU22" i="2" s="1"/>
  <c r="Q22" i="2"/>
  <c r="AJ22" i="2" s="1"/>
  <c r="AF22" i="3"/>
  <c r="AE22" i="3"/>
  <c r="T22" i="3"/>
  <c r="CS22" i="3" l="1"/>
  <c r="CV22" i="3" s="1"/>
  <c r="DM22" i="3"/>
  <c r="DN22" i="3" s="1"/>
  <c r="AO22" i="3"/>
  <c r="EM22" i="2"/>
  <c r="S22" i="2"/>
  <c r="Z22" i="2" s="1"/>
  <c r="AA22" i="2" s="1"/>
  <c r="AI22" i="2"/>
  <c r="AK22" i="2" s="1"/>
  <c r="X22" i="2"/>
  <c r="DQ22" i="2"/>
  <c r="DF22" i="2"/>
  <c r="AS22" i="2"/>
  <c r="CW22" i="2"/>
  <c r="AG22" i="3"/>
  <c r="DG22" i="3"/>
  <c r="DF22" i="3"/>
  <c r="DE22" i="3"/>
  <c r="DC22" i="3"/>
  <c r="DD22" i="3"/>
  <c r="Y22" i="3"/>
  <c r="Q22" i="3"/>
  <c r="R22" i="3" s="1"/>
  <c r="AS22" i="3" s="1"/>
  <c r="CW22" i="3" l="1"/>
  <c r="CT22" i="3"/>
  <c r="CX22" i="3"/>
  <c r="CU22" i="3"/>
  <c r="DO22" i="3"/>
  <c r="DR22" i="3"/>
  <c r="DQ22" i="3"/>
  <c r="DP22" i="3"/>
  <c r="U22" i="2"/>
  <c r="V22" i="2" s="1"/>
  <c r="AW22" i="2" s="1"/>
  <c r="AC22" i="2"/>
  <c r="CX22" i="2"/>
  <c r="CZ22" i="2"/>
  <c r="DB22" i="2"/>
  <c r="CY22" i="2"/>
  <c r="DA22" i="2"/>
  <c r="DJ22" i="2"/>
  <c r="DG22" i="2"/>
  <c r="DK22" i="2"/>
  <c r="DI22" i="2"/>
  <c r="DH22" i="2"/>
  <c r="AI22" i="3"/>
  <c r="DR22" i="2"/>
  <c r="DU22" i="2"/>
  <c r="DV22" i="2"/>
  <c r="DS22" i="2"/>
  <c r="DT22" i="2"/>
  <c r="X22" i="3"/>
  <c r="Z22" i="3" s="1"/>
  <c r="AK22" i="3"/>
  <c r="AH22" i="3"/>
  <c r="AL22" i="3"/>
  <c r="DH22" i="3"/>
  <c r="DI22" i="3" s="1"/>
  <c r="CY22" i="3" l="1"/>
  <c r="CZ22" i="3" s="1"/>
  <c r="DJ22" i="3" s="1"/>
  <c r="DK22" i="3" s="1"/>
  <c r="DS22" i="3"/>
  <c r="DT22" i="3" s="1"/>
  <c r="AJ22" i="3"/>
  <c r="AP22" i="2"/>
  <c r="AL22" i="2"/>
  <c r="AM22" i="2"/>
  <c r="AO22" i="2"/>
  <c r="AB22" i="2"/>
  <c r="AD22" i="2" s="1"/>
  <c r="DW22" i="2"/>
  <c r="DX22" i="2" s="1"/>
  <c r="DL22" i="2"/>
  <c r="DM22" i="2" s="1"/>
  <c r="DC22" i="2"/>
  <c r="DD22" i="2" s="1"/>
  <c r="AM22" i="3"/>
  <c r="AZ22" i="3" s="1"/>
  <c r="BT22" i="3"/>
  <c r="BB22" i="3" l="1"/>
  <c r="BC22" i="3"/>
  <c r="BD22" i="3" s="1"/>
  <c r="BX22" i="2"/>
  <c r="AQ22" i="2"/>
  <c r="BF22" i="2" s="1"/>
  <c r="AN22" i="2"/>
  <c r="DN22" i="2"/>
  <c r="DO22" i="2" s="1"/>
  <c r="DU22" i="3"/>
  <c r="DV22" i="3" s="1"/>
  <c r="ES22" i="3"/>
  <c r="BG22" i="2" l="1"/>
  <c r="BH22" i="2" s="1"/>
  <c r="BE22" i="3"/>
  <c r="BF22" i="3" s="1"/>
  <c r="BG22" i="3" s="1"/>
  <c r="BD22" i="2"/>
  <c r="DY22" i="2"/>
  <c r="DZ22" i="2" s="1"/>
  <c r="EW22" i="2"/>
  <c r="EX22" i="2" s="1"/>
  <c r="EY22" i="2" s="1"/>
  <c r="EZ22" i="2" s="1"/>
  <c r="ET22" i="3"/>
  <c r="EU22" i="3" s="1"/>
  <c r="EV22" i="3" s="1"/>
  <c r="EA22" i="3"/>
  <c r="DW22" i="3"/>
  <c r="DY22" i="3"/>
  <c r="DZ22" i="3"/>
  <c r="DX22" i="3"/>
  <c r="BI22" i="2" l="1"/>
  <c r="BJ22" i="2" s="1"/>
  <c r="BK22" i="2" s="1"/>
  <c r="ED22" i="2"/>
  <c r="EC22" i="2"/>
  <c r="EA22" i="2"/>
  <c r="EB22" i="2"/>
  <c r="EE22" i="2"/>
  <c r="EB22" i="3"/>
  <c r="EC22" i="3" s="1"/>
  <c r="ED22" i="3" s="1"/>
  <c r="EE22" i="3" s="1"/>
  <c r="AQ22" i="3" s="1"/>
  <c r="P22" i="3" s="1"/>
  <c r="S22" i="3" s="1"/>
  <c r="EF22" i="2" l="1"/>
  <c r="EG22" i="2" s="1"/>
  <c r="EH22" i="2" s="1"/>
  <c r="EI22" i="2" s="1"/>
  <c r="AU22" i="2" s="1"/>
  <c r="T22" i="2" s="1"/>
  <c r="W22" i="2" s="1"/>
  <c r="AX22" i="2" s="1"/>
  <c r="AT22" i="3"/>
  <c r="BE22" i="2" l="1"/>
  <c r="BY22" i="2"/>
  <c r="BZ22" i="2" s="1"/>
  <c r="AY22" i="2"/>
  <c r="BA22" i="3"/>
  <c r="AU22" i="3"/>
  <c r="BU22" i="3"/>
  <c r="BV22" i="3" s="1"/>
  <c r="AZ22" i="2" l="1"/>
  <c r="BA22" i="2" s="1"/>
  <c r="BB22" i="2"/>
  <c r="BC22" i="2" s="1"/>
  <c r="BQ22" i="2"/>
  <c r="BL22" i="2"/>
  <c r="BM22" i="2" s="1"/>
  <c r="AX22" i="3"/>
  <c r="AY22" i="3" s="1"/>
  <c r="AV22" i="3"/>
  <c r="AW22" i="3" s="1"/>
  <c r="BH22" i="3"/>
  <c r="BI22" i="3" s="1"/>
  <c r="BM22" i="3"/>
  <c r="BR22" i="2" l="1"/>
  <c r="BS22" i="2"/>
  <c r="BN22" i="2"/>
  <c r="BO22" i="2"/>
  <c r="BO22" i="3"/>
  <c r="BN22" i="3"/>
  <c r="BJ22" i="3"/>
  <c r="BK22" i="3"/>
  <c r="BP22" i="2" l="1"/>
  <c r="BT22" i="2"/>
  <c r="BP22" i="3"/>
  <c r="BL22" i="3"/>
  <c r="BU22" i="2" l="1"/>
  <c r="CH22" i="2" s="1"/>
  <c r="BV22" i="2"/>
  <c r="BW22" i="2" s="1"/>
  <c r="BQ22" i="3"/>
  <c r="CD22" i="3" s="1"/>
  <c r="BR22" i="3"/>
  <c r="BS22" i="3" s="1"/>
  <c r="CA22" i="2" l="1"/>
  <c r="CB22" i="2" s="1"/>
  <c r="CD22" i="2" s="1"/>
  <c r="BW22" i="3"/>
  <c r="BX22" i="3" s="1"/>
  <c r="BZ22" i="3" s="1"/>
  <c r="CE22" i="2" l="1"/>
  <c r="CF22" i="2" s="1"/>
  <c r="CG22" i="2" s="1"/>
  <c r="CI22" i="2" s="1"/>
  <c r="CJ22" i="2" s="1"/>
  <c r="CK22" i="2" s="1"/>
  <c r="CM22" i="2" s="1"/>
  <c r="E22" i="2" s="1"/>
  <c r="C23" i="2" s="1"/>
  <c r="CA22" i="3"/>
  <c r="CB22" i="3" s="1"/>
  <c r="CC22" i="3" s="1"/>
  <c r="CE22" i="3" s="1"/>
  <c r="CF22" i="3" s="1"/>
  <c r="CG22" i="3" s="1"/>
  <c r="CI22" i="3" s="1"/>
  <c r="E22" i="3" l="1"/>
  <c r="C23" i="3" s="1"/>
  <c r="F22" i="2"/>
  <c r="K23" i="2"/>
  <c r="M23" i="2" l="1"/>
  <c r="S23" i="2" s="1"/>
  <c r="Z23" i="2" s="1"/>
  <c r="AA23" i="2" s="1"/>
  <c r="Q23" i="2"/>
  <c r="F22" i="3"/>
  <c r="H22" i="4" s="1"/>
  <c r="G23" i="3"/>
  <c r="I23" i="3" l="1"/>
  <c r="M23" i="3" s="1"/>
  <c r="O23" i="3"/>
  <c r="V23" i="3" s="1"/>
  <c r="W23" i="3" s="1"/>
  <c r="CU23" i="2"/>
  <c r="DF23" i="2" s="1"/>
  <c r="EM23" i="2"/>
  <c r="AJ23" i="2"/>
  <c r="X23" i="2"/>
  <c r="AI23" i="2"/>
  <c r="AS23" i="2" l="1"/>
  <c r="CQ23" i="3"/>
  <c r="AO23" i="3" s="1"/>
  <c r="DQ23" i="2"/>
  <c r="DS23" i="2" s="1"/>
  <c r="CW23" i="2"/>
  <c r="CX23" i="2" s="1"/>
  <c r="EI23" i="3"/>
  <c r="AK23" i="2"/>
  <c r="DI23" i="2"/>
  <c r="DG23" i="2"/>
  <c r="DJ23" i="2"/>
  <c r="DH23" i="2"/>
  <c r="DK23" i="2"/>
  <c r="AB23" i="2"/>
  <c r="U23" i="2"/>
  <c r="V23" i="2" s="1"/>
  <c r="AW23" i="2" s="1"/>
  <c r="AC23" i="2"/>
  <c r="AE23" i="3"/>
  <c r="AF23" i="3"/>
  <c r="T23" i="3"/>
  <c r="DU23" i="2" l="1"/>
  <c r="DT23" i="2"/>
  <c r="DR23" i="2"/>
  <c r="DM23" i="3"/>
  <c r="DO23" i="3" s="1"/>
  <c r="DA23" i="2"/>
  <c r="CZ23" i="2"/>
  <c r="CY23" i="2"/>
  <c r="DV23" i="2"/>
  <c r="DB23" i="2"/>
  <c r="DB23" i="3"/>
  <c r="DG23" i="3" s="1"/>
  <c r="CS23" i="3"/>
  <c r="CV23" i="3" s="1"/>
  <c r="AM23" i="2"/>
  <c r="DL23" i="2"/>
  <c r="DM23" i="2" s="1"/>
  <c r="AD23" i="2"/>
  <c r="BX23" i="2" s="1"/>
  <c r="AP23" i="2"/>
  <c r="AL23" i="2"/>
  <c r="AO23" i="2"/>
  <c r="Y23" i="3"/>
  <c r="Q23" i="3"/>
  <c r="R23" i="3" s="1"/>
  <c r="AS23" i="3" s="1"/>
  <c r="AG23" i="3"/>
  <c r="DC23" i="2" l="1"/>
  <c r="DD23" i="2" s="1"/>
  <c r="DN23" i="2" s="1"/>
  <c r="DO23" i="2" s="1"/>
  <c r="DY23" i="2" s="1"/>
  <c r="DZ23" i="2" s="1"/>
  <c r="DW23" i="2"/>
  <c r="DX23" i="2" s="1"/>
  <c r="DR23" i="3"/>
  <c r="DQ23" i="3"/>
  <c r="DN23" i="3"/>
  <c r="DP23" i="3"/>
  <c r="DF23" i="3"/>
  <c r="CT23" i="3"/>
  <c r="DE23" i="3"/>
  <c r="CW23" i="3"/>
  <c r="DD23" i="3"/>
  <c r="DC23" i="3"/>
  <c r="CX23" i="3"/>
  <c r="CU23" i="3"/>
  <c r="AN23" i="2"/>
  <c r="AQ23" i="2"/>
  <c r="AI23" i="3"/>
  <c r="AL23" i="3"/>
  <c r="AH23" i="3"/>
  <c r="AK23" i="3"/>
  <c r="X23" i="3"/>
  <c r="Z23" i="3" s="1"/>
  <c r="DS23" i="3" l="1"/>
  <c r="DT23" i="3" s="1"/>
  <c r="DH23" i="3"/>
  <c r="DI23" i="3" s="1"/>
  <c r="CY23" i="3"/>
  <c r="CZ23" i="3" s="1"/>
  <c r="EW23" i="2"/>
  <c r="EX23" i="2" s="1"/>
  <c r="EY23" i="2" s="1"/>
  <c r="EZ23" i="2" s="1"/>
  <c r="AJ23" i="3"/>
  <c r="BF23" i="2"/>
  <c r="BD23" i="2"/>
  <c r="BG23" i="2"/>
  <c r="ED23" i="2"/>
  <c r="EC23" i="2"/>
  <c r="EE23" i="2"/>
  <c r="EB23" i="2"/>
  <c r="EA23" i="2"/>
  <c r="AM23" i="3"/>
  <c r="BB23" i="3" s="1"/>
  <c r="BT23" i="3"/>
  <c r="DJ23" i="3" l="1"/>
  <c r="DK23" i="3" s="1"/>
  <c r="DU23" i="3" s="1"/>
  <c r="DV23" i="3" s="1"/>
  <c r="EF23" i="2"/>
  <c r="EG23" i="2" s="1"/>
  <c r="EH23" i="2" s="1"/>
  <c r="EI23" i="2" s="1"/>
  <c r="AU23" i="2" s="1"/>
  <c r="T23" i="2" s="1"/>
  <c r="W23" i="2" s="1"/>
  <c r="AX23" i="2" s="1"/>
  <c r="BI23" i="2"/>
  <c r="BH23" i="2"/>
  <c r="AZ23" i="3"/>
  <c r="BC23" i="3"/>
  <c r="BD23" i="3" s="1"/>
  <c r="ES23" i="3" l="1"/>
  <c r="ET23" i="3" s="1"/>
  <c r="EU23" i="3" s="1"/>
  <c r="EV23" i="3" s="1"/>
  <c r="BJ23" i="2"/>
  <c r="BK23" i="2" s="1"/>
  <c r="BE23" i="3"/>
  <c r="BF23" i="3" s="1"/>
  <c r="BG23" i="3" s="1"/>
  <c r="BY23" i="2"/>
  <c r="BZ23" i="2" s="1"/>
  <c r="BE23" i="2"/>
  <c r="BQ23" i="2" s="1"/>
  <c r="AY23" i="2"/>
  <c r="AZ23" i="2" s="1"/>
  <c r="BA23" i="2" s="1"/>
  <c r="EA23" i="3"/>
  <c r="DZ23" i="3"/>
  <c r="DX23" i="3"/>
  <c r="DY23" i="3"/>
  <c r="DW23" i="3"/>
  <c r="BB23" i="2" l="1"/>
  <c r="BC23" i="2" s="1"/>
  <c r="BL23" i="2"/>
  <c r="BM23" i="2" s="1"/>
  <c r="BN23" i="2" s="1"/>
  <c r="BR23" i="2"/>
  <c r="BS23" i="2"/>
  <c r="EB23" i="3"/>
  <c r="EC23" i="3" s="1"/>
  <c r="ED23" i="3" s="1"/>
  <c r="EE23" i="3" s="1"/>
  <c r="AQ23" i="3" s="1"/>
  <c r="P23" i="3" s="1"/>
  <c r="BO23" i="2" l="1"/>
  <c r="BP23" i="2" s="1"/>
  <c r="S23" i="3"/>
  <c r="AT23" i="3" s="1"/>
  <c r="BT23" i="2"/>
  <c r="BA23" i="3" l="1"/>
  <c r="BM23" i="3" s="1"/>
  <c r="AU23" i="3"/>
  <c r="AV23" i="3" s="1"/>
  <c r="AW23" i="3" s="1"/>
  <c r="BU23" i="3"/>
  <c r="BV23" i="3" s="1"/>
  <c r="BV23" i="2"/>
  <c r="BW23" i="2" s="1"/>
  <c r="BU23" i="2"/>
  <c r="AX23" i="3" l="1"/>
  <c r="AY23" i="3" s="1"/>
  <c r="BH23" i="3"/>
  <c r="BI23" i="3" s="1"/>
  <c r="BK23" i="3" s="1"/>
  <c r="CH23" i="2"/>
  <c r="CA23" i="2"/>
  <c r="CB23" i="2" s="1"/>
  <c r="BN23" i="3"/>
  <c r="BO23" i="3"/>
  <c r="BJ23" i="3" l="1"/>
  <c r="BL23" i="3" s="1"/>
  <c r="CE23" i="2"/>
  <c r="CD23" i="2"/>
  <c r="BP23" i="3"/>
  <c r="CF23" i="2" l="1"/>
  <c r="CG23" i="2" s="1"/>
  <c r="CI23" i="2" s="1"/>
  <c r="CJ23" i="2" s="1"/>
  <c r="CK23" i="2" s="1"/>
  <c r="CM23" i="2" s="1"/>
  <c r="E23" i="2" s="1"/>
  <c r="C24" i="2" s="1"/>
  <c r="BQ23" i="3"/>
  <c r="CD23" i="3" s="1"/>
  <c r="BR23" i="3"/>
  <c r="BS23" i="3" s="1"/>
  <c r="F23" i="2" l="1"/>
  <c r="BW23" i="3"/>
  <c r="BX23" i="3" s="1"/>
  <c r="CA23" i="3" s="1"/>
  <c r="BZ23" i="3" l="1"/>
  <c r="CB23" i="3" s="1"/>
  <c r="CC23" i="3" s="1"/>
  <c r="CE23" i="3" s="1"/>
  <c r="CF23" i="3" s="1"/>
  <c r="CG23" i="3" s="1"/>
  <c r="CI23" i="3" s="1"/>
  <c r="E23" i="3" l="1"/>
  <c r="C24" i="3" s="1"/>
  <c r="G24" i="3" s="1"/>
  <c r="I24" i="3" l="1"/>
  <c r="M24" i="3" s="1"/>
  <c r="O24" i="3"/>
  <c r="V24" i="3" s="1"/>
  <c r="W24" i="3" s="1"/>
  <c r="F23" i="3"/>
  <c r="H23" i="4" s="1"/>
  <c r="K24" i="2"/>
  <c r="EI24" i="3" l="1"/>
  <c r="CQ24" i="3"/>
  <c r="DM24" i="3" s="1"/>
  <c r="M24" i="2"/>
  <c r="S24" i="2" s="1"/>
  <c r="Z24" i="2" s="1"/>
  <c r="AA24" i="2" s="1"/>
  <c r="Q24" i="2"/>
  <c r="AE24" i="3"/>
  <c r="AF24" i="3"/>
  <c r="T24" i="3"/>
  <c r="EM24" i="2" l="1"/>
  <c r="CU24" i="2"/>
  <c r="DF24" i="2" s="1"/>
  <c r="CS24" i="3"/>
  <c r="CU24" i="3" s="1"/>
  <c r="AO24" i="3"/>
  <c r="DB24" i="3"/>
  <c r="DC24" i="3" s="1"/>
  <c r="AI24" i="2"/>
  <c r="AJ24" i="2"/>
  <c r="X24" i="2"/>
  <c r="AK24" i="3"/>
  <c r="DR24" i="3"/>
  <c r="DQ24" i="3"/>
  <c r="DO24" i="3"/>
  <c r="DP24" i="3"/>
  <c r="DN24" i="3"/>
  <c r="Q24" i="3"/>
  <c r="R24" i="3" s="1"/>
  <c r="AS24" i="3" s="1"/>
  <c r="Y24" i="3"/>
  <c r="AG24" i="3"/>
  <c r="CV24" i="3" l="1"/>
  <c r="AS24" i="2"/>
  <c r="CW24" i="2"/>
  <c r="CZ24" i="2" s="1"/>
  <c r="CT24" i="3"/>
  <c r="DQ24" i="2"/>
  <c r="DS24" i="2" s="1"/>
  <c r="CW24" i="3"/>
  <c r="CX24" i="3"/>
  <c r="DG24" i="3"/>
  <c r="DF24" i="3"/>
  <c r="DE24" i="3"/>
  <c r="DD24" i="3"/>
  <c r="AB24" i="2"/>
  <c r="AK24" i="2"/>
  <c r="DK24" i="2"/>
  <c r="DJ24" i="2"/>
  <c r="DG24" i="2"/>
  <c r="DI24" i="2"/>
  <c r="DH24" i="2"/>
  <c r="AC24" i="2"/>
  <c r="U24" i="2"/>
  <c r="V24" i="2" s="1"/>
  <c r="AW24" i="2" s="1"/>
  <c r="CX24" i="2"/>
  <c r="X24" i="3"/>
  <c r="Z24" i="3" s="1"/>
  <c r="AL24" i="3"/>
  <c r="AM24" i="3" s="1"/>
  <c r="DS24" i="3"/>
  <c r="DT24" i="3" s="1"/>
  <c r="AH24" i="3"/>
  <c r="AI24" i="3"/>
  <c r="DB24" i="2" l="1"/>
  <c r="DA24" i="2"/>
  <c r="CY24" i="2"/>
  <c r="CY24" i="3"/>
  <c r="CZ24" i="3" s="1"/>
  <c r="DV24" i="2"/>
  <c r="DU24" i="2"/>
  <c r="DR24" i="2"/>
  <c r="DT24" i="2"/>
  <c r="DH24" i="3"/>
  <c r="DI24" i="3" s="1"/>
  <c r="AL24" i="2"/>
  <c r="AP24" i="2"/>
  <c r="AO24" i="2"/>
  <c r="AM24" i="2"/>
  <c r="AD24" i="2"/>
  <c r="BX24" i="2" s="1"/>
  <c r="AZ24" i="3"/>
  <c r="BT24" i="3"/>
  <c r="BB24" i="3"/>
  <c r="AJ24" i="3"/>
  <c r="BC24" i="3" s="1"/>
  <c r="DL24" i="2"/>
  <c r="DM24" i="2" s="1"/>
  <c r="DC24" i="2" l="1"/>
  <c r="DD24" i="2" s="1"/>
  <c r="DJ24" i="3"/>
  <c r="DK24" i="3" s="1"/>
  <c r="DU24" i="3" s="1"/>
  <c r="DV24" i="3" s="1"/>
  <c r="DZ24" i="3" s="1"/>
  <c r="DW24" i="2"/>
  <c r="DX24" i="2" s="1"/>
  <c r="AQ24" i="2"/>
  <c r="BD24" i="2" s="1"/>
  <c r="AN24" i="2"/>
  <c r="DN24" i="2"/>
  <c r="DO24" i="2" s="1"/>
  <c r="BE24" i="3"/>
  <c r="BD24" i="3"/>
  <c r="ES24" i="3" l="1"/>
  <c r="ET24" i="3" s="1"/>
  <c r="EU24" i="3" s="1"/>
  <c r="EV24" i="3" s="1"/>
  <c r="DW24" i="3"/>
  <c r="EA24" i="3"/>
  <c r="DY24" i="3"/>
  <c r="DX24" i="3"/>
  <c r="BF24" i="2"/>
  <c r="BG24" i="2"/>
  <c r="BI24" i="2" s="1"/>
  <c r="BF24" i="3"/>
  <c r="BG24" i="3" s="1"/>
  <c r="EW24" i="2"/>
  <c r="DY24" i="2"/>
  <c r="DZ24" i="2" s="1"/>
  <c r="EB24" i="3" l="1"/>
  <c r="EC24" i="3" s="1"/>
  <c r="ED24" i="3" s="1"/>
  <c r="EE24" i="3" s="1"/>
  <c r="AQ24" i="3" s="1"/>
  <c r="P24" i="3" s="1"/>
  <c r="S24" i="3" s="1"/>
  <c r="AT24" i="3" s="1"/>
  <c r="BH24" i="2"/>
  <c r="BJ24" i="2" s="1"/>
  <c r="BK24" i="2" s="1"/>
  <c r="EC24" i="2"/>
  <c r="EE24" i="2"/>
  <c r="ED24" i="2"/>
  <c r="EA24" i="2"/>
  <c r="EB24" i="2"/>
  <c r="EX24" i="2"/>
  <c r="EY24" i="2" s="1"/>
  <c r="EZ24" i="2" s="1"/>
  <c r="AU24" i="3" l="1"/>
  <c r="AX24" i="3" s="1"/>
  <c r="AY24" i="3" s="1"/>
  <c r="BA24" i="3"/>
  <c r="BH24" i="3" s="1"/>
  <c r="BI24" i="3" s="1"/>
  <c r="BU24" i="3"/>
  <c r="BV24" i="3" s="1"/>
  <c r="EF24" i="2"/>
  <c r="EG24" i="2" s="1"/>
  <c r="EH24" i="2" s="1"/>
  <c r="EI24" i="2" s="1"/>
  <c r="AU24" i="2" s="1"/>
  <c r="T24" i="2" s="1"/>
  <c r="W24" i="2" s="1"/>
  <c r="AV24" i="3" l="1"/>
  <c r="AW24" i="3" s="1"/>
  <c r="BM24" i="3"/>
  <c r="BO24" i="3" s="1"/>
  <c r="AX24" i="2"/>
  <c r="BK24" i="3"/>
  <c r="BJ24" i="3"/>
  <c r="BN24" i="3" l="1"/>
  <c r="BP24" i="3" s="1"/>
  <c r="AY24" i="2"/>
  <c r="BB24" i="2" s="1"/>
  <c r="BC24" i="2" s="1"/>
  <c r="BE24" i="2"/>
  <c r="BL24" i="2" s="1"/>
  <c r="BM24" i="2" s="1"/>
  <c r="BY24" i="2"/>
  <c r="BZ24" i="2" s="1"/>
  <c r="BL24" i="3"/>
  <c r="BQ24" i="2" l="1"/>
  <c r="BR24" i="2" s="1"/>
  <c r="AZ24" i="2"/>
  <c r="BA24" i="2" s="1"/>
  <c r="BO24" i="2"/>
  <c r="BN24" i="2"/>
  <c r="BR24" i="3"/>
  <c r="BS24" i="3" s="1"/>
  <c r="BQ24" i="3"/>
  <c r="CD24" i="3" s="1"/>
  <c r="BS24" i="2" l="1"/>
  <c r="BT24" i="2" s="1"/>
  <c r="BW24" i="3"/>
  <c r="BX24" i="3" s="1"/>
  <c r="BZ24" i="3" s="1"/>
  <c r="BP24" i="2"/>
  <c r="CA24" i="3" l="1"/>
  <c r="CB24" i="3" s="1"/>
  <c r="CC24" i="3" s="1"/>
  <c r="CE24" i="3" s="1"/>
  <c r="CF24" i="3" s="1"/>
  <c r="CG24" i="3" s="1"/>
  <c r="CI24" i="3" s="1"/>
  <c r="BU24" i="2"/>
  <c r="BV24" i="2"/>
  <c r="BW24" i="2" s="1"/>
  <c r="E24" i="3" l="1"/>
  <c r="C25" i="3" s="1"/>
  <c r="G25" i="3" s="1"/>
  <c r="CA24" i="2"/>
  <c r="CB24" i="2" s="1"/>
  <c r="CH24" i="2"/>
  <c r="I25" i="3" l="1"/>
  <c r="M25" i="3" s="1"/>
  <c r="O25" i="3"/>
  <c r="V25" i="3" s="1"/>
  <c r="W25" i="3" s="1"/>
  <c r="CE24" i="2"/>
  <c r="CD24" i="2"/>
  <c r="F24" i="3"/>
  <c r="H24" i="4" s="1"/>
  <c r="CQ25" i="3" l="1"/>
  <c r="CS25" i="3" s="1"/>
  <c r="EI25" i="3"/>
  <c r="CF24" i="2"/>
  <c r="CG24" i="2" s="1"/>
  <c r="CI24" i="2" s="1"/>
  <c r="CJ24" i="2" s="1"/>
  <c r="CK24" i="2" s="1"/>
  <c r="CM24" i="2" s="1"/>
  <c r="E24" i="2" s="1"/>
  <c r="C25" i="2" s="1"/>
  <c r="AF25" i="3"/>
  <c r="AE25" i="3"/>
  <c r="T25" i="3"/>
  <c r="DM25" i="3" l="1"/>
  <c r="DR25" i="3" s="1"/>
  <c r="AO25" i="3"/>
  <c r="DB25" i="3"/>
  <c r="DG25" i="3" s="1"/>
  <c r="F24" i="2"/>
  <c r="AG25" i="3"/>
  <c r="Y25" i="3"/>
  <c r="Q25" i="3"/>
  <c r="R25" i="3" s="1"/>
  <c r="AS25" i="3" s="1"/>
  <c r="CX25" i="3"/>
  <c r="CT25" i="3"/>
  <c r="CU25" i="3"/>
  <c r="CV25" i="3"/>
  <c r="CW25" i="3"/>
  <c r="DO25" i="3" l="1"/>
  <c r="DP25" i="3"/>
  <c r="DQ25" i="3"/>
  <c r="DN25" i="3"/>
  <c r="DE25" i="3"/>
  <c r="DD25" i="3"/>
  <c r="DC25" i="3"/>
  <c r="DF25" i="3"/>
  <c r="AI25" i="3"/>
  <c r="K25" i="2"/>
  <c r="AK25" i="3"/>
  <c r="AH25" i="3"/>
  <c r="X25" i="3"/>
  <c r="Z25" i="3" s="1"/>
  <c r="BT25" i="3" s="1"/>
  <c r="AL25" i="3"/>
  <c r="CY25" i="3"/>
  <c r="CZ25" i="3" s="1"/>
  <c r="DS25" i="3" l="1"/>
  <c r="DT25" i="3" s="1"/>
  <c r="DH25" i="3"/>
  <c r="DI25" i="3" s="1"/>
  <c r="DJ25" i="3" s="1"/>
  <c r="DK25" i="3" s="1"/>
  <c r="M25" i="2"/>
  <c r="S25" i="2" s="1"/>
  <c r="Z25" i="2" s="1"/>
  <c r="AA25" i="2" s="1"/>
  <c r="Q25" i="2"/>
  <c r="AJ25" i="3"/>
  <c r="AM25" i="3"/>
  <c r="AZ25" i="3" s="1"/>
  <c r="EM25" i="2" l="1"/>
  <c r="CU25" i="2"/>
  <c r="AS25" i="2" s="1"/>
  <c r="DQ25" i="2"/>
  <c r="X25" i="2"/>
  <c r="AJ25" i="2"/>
  <c r="AI25" i="2"/>
  <c r="BB25" i="3"/>
  <c r="BC25" i="3"/>
  <c r="BE25" i="3" s="1"/>
  <c r="DU25" i="3"/>
  <c r="DV25" i="3" s="1"/>
  <c r="ES25" i="3"/>
  <c r="DF25" i="2" l="1"/>
  <c r="DI25" i="2" s="1"/>
  <c r="CW25" i="2"/>
  <c r="DB25" i="2" s="1"/>
  <c r="AO25" i="2"/>
  <c r="BD25" i="3"/>
  <c r="BF25" i="3" s="1"/>
  <c r="BG25" i="3" s="1"/>
  <c r="AK25" i="2"/>
  <c r="DV25" i="2"/>
  <c r="DU25" i="2"/>
  <c r="DT25" i="2"/>
  <c r="DS25" i="2"/>
  <c r="DR25" i="2"/>
  <c r="AC25" i="2"/>
  <c r="U25" i="2"/>
  <c r="V25" i="2" s="1"/>
  <c r="AW25" i="2" s="1"/>
  <c r="ET25" i="3"/>
  <c r="EU25" i="3" s="1"/>
  <c r="EV25" i="3" s="1"/>
  <c r="EA25" i="3"/>
  <c r="DY25" i="3"/>
  <c r="DX25" i="3"/>
  <c r="DW25" i="3"/>
  <c r="DZ25" i="3"/>
  <c r="DJ25" i="2" l="1"/>
  <c r="DK25" i="2"/>
  <c r="DH25" i="2"/>
  <c r="DG25" i="2"/>
  <c r="DA25" i="2"/>
  <c r="CZ25" i="2"/>
  <c r="CY25" i="2"/>
  <c r="CX25" i="2"/>
  <c r="DC25" i="2" s="1"/>
  <c r="DD25" i="2" s="1"/>
  <c r="AP25" i="2"/>
  <c r="AQ25" i="2" s="1"/>
  <c r="AM25" i="2"/>
  <c r="AB25" i="2"/>
  <c r="AD25" i="2" s="1"/>
  <c r="BX25" i="2" s="1"/>
  <c r="AL25" i="2"/>
  <c r="DW25" i="2"/>
  <c r="DX25" i="2" s="1"/>
  <c r="EB25" i="3"/>
  <c r="EC25" i="3" s="1"/>
  <c r="ED25" i="3" s="1"/>
  <c r="EE25" i="3" s="1"/>
  <c r="AQ25" i="3" s="1"/>
  <c r="P25" i="3" s="1"/>
  <c r="S25" i="3" s="1"/>
  <c r="DL25" i="2" l="1"/>
  <c r="DM25" i="2" s="1"/>
  <c r="AN25" i="2"/>
  <c r="BG25" i="2" s="1"/>
  <c r="BH25" i="2" s="1"/>
  <c r="BF25" i="2"/>
  <c r="BD25" i="2"/>
  <c r="DN25" i="2"/>
  <c r="DO25" i="2" s="1"/>
  <c r="EW25" i="2" s="1"/>
  <c r="EX25" i="2" s="1"/>
  <c r="EY25" i="2" s="1"/>
  <c r="EZ25" i="2" s="1"/>
  <c r="AT25" i="3"/>
  <c r="BI25" i="2" l="1"/>
  <c r="BJ25" i="2" s="1"/>
  <c r="BK25" i="2" s="1"/>
  <c r="DY25" i="2"/>
  <c r="DZ25" i="2" s="1"/>
  <c r="EC25" i="2" s="1"/>
  <c r="BA25" i="3"/>
  <c r="AU25" i="3"/>
  <c r="BU25" i="3"/>
  <c r="BV25" i="3" s="1"/>
  <c r="EB25" i="2" l="1"/>
  <c r="EA25" i="2"/>
  <c r="EE25" i="2"/>
  <c r="ED25" i="2"/>
  <c r="AX25" i="3"/>
  <c r="AY25" i="3" s="1"/>
  <c r="AV25" i="3"/>
  <c r="AW25" i="3" s="1"/>
  <c r="BH25" i="3"/>
  <c r="BI25" i="3" s="1"/>
  <c r="BM25" i="3"/>
  <c r="EF25" i="2" l="1"/>
  <c r="EG25" i="2" s="1"/>
  <c r="EH25" i="2" s="1"/>
  <c r="EI25" i="2" s="1"/>
  <c r="AU25" i="2" s="1"/>
  <c r="T25" i="2" s="1"/>
  <c r="W25" i="2" s="1"/>
  <c r="AX25" i="2" s="1"/>
  <c r="BO25" i="3"/>
  <c r="BN25" i="3"/>
  <c r="BJ25" i="3"/>
  <c r="BK25" i="3"/>
  <c r="BY25" i="2" l="1"/>
  <c r="BZ25" i="2" s="1"/>
  <c r="BE25" i="2"/>
  <c r="BL25" i="2" s="1"/>
  <c r="BM25" i="2" s="1"/>
  <c r="AY25" i="2"/>
  <c r="BB25" i="2" s="1"/>
  <c r="BC25" i="2" s="1"/>
  <c r="BP25" i="3"/>
  <c r="BL25" i="3"/>
  <c r="BQ25" i="2" l="1"/>
  <c r="BR25" i="2" s="1"/>
  <c r="AZ25" i="2"/>
  <c r="BA25" i="2" s="1"/>
  <c r="BN25" i="2"/>
  <c r="BO25" i="2"/>
  <c r="BR25" i="3"/>
  <c r="BS25" i="3" s="1"/>
  <c r="BQ25" i="3"/>
  <c r="BS25" i="2" l="1"/>
  <c r="BT25" i="2" s="1"/>
  <c r="BP25" i="2"/>
  <c r="CD25" i="3"/>
  <c r="BW25" i="3"/>
  <c r="BX25" i="3" s="1"/>
  <c r="BU25" i="2" l="1"/>
  <c r="CH25" i="2" s="1"/>
  <c r="BV25" i="2"/>
  <c r="BW25" i="2" s="1"/>
  <c r="BZ25" i="3"/>
  <c r="CA25" i="3"/>
  <c r="CA25" i="2" l="1"/>
  <c r="CB25" i="2" s="1"/>
  <c r="CD25" i="2" s="1"/>
  <c r="CB25" i="3"/>
  <c r="CC25" i="3" s="1"/>
  <c r="CE25" i="3" s="1"/>
  <c r="CF25" i="3" s="1"/>
  <c r="CG25" i="3" s="1"/>
  <c r="CI25" i="3" s="1"/>
  <c r="E25" i="3" l="1"/>
  <c r="C26" i="3" s="1"/>
  <c r="CE25" i="2"/>
  <c r="CF25" i="2" s="1"/>
  <c r="CG25" i="2" s="1"/>
  <c r="CI25" i="2" s="1"/>
  <c r="CJ25" i="2" s="1"/>
  <c r="CK25" i="2" s="1"/>
  <c r="CM25" i="2" s="1"/>
  <c r="E25" i="2" s="1"/>
  <c r="C26" i="2" s="1"/>
  <c r="F25" i="2" l="1"/>
  <c r="F25" i="3"/>
  <c r="H25" i="4" s="1"/>
  <c r="G26" i="3"/>
  <c r="I26" i="3" l="1"/>
  <c r="M26" i="3" s="1"/>
  <c r="O26" i="3"/>
  <c r="V26" i="3" s="1"/>
  <c r="W26" i="3" s="1"/>
  <c r="EI26" i="3" l="1"/>
  <c r="CQ26" i="3"/>
  <c r="DB26" i="3" s="1"/>
  <c r="AF26" i="3"/>
  <c r="AE26" i="3"/>
  <c r="T26" i="3"/>
  <c r="CS26" i="3" l="1"/>
  <c r="CX26" i="3" s="1"/>
  <c r="DM26" i="3"/>
  <c r="DR26" i="3" s="1"/>
  <c r="AO26" i="3"/>
  <c r="AG26" i="3"/>
  <c r="DG26" i="3"/>
  <c r="DD26" i="3"/>
  <c r="DF26" i="3"/>
  <c r="DC26" i="3"/>
  <c r="DE26" i="3"/>
  <c r="Y26" i="3"/>
  <c r="Q26" i="3"/>
  <c r="R26" i="3" s="1"/>
  <c r="AS26" i="3" s="1"/>
  <c r="CU26" i="3" l="1"/>
  <c r="CW26" i="3"/>
  <c r="CT26" i="3"/>
  <c r="CV26" i="3"/>
  <c r="DP26" i="3"/>
  <c r="DN26" i="3"/>
  <c r="DQ26" i="3"/>
  <c r="DO26" i="3"/>
  <c r="AI26" i="3"/>
  <c r="K26" i="2"/>
  <c r="AH26" i="3"/>
  <c r="X26" i="3"/>
  <c r="Z26" i="3" s="1"/>
  <c r="AK26" i="3"/>
  <c r="AL26" i="3"/>
  <c r="DH26" i="3"/>
  <c r="DI26" i="3" s="1"/>
  <c r="CY26" i="3" l="1"/>
  <c r="CZ26" i="3" s="1"/>
  <c r="DJ26" i="3" s="1"/>
  <c r="DK26" i="3" s="1"/>
  <c r="DS26" i="3"/>
  <c r="DT26" i="3" s="1"/>
  <c r="M26" i="2"/>
  <c r="S26" i="2" s="1"/>
  <c r="Z26" i="2" s="1"/>
  <c r="AA26" i="2" s="1"/>
  <c r="Q26" i="2"/>
  <c r="AJ26" i="3"/>
  <c r="AM26" i="3"/>
  <c r="BB26" i="3" s="1"/>
  <c r="BT26" i="3"/>
  <c r="EM26" i="2" l="1"/>
  <c r="CU26" i="2"/>
  <c r="DF26" i="2" s="1"/>
  <c r="AZ26" i="3"/>
  <c r="BC26" i="3"/>
  <c r="BE26" i="3" s="1"/>
  <c r="AI26" i="2"/>
  <c r="AJ26" i="2"/>
  <c r="X26" i="2"/>
  <c r="DU26" i="3"/>
  <c r="DV26" i="3" s="1"/>
  <c r="ES26" i="3"/>
  <c r="DQ26" i="2" l="1"/>
  <c r="DS26" i="2" s="1"/>
  <c r="CW26" i="2"/>
  <c r="CY26" i="2" s="1"/>
  <c r="AS26" i="2"/>
  <c r="BD26" i="3"/>
  <c r="BF26" i="3" s="1"/>
  <c r="BG26" i="3" s="1"/>
  <c r="AB26" i="2"/>
  <c r="AK26" i="2"/>
  <c r="DV26" i="2"/>
  <c r="DT26" i="2"/>
  <c r="DU26" i="2"/>
  <c r="DH26" i="2"/>
  <c r="DK26" i="2"/>
  <c r="DI26" i="2"/>
  <c r="DJ26" i="2"/>
  <c r="DG26" i="2"/>
  <c r="U26" i="2"/>
  <c r="V26" i="2" s="1"/>
  <c r="AW26" i="2" s="1"/>
  <c r="AC26" i="2"/>
  <c r="ET26" i="3"/>
  <c r="EU26" i="3" s="1"/>
  <c r="EV26" i="3" s="1"/>
  <c r="EA26" i="3"/>
  <c r="DX26" i="3"/>
  <c r="DY26" i="3"/>
  <c r="DZ26" i="3"/>
  <c r="DW26" i="3"/>
  <c r="DB26" i="2" l="1"/>
  <c r="CZ26" i="2"/>
  <c r="CX26" i="2"/>
  <c r="DA26" i="2"/>
  <c r="DR26" i="2"/>
  <c r="DW26" i="2" s="1"/>
  <c r="DX26" i="2" s="1"/>
  <c r="AP26" i="2"/>
  <c r="AO26" i="2"/>
  <c r="AL26" i="2"/>
  <c r="AM26" i="2"/>
  <c r="AD26" i="2"/>
  <c r="BX26" i="2" s="1"/>
  <c r="DL26" i="2"/>
  <c r="DM26" i="2" s="1"/>
  <c r="EB26" i="3"/>
  <c r="EC26" i="3" s="1"/>
  <c r="ED26" i="3" s="1"/>
  <c r="EE26" i="3" s="1"/>
  <c r="AQ26" i="3" s="1"/>
  <c r="P26" i="3" s="1"/>
  <c r="DC26" i="2" l="1"/>
  <c r="DD26" i="2" s="1"/>
  <c r="AQ26" i="2"/>
  <c r="BD26" i="2" s="1"/>
  <c r="AN26" i="2"/>
  <c r="DN26" i="2"/>
  <c r="DO26" i="2" s="1"/>
  <c r="EW26" i="2" s="1"/>
  <c r="S26" i="3"/>
  <c r="AT26" i="3" s="1"/>
  <c r="BF26" i="2" l="1"/>
  <c r="BG26" i="2"/>
  <c r="BH26" i="2" s="1"/>
  <c r="DY26" i="2"/>
  <c r="DZ26" i="2" s="1"/>
  <c r="EA26" i="2" s="1"/>
  <c r="BA26" i="3"/>
  <c r="BM26" i="3" s="1"/>
  <c r="AU26" i="3"/>
  <c r="AX26" i="3" s="1"/>
  <c r="AY26" i="3" s="1"/>
  <c r="BU26" i="3"/>
  <c r="BV26" i="3" s="1"/>
  <c r="EX26" i="2"/>
  <c r="EY26" i="2" s="1"/>
  <c r="EZ26" i="2" s="1"/>
  <c r="BI26" i="2" l="1"/>
  <c r="BJ26" i="2" s="1"/>
  <c r="BK26" i="2" s="1"/>
  <c r="EB26" i="2"/>
  <c r="EE26" i="2"/>
  <c r="ED26" i="2"/>
  <c r="EC26" i="2"/>
  <c r="BH26" i="3"/>
  <c r="BI26" i="3" s="1"/>
  <c r="BK26" i="3" s="1"/>
  <c r="AV26" i="3"/>
  <c r="AW26" i="3" s="1"/>
  <c r="BO26" i="3"/>
  <c r="BN26" i="3"/>
  <c r="EF26" i="2" l="1"/>
  <c r="EG26" i="2" s="1"/>
  <c r="EH26" i="2" s="1"/>
  <c r="EI26" i="2" s="1"/>
  <c r="AU26" i="2" s="1"/>
  <c r="T26" i="2" s="1"/>
  <c r="W26" i="2" s="1"/>
  <c r="AX26" i="2" s="1"/>
  <c r="BJ26" i="3"/>
  <c r="BL26" i="3" s="1"/>
  <c r="BP26" i="3"/>
  <c r="BQ26" i="3" l="1"/>
  <c r="BW26" i="3" s="1"/>
  <c r="BX26" i="3" s="1"/>
  <c r="BR26" i="3"/>
  <c r="BS26" i="3" s="1"/>
  <c r="AY26" i="2"/>
  <c r="BB26" i="2" s="1"/>
  <c r="BC26" i="2" s="1"/>
  <c r="BY26" i="2"/>
  <c r="BZ26" i="2" s="1"/>
  <c r="BE26" i="2"/>
  <c r="BL26" i="2" s="1"/>
  <c r="BM26" i="2" s="1"/>
  <c r="CD26" i="3" l="1"/>
  <c r="BQ26" i="2"/>
  <c r="BS26" i="2" s="1"/>
  <c r="AZ26" i="2"/>
  <c r="BA26" i="2" s="1"/>
  <c r="BO26" i="2"/>
  <c r="BN26" i="2"/>
  <c r="CA26" i="3"/>
  <c r="BZ26" i="3"/>
  <c r="BR26" i="2" l="1"/>
  <c r="BT26" i="2" s="1"/>
  <c r="BP26" i="2"/>
  <c r="CB26" i="3"/>
  <c r="CC26" i="3" s="1"/>
  <c r="CE26" i="3" s="1"/>
  <c r="CF26" i="3" s="1"/>
  <c r="CG26" i="3" s="1"/>
  <c r="CI26" i="3" s="1"/>
  <c r="E26" i="3" l="1"/>
  <c r="C27" i="3" s="1"/>
  <c r="G27" i="3" s="1"/>
  <c r="BV26" i="2"/>
  <c r="BW26" i="2" s="1"/>
  <c r="BU26" i="2"/>
  <c r="F26" i="3"/>
  <c r="H26" i="4" s="1"/>
  <c r="I27" i="3" l="1"/>
  <c r="M27" i="3" s="1"/>
  <c r="O27" i="3"/>
  <c r="V27" i="3" s="1"/>
  <c r="W27" i="3" s="1"/>
  <c r="CH26" i="2"/>
  <c r="CA26" i="2"/>
  <c r="CB26" i="2" s="1"/>
  <c r="EI27" i="3" l="1"/>
  <c r="CQ27" i="3"/>
  <c r="CS27" i="3" s="1"/>
  <c r="CE26" i="2"/>
  <c r="CD26" i="2"/>
  <c r="AE27" i="3"/>
  <c r="AF27" i="3"/>
  <c r="T27" i="3"/>
  <c r="AO27" i="3" l="1"/>
  <c r="DB27" i="3"/>
  <c r="DD27" i="3" s="1"/>
  <c r="DM27" i="3"/>
  <c r="DN27" i="3" s="1"/>
  <c r="CF26" i="2"/>
  <c r="CG26" i="2" s="1"/>
  <c r="CI26" i="2" s="1"/>
  <c r="CJ26" i="2" s="1"/>
  <c r="CK26" i="2" s="1"/>
  <c r="CM26" i="2" s="1"/>
  <c r="E26" i="2" s="1"/>
  <c r="C27" i="2" s="1"/>
  <c r="AG27" i="3"/>
  <c r="AL27" i="3"/>
  <c r="DQ27" i="3"/>
  <c r="DE27" i="3"/>
  <c r="CX27" i="3"/>
  <c r="CT27" i="3"/>
  <c r="CW27" i="3"/>
  <c r="CV27" i="3"/>
  <c r="CU27" i="3"/>
  <c r="Y27" i="3"/>
  <c r="Q27" i="3"/>
  <c r="R27" i="3" s="1"/>
  <c r="AS27" i="3" s="1"/>
  <c r="DF27" i="3" l="1"/>
  <c r="DG27" i="3"/>
  <c r="DC27" i="3"/>
  <c r="DP27" i="3"/>
  <c r="DO27" i="3"/>
  <c r="DR27" i="3"/>
  <c r="F26" i="2"/>
  <c r="X27" i="3"/>
  <c r="Z27" i="3" s="1"/>
  <c r="AH27" i="3"/>
  <c r="AI27" i="3"/>
  <c r="AK27" i="3"/>
  <c r="AM27" i="3" s="1"/>
  <c r="CY27" i="3"/>
  <c r="CZ27" i="3" s="1"/>
  <c r="DS27" i="3" l="1"/>
  <c r="DT27" i="3" s="1"/>
  <c r="DH27" i="3"/>
  <c r="DI27" i="3" s="1"/>
  <c r="DJ27" i="3" s="1"/>
  <c r="DK27" i="3" s="1"/>
  <c r="AJ27" i="3"/>
  <c r="BC27" i="3" s="1"/>
  <c r="BE27" i="3" s="1"/>
  <c r="AZ27" i="3"/>
  <c r="BT27" i="3"/>
  <c r="BB27" i="3"/>
  <c r="BD27" i="3" l="1"/>
  <c r="BF27" i="3" s="1"/>
  <c r="BG27" i="3" s="1"/>
  <c r="DU27" i="3"/>
  <c r="DV27" i="3" s="1"/>
  <c r="ES27" i="3"/>
  <c r="K27" i="2" l="1"/>
  <c r="EA27" i="3"/>
  <c r="DZ27" i="3"/>
  <c r="DY27" i="3"/>
  <c r="DX27" i="3"/>
  <c r="DW27" i="3"/>
  <c r="ET27" i="3"/>
  <c r="EU27" i="3" s="1"/>
  <c r="EV27" i="3" s="1"/>
  <c r="M27" i="2" l="1"/>
  <c r="Q27" i="2"/>
  <c r="EB27" i="3"/>
  <c r="EC27" i="3" s="1"/>
  <c r="ED27" i="3" s="1"/>
  <c r="EE27" i="3" s="1"/>
  <c r="AQ27" i="3" s="1"/>
  <c r="P27" i="3" s="1"/>
  <c r="CU27" i="2" l="1"/>
  <c r="DF27" i="2" s="1"/>
  <c r="S27" i="2"/>
  <c r="Z27" i="2" s="1"/>
  <c r="AA27" i="2" s="1"/>
  <c r="EM27" i="2"/>
  <c r="S27" i="3"/>
  <c r="AT27" i="3" s="1"/>
  <c r="AI27" i="2"/>
  <c r="X27" i="2"/>
  <c r="AJ27" i="2"/>
  <c r="CW27" i="2" l="1"/>
  <c r="DA27" i="2" s="1"/>
  <c r="DQ27" i="2"/>
  <c r="DV27" i="2" s="1"/>
  <c r="AS27" i="2"/>
  <c r="BA27" i="3"/>
  <c r="BH27" i="3" s="1"/>
  <c r="BI27" i="3" s="1"/>
  <c r="AU27" i="3"/>
  <c r="AV27" i="3" s="1"/>
  <c r="AW27" i="3" s="1"/>
  <c r="BU27" i="3"/>
  <c r="BV27" i="3" s="1"/>
  <c r="AC27" i="2"/>
  <c r="U27" i="2"/>
  <c r="V27" i="2" s="1"/>
  <c r="AW27" i="2" s="1"/>
  <c r="CZ27" i="2"/>
  <c r="AL27" i="2"/>
  <c r="DH27" i="2"/>
  <c r="DG27" i="2"/>
  <c r="DK27" i="2"/>
  <c r="DI27" i="2"/>
  <c r="DJ27" i="2"/>
  <c r="AK27" i="2"/>
  <c r="DB27" i="2" l="1"/>
  <c r="CX27" i="2"/>
  <c r="CY27" i="2"/>
  <c r="DR27" i="2"/>
  <c r="DU27" i="2"/>
  <c r="DS27" i="2"/>
  <c r="DT27" i="2"/>
  <c r="AX27" i="3"/>
  <c r="AY27" i="3" s="1"/>
  <c r="BM27" i="3"/>
  <c r="BO27" i="3" s="1"/>
  <c r="AM27" i="2"/>
  <c r="AN27" i="2" s="1"/>
  <c r="AO27" i="2"/>
  <c r="AP27" i="2"/>
  <c r="AB27" i="2"/>
  <c r="AD27" i="2" s="1"/>
  <c r="DL27" i="2"/>
  <c r="DM27" i="2" s="1"/>
  <c r="BK27" i="3"/>
  <c r="BJ27" i="3"/>
  <c r="DW27" i="2" l="1"/>
  <c r="DX27" i="2" s="1"/>
  <c r="DC27" i="2"/>
  <c r="DD27" i="2" s="1"/>
  <c r="DN27" i="2" s="1"/>
  <c r="DO27" i="2" s="1"/>
  <c r="DY27" i="2" s="1"/>
  <c r="DZ27" i="2" s="1"/>
  <c r="BN27" i="3"/>
  <c r="BP27" i="3" s="1"/>
  <c r="BL27" i="3"/>
  <c r="AQ27" i="2"/>
  <c r="BD27" i="2" s="1"/>
  <c r="BX27" i="2"/>
  <c r="BQ27" i="3" l="1"/>
  <c r="CD27" i="3" s="1"/>
  <c r="BR27" i="3"/>
  <c r="BS27" i="3" s="1"/>
  <c r="EW27" i="2"/>
  <c r="EX27" i="2" s="1"/>
  <c r="EY27" i="2" s="1"/>
  <c r="EZ27" i="2" s="1"/>
  <c r="BF27" i="2"/>
  <c r="BG27" i="2"/>
  <c r="EE27" i="2"/>
  <c r="EB27" i="2"/>
  <c r="EC27" i="2"/>
  <c r="EA27" i="2"/>
  <c r="ED27" i="2"/>
  <c r="BW27" i="3" l="1"/>
  <c r="BX27" i="3" s="1"/>
  <c r="BZ27" i="3" s="1"/>
  <c r="BI27" i="2"/>
  <c r="BH27" i="2"/>
  <c r="EF27" i="2"/>
  <c r="EG27" i="2" s="1"/>
  <c r="EH27" i="2" s="1"/>
  <c r="EI27" i="2" s="1"/>
  <c r="AU27" i="2" s="1"/>
  <c r="T27" i="2" s="1"/>
  <c r="W27" i="2" s="1"/>
  <c r="CA27" i="3" l="1"/>
  <c r="CB27" i="3" s="1"/>
  <c r="CC27" i="3" s="1"/>
  <c r="CE27" i="3" s="1"/>
  <c r="CF27" i="3" s="1"/>
  <c r="CG27" i="3" s="1"/>
  <c r="CI27" i="3" s="1"/>
  <c r="BJ27" i="2"/>
  <c r="BK27" i="2" s="1"/>
  <c r="AX27" i="2"/>
  <c r="E27" i="3" l="1"/>
  <c r="C28" i="3" s="1"/>
  <c r="BE27" i="2"/>
  <c r="AY27" i="2"/>
  <c r="BY27" i="2"/>
  <c r="BZ27" i="2" s="1"/>
  <c r="F27" i="3" l="1"/>
  <c r="H27" i="4" s="1"/>
  <c r="BB27" i="2"/>
  <c r="BC27" i="2" s="1"/>
  <c r="AZ27" i="2"/>
  <c r="BA27" i="2" s="1"/>
  <c r="BL27" i="2"/>
  <c r="BM27" i="2" s="1"/>
  <c r="BQ27" i="2"/>
  <c r="G28" i="3"/>
  <c r="I28" i="3" l="1"/>
  <c r="EI28" i="3" s="1"/>
  <c r="O28" i="3"/>
  <c r="V28" i="3" s="1"/>
  <c r="W28" i="3" s="1"/>
  <c r="BS27" i="2"/>
  <c r="BR27" i="2"/>
  <c r="BO27" i="2"/>
  <c r="BN27" i="2"/>
  <c r="CQ28" i="3" l="1"/>
  <c r="AO28" i="3" s="1"/>
  <c r="M28" i="3"/>
  <c r="AF28" i="3" s="1"/>
  <c r="BP27" i="2"/>
  <c r="BT27" i="2"/>
  <c r="DM28" i="3" l="1"/>
  <c r="DR28" i="3" s="1"/>
  <c r="CS28" i="3"/>
  <c r="CW28" i="3" s="1"/>
  <c r="DB28" i="3"/>
  <c r="DG28" i="3" s="1"/>
  <c r="AE28" i="3"/>
  <c r="AG28" i="3" s="1"/>
  <c r="T28" i="3"/>
  <c r="BU27" i="2"/>
  <c r="CA27" i="2" s="1"/>
  <c r="CB27" i="2" s="1"/>
  <c r="DP28" i="3"/>
  <c r="DO28" i="3"/>
  <c r="DN28" i="3"/>
  <c r="BV27" i="2"/>
  <c r="BW27" i="2" s="1"/>
  <c r="X28" i="3"/>
  <c r="Q28" i="3"/>
  <c r="R28" i="3" s="1"/>
  <c r="AS28" i="3" s="1"/>
  <c r="Y28" i="3"/>
  <c r="CX28" i="3" l="1"/>
  <c r="CU28" i="3"/>
  <c r="CV28" i="3"/>
  <c r="CT28" i="3"/>
  <c r="DQ28" i="3"/>
  <c r="DS28" i="3" s="1"/>
  <c r="DT28" i="3" s="1"/>
  <c r="DE28" i="3"/>
  <c r="DC28" i="3"/>
  <c r="DD28" i="3"/>
  <c r="DF28" i="3"/>
  <c r="CH27" i="2"/>
  <c r="AK28" i="3"/>
  <c r="AI28" i="3"/>
  <c r="Z28" i="3"/>
  <c r="BT28" i="3" s="1"/>
  <c r="AH28" i="3"/>
  <c r="AL28" i="3"/>
  <c r="CE27" i="2"/>
  <c r="CD27" i="2"/>
  <c r="CY28" i="3" l="1"/>
  <c r="CZ28" i="3" s="1"/>
  <c r="DH28" i="3"/>
  <c r="DI28" i="3" s="1"/>
  <c r="AJ28" i="3"/>
  <c r="AM28" i="3"/>
  <c r="BB28" i="3" s="1"/>
  <c r="CF27" i="2"/>
  <c r="CG27" i="2" s="1"/>
  <c r="CI27" i="2" s="1"/>
  <c r="CJ27" i="2" s="1"/>
  <c r="CK27" i="2" s="1"/>
  <c r="CM27" i="2" s="1"/>
  <c r="E27" i="2" s="1"/>
  <c r="C28" i="2" s="1"/>
  <c r="DJ28" i="3" l="1"/>
  <c r="DK28" i="3" s="1"/>
  <c r="DU28" i="3" s="1"/>
  <c r="DV28" i="3" s="1"/>
  <c r="EA28" i="3" s="1"/>
  <c r="BC28" i="3"/>
  <c r="BD28" i="3" s="1"/>
  <c r="AZ28" i="3"/>
  <c r="F27" i="2"/>
  <c r="DZ28" i="3" l="1"/>
  <c r="DY28" i="3"/>
  <c r="DX28" i="3"/>
  <c r="DW28" i="3"/>
  <c r="EB28" i="3" s="1"/>
  <c r="EC28" i="3" s="1"/>
  <c r="ED28" i="3" s="1"/>
  <c r="EE28" i="3" s="1"/>
  <c r="AQ28" i="3" s="1"/>
  <c r="P28" i="3" s="1"/>
  <c r="S28" i="3" s="1"/>
  <c r="AT28" i="3" s="1"/>
  <c r="ES28" i="3"/>
  <c r="ET28" i="3" s="1"/>
  <c r="EU28" i="3" s="1"/>
  <c r="EV28" i="3" s="1"/>
  <c r="BE28" i="3"/>
  <c r="BF28" i="3" s="1"/>
  <c r="BG28" i="3" s="1"/>
  <c r="K28" i="2" l="1"/>
  <c r="BA28" i="3"/>
  <c r="BM28" i="3" s="1"/>
  <c r="AU28" i="3"/>
  <c r="AX28" i="3" s="1"/>
  <c r="AY28" i="3" s="1"/>
  <c r="BU28" i="3"/>
  <c r="BV28" i="3" s="1"/>
  <c r="M28" i="2" l="1"/>
  <c r="EM28" i="2" s="1"/>
  <c r="Q28" i="2"/>
  <c r="X28" i="2" s="1"/>
  <c r="BH28" i="3"/>
  <c r="BI28" i="3" s="1"/>
  <c r="BJ28" i="3" s="1"/>
  <c r="AV28" i="3"/>
  <c r="AW28" i="3" s="1"/>
  <c r="BO28" i="3"/>
  <c r="BN28" i="3"/>
  <c r="CU28" i="2" l="1"/>
  <c r="DQ28" i="2" s="1"/>
  <c r="DU28" i="2" s="1"/>
  <c r="S28" i="2"/>
  <c r="U28" i="2" s="1"/>
  <c r="V28" i="2" s="1"/>
  <c r="AW28" i="2" s="1"/>
  <c r="AJ28" i="2"/>
  <c r="AI28" i="2"/>
  <c r="BK28" i="3"/>
  <c r="BL28" i="3" s="1"/>
  <c r="BP28" i="3"/>
  <c r="CW28" i="2" l="1"/>
  <c r="DB28" i="2" s="1"/>
  <c r="DF28" i="2"/>
  <c r="DK28" i="2" s="1"/>
  <c r="DS28" i="2"/>
  <c r="AS28" i="2"/>
  <c r="DR28" i="2"/>
  <c r="DT28" i="2"/>
  <c r="DV28" i="2"/>
  <c r="AC28" i="2"/>
  <c r="Z28" i="2"/>
  <c r="AA28" i="2" s="1"/>
  <c r="AB28" i="2" s="1"/>
  <c r="AK28" i="2"/>
  <c r="BQ28" i="3"/>
  <c r="BR28" i="3"/>
  <c r="BS28" i="3" s="1"/>
  <c r="CX28" i="2" l="1"/>
  <c r="CZ28" i="2"/>
  <c r="DJ28" i="2"/>
  <c r="DH28" i="2"/>
  <c r="DG28" i="2"/>
  <c r="DI28" i="2"/>
  <c r="CY28" i="2"/>
  <c r="DA28" i="2"/>
  <c r="DW28" i="2"/>
  <c r="DX28" i="2" s="1"/>
  <c r="AD28" i="2"/>
  <c r="BX28" i="2" s="1"/>
  <c r="AL28" i="2"/>
  <c r="AM28" i="2"/>
  <c r="AP28" i="2"/>
  <c r="AO28" i="2"/>
  <c r="CD28" i="3"/>
  <c r="BW28" i="3"/>
  <c r="BX28" i="3" s="1"/>
  <c r="DL28" i="2" l="1"/>
  <c r="DM28" i="2" s="1"/>
  <c r="AN28" i="2"/>
  <c r="DC28" i="2"/>
  <c r="DD28" i="2" s="1"/>
  <c r="AQ28" i="2"/>
  <c r="BD28" i="2" s="1"/>
  <c r="CA28" i="3"/>
  <c r="BZ28" i="3"/>
  <c r="DN28" i="2" l="1"/>
  <c r="DO28" i="2" s="1"/>
  <c r="DY28" i="2" s="1"/>
  <c r="DZ28" i="2" s="1"/>
  <c r="EC28" i="2" s="1"/>
  <c r="BF28" i="2"/>
  <c r="BG28" i="2"/>
  <c r="BI28" i="2" s="1"/>
  <c r="CB28" i="3"/>
  <c r="CC28" i="3" s="1"/>
  <c r="CE28" i="3" s="1"/>
  <c r="CF28" i="3" s="1"/>
  <c r="CG28" i="3" s="1"/>
  <c r="CI28" i="3" s="1"/>
  <c r="E28" i="3" l="1"/>
  <c r="C29" i="3" s="1"/>
  <c r="G29" i="3" s="1"/>
  <c r="EB28" i="2"/>
  <c r="EA28" i="2"/>
  <c r="ED28" i="2"/>
  <c r="EE28" i="2"/>
  <c r="EW28" i="2"/>
  <c r="EX28" i="2" s="1"/>
  <c r="EY28" i="2" s="1"/>
  <c r="EZ28" i="2" s="1"/>
  <c r="BH28" i="2"/>
  <c r="BJ28" i="2" s="1"/>
  <c r="BK28" i="2" s="1"/>
  <c r="EF28" i="2"/>
  <c r="EG28" i="2" s="1"/>
  <c r="EH28" i="2" s="1"/>
  <c r="EI28" i="2" s="1"/>
  <c r="AU28" i="2" s="1"/>
  <c r="T28" i="2" s="1"/>
  <c r="W28" i="2" s="1"/>
  <c r="F28" i="3"/>
  <c r="H28" i="4" s="1"/>
  <c r="I29" i="3" l="1"/>
  <c r="M29" i="3" s="1"/>
  <c r="O29" i="3"/>
  <c r="V29" i="3" s="1"/>
  <c r="W29" i="3" s="1"/>
  <c r="AX28" i="2"/>
  <c r="CQ29" i="3" l="1"/>
  <c r="AO29" i="3" s="1"/>
  <c r="EI29" i="3"/>
  <c r="BE28" i="2"/>
  <c r="AY28" i="2"/>
  <c r="BY28" i="2"/>
  <c r="BZ28" i="2" s="1"/>
  <c r="AF29" i="3"/>
  <c r="AE29" i="3"/>
  <c r="T29" i="3"/>
  <c r="DM29" i="3" l="1"/>
  <c r="DP29" i="3" s="1"/>
  <c r="CS29" i="3"/>
  <c r="CX29" i="3" s="1"/>
  <c r="DB29" i="3"/>
  <c r="DD29" i="3" s="1"/>
  <c r="BB28" i="2"/>
  <c r="BC28" i="2" s="1"/>
  <c r="AZ28" i="2"/>
  <c r="BA28" i="2" s="1"/>
  <c r="BQ28" i="2"/>
  <c r="BL28" i="2"/>
  <c r="BM28" i="2" s="1"/>
  <c r="X29" i="3"/>
  <c r="AG29" i="3"/>
  <c r="CU29" i="3"/>
  <c r="CT29" i="3"/>
  <c r="DE29" i="3"/>
  <c r="Q29" i="3"/>
  <c r="R29" i="3" s="1"/>
  <c r="AS29" i="3" s="1"/>
  <c r="Y29" i="3"/>
  <c r="CV29" i="3" l="1"/>
  <c r="CW29" i="3"/>
  <c r="DQ29" i="3"/>
  <c r="DC29" i="3"/>
  <c r="DF29" i="3"/>
  <c r="DG29" i="3"/>
  <c r="DR29" i="3"/>
  <c r="DO29" i="3"/>
  <c r="DN29" i="3"/>
  <c r="AI29" i="3"/>
  <c r="AL29" i="3"/>
  <c r="AH29" i="3"/>
  <c r="AK29" i="3"/>
  <c r="BO28" i="2"/>
  <c r="BN28" i="2"/>
  <c r="BR28" i="2"/>
  <c r="BS28" i="2"/>
  <c r="Z29" i="3"/>
  <c r="BT29" i="3" s="1"/>
  <c r="CY29" i="3" l="1"/>
  <c r="CZ29" i="3" s="1"/>
  <c r="DS29" i="3"/>
  <c r="DT29" i="3" s="1"/>
  <c r="DH29" i="3"/>
  <c r="DI29" i="3" s="1"/>
  <c r="DJ29" i="3" s="1"/>
  <c r="DK29" i="3" s="1"/>
  <c r="DU29" i="3" s="1"/>
  <c r="DV29" i="3" s="1"/>
  <c r="BP28" i="2"/>
  <c r="AM29" i="3"/>
  <c r="AZ29" i="3" s="1"/>
  <c r="AJ29" i="3"/>
  <c r="BT28" i="2"/>
  <c r="BB29" i="3" l="1"/>
  <c r="BC29" i="3"/>
  <c r="BD29" i="3" s="1"/>
  <c r="BU28" i="2"/>
  <c r="CH28" i="2" s="1"/>
  <c r="ES29" i="3"/>
  <c r="ET29" i="3" s="1"/>
  <c r="EU29" i="3" s="1"/>
  <c r="EV29" i="3" s="1"/>
  <c r="BV28" i="2"/>
  <c r="BW28" i="2" s="1"/>
  <c r="EA29" i="3"/>
  <c r="DY29" i="3"/>
  <c r="DX29" i="3"/>
  <c r="DW29" i="3"/>
  <c r="DZ29" i="3"/>
  <c r="BE29" i="3" l="1"/>
  <c r="BF29" i="3" s="1"/>
  <c r="BG29" i="3" s="1"/>
  <c r="CA28" i="2"/>
  <c r="CB28" i="2" s="1"/>
  <c r="CE28" i="2" s="1"/>
  <c r="EB29" i="3"/>
  <c r="EC29" i="3" s="1"/>
  <c r="ED29" i="3" s="1"/>
  <c r="EE29" i="3" s="1"/>
  <c r="AQ29" i="3" s="1"/>
  <c r="P29" i="3" s="1"/>
  <c r="S29" i="3" s="1"/>
  <c r="CD28" i="2" l="1"/>
  <c r="CF28" i="2" s="1"/>
  <c r="CG28" i="2" s="1"/>
  <c r="CI28" i="2" s="1"/>
  <c r="CJ28" i="2" s="1"/>
  <c r="CK28" i="2" s="1"/>
  <c r="CM28" i="2" s="1"/>
  <c r="E28" i="2" s="1"/>
  <c r="C29" i="2" s="1"/>
  <c r="AT29" i="3"/>
  <c r="F28" i="2" l="1"/>
  <c r="BA29" i="3"/>
  <c r="AU29" i="3"/>
  <c r="BU29" i="3"/>
  <c r="BV29" i="3" s="1"/>
  <c r="AX29" i="3" l="1"/>
  <c r="AY29" i="3" s="1"/>
  <c r="AV29" i="3"/>
  <c r="AW29" i="3" s="1"/>
  <c r="BM29" i="3"/>
  <c r="BH29" i="3"/>
  <c r="BI29" i="3" s="1"/>
  <c r="K29" i="2" l="1"/>
  <c r="BJ29" i="3"/>
  <c r="BK29" i="3"/>
  <c r="BO29" i="3"/>
  <c r="BN29" i="3"/>
  <c r="M29" i="2" l="1"/>
  <c r="S29" i="2" s="1"/>
  <c r="Z29" i="2" s="1"/>
  <c r="AA29" i="2" s="1"/>
  <c r="Q29" i="2"/>
  <c r="BP29" i="3"/>
  <c r="BL29" i="3"/>
  <c r="EM29" i="2" l="1"/>
  <c r="CU29" i="2"/>
  <c r="DF29" i="2" s="1"/>
  <c r="AI29" i="2"/>
  <c r="X29" i="2"/>
  <c r="AJ29" i="2"/>
  <c r="BR29" i="3"/>
  <c r="BS29" i="3" s="1"/>
  <c r="BQ29" i="3"/>
  <c r="AS29" i="2" l="1"/>
  <c r="DQ29" i="2"/>
  <c r="DU29" i="2" s="1"/>
  <c r="CW29" i="2"/>
  <c r="CX29" i="2" s="1"/>
  <c r="AB29" i="2"/>
  <c r="AC29" i="2"/>
  <c r="U29" i="2"/>
  <c r="V29" i="2" s="1"/>
  <c r="AW29" i="2" s="1"/>
  <c r="DI29" i="2"/>
  <c r="DK29" i="2"/>
  <c r="DJ29" i="2"/>
  <c r="DG29" i="2"/>
  <c r="DH29" i="2"/>
  <c r="AK29" i="2"/>
  <c r="CD29" i="3"/>
  <c r="BW29" i="3"/>
  <c r="BX29" i="3" s="1"/>
  <c r="CZ29" i="2" l="1"/>
  <c r="DT29" i="2"/>
  <c r="DV29" i="2"/>
  <c r="DR29" i="2"/>
  <c r="DB29" i="2"/>
  <c r="CY29" i="2"/>
  <c r="DA29" i="2"/>
  <c r="DS29" i="2"/>
  <c r="AM29" i="2"/>
  <c r="AD29" i="2"/>
  <c r="BX29" i="2" s="1"/>
  <c r="AO29" i="2"/>
  <c r="AL29" i="2"/>
  <c r="AP29" i="2"/>
  <c r="DL29" i="2"/>
  <c r="DM29" i="2" s="1"/>
  <c r="BZ29" i="3"/>
  <c r="CA29" i="3"/>
  <c r="DW29" i="2" l="1"/>
  <c r="DX29" i="2" s="1"/>
  <c r="DC29" i="2"/>
  <c r="DD29" i="2" s="1"/>
  <c r="DN29" i="2" s="1"/>
  <c r="DO29" i="2" s="1"/>
  <c r="AQ29" i="2"/>
  <c r="BD29" i="2" s="1"/>
  <c r="AN29" i="2"/>
  <c r="CB29" i="3"/>
  <c r="CC29" i="3" s="1"/>
  <c r="CE29" i="3" s="1"/>
  <c r="CF29" i="3" s="1"/>
  <c r="CG29" i="3" s="1"/>
  <c r="CI29" i="3" s="1"/>
  <c r="E29" i="3" l="1"/>
  <c r="C30" i="3" s="1"/>
  <c r="BF29" i="2"/>
  <c r="BG29" i="2"/>
  <c r="BH29" i="2" s="1"/>
  <c r="DY29" i="2"/>
  <c r="DZ29" i="2" s="1"/>
  <c r="EW29" i="2"/>
  <c r="BI29" i="2" l="1"/>
  <c r="BJ29" i="2" s="1"/>
  <c r="BK29" i="2" s="1"/>
  <c r="EX29" i="2"/>
  <c r="EY29" i="2" s="1"/>
  <c r="EZ29" i="2" s="1"/>
  <c r="ED29" i="2"/>
  <c r="EE29" i="2"/>
  <c r="EC29" i="2"/>
  <c r="EA29" i="2"/>
  <c r="EB29" i="2"/>
  <c r="F29" i="3"/>
  <c r="H29" i="4" s="1"/>
  <c r="G30" i="3"/>
  <c r="I30" i="3" l="1"/>
  <c r="M30" i="3" s="1"/>
  <c r="O30" i="3"/>
  <c r="V30" i="3" s="1"/>
  <c r="W30" i="3" s="1"/>
  <c r="EF29" i="2"/>
  <c r="EG29" i="2" s="1"/>
  <c r="EH29" i="2" s="1"/>
  <c r="EI29" i="2" s="1"/>
  <c r="AU29" i="2" s="1"/>
  <c r="T29" i="2" s="1"/>
  <c r="W29" i="2" s="1"/>
  <c r="EI30" i="3" l="1"/>
  <c r="CQ30" i="3"/>
  <c r="DB30" i="3" s="1"/>
  <c r="AX29" i="2"/>
  <c r="AF30" i="3"/>
  <c r="AE30" i="3"/>
  <c r="T30" i="3"/>
  <c r="DM30" i="3" l="1"/>
  <c r="DR30" i="3" s="1"/>
  <c r="CS30" i="3"/>
  <c r="CU30" i="3" s="1"/>
  <c r="AO30" i="3"/>
  <c r="AG30" i="3"/>
  <c r="BE29" i="2"/>
  <c r="AY29" i="2"/>
  <c r="BY29" i="2"/>
  <c r="BZ29" i="2" s="1"/>
  <c r="CT30" i="3"/>
  <c r="DN30" i="3"/>
  <c r="DG30" i="3"/>
  <c r="DC30" i="3"/>
  <c r="DF30" i="3"/>
  <c r="DD30" i="3"/>
  <c r="DE30" i="3"/>
  <c r="AL30" i="3"/>
  <c r="Y30" i="3"/>
  <c r="Q30" i="3"/>
  <c r="R30" i="3" s="1"/>
  <c r="AS30" i="3" s="1"/>
  <c r="CV30" i="3" l="1"/>
  <c r="CX30" i="3"/>
  <c r="DO30" i="3"/>
  <c r="DQ30" i="3"/>
  <c r="DP30" i="3"/>
  <c r="CW30" i="3"/>
  <c r="BB29" i="2"/>
  <c r="BC29" i="2" s="1"/>
  <c r="AZ29" i="2"/>
  <c r="BA29" i="2" s="1"/>
  <c r="BQ29" i="2"/>
  <c r="BL29" i="2"/>
  <c r="BM29" i="2" s="1"/>
  <c r="X30" i="3"/>
  <c r="Z30" i="3" s="1"/>
  <c r="DH30" i="3"/>
  <c r="DI30" i="3" s="1"/>
  <c r="AK30" i="3"/>
  <c r="AM30" i="3" s="1"/>
  <c r="AH30" i="3"/>
  <c r="AI30" i="3"/>
  <c r="CY30" i="3" l="1"/>
  <c r="CZ30" i="3" s="1"/>
  <c r="DJ30" i="3" s="1"/>
  <c r="DK30" i="3" s="1"/>
  <c r="DU30" i="3" s="1"/>
  <c r="DV30" i="3" s="1"/>
  <c r="DS30" i="3"/>
  <c r="DT30" i="3" s="1"/>
  <c r="AZ30" i="3"/>
  <c r="BO29" i="2"/>
  <c r="BN29" i="2"/>
  <c r="BS29" i="2"/>
  <c r="BR29" i="2"/>
  <c r="BT30" i="3"/>
  <c r="BB30" i="3"/>
  <c r="AJ30" i="3"/>
  <c r="BP29" i="2" l="1"/>
  <c r="ES30" i="3"/>
  <c r="ET30" i="3" s="1"/>
  <c r="EU30" i="3" s="1"/>
  <c r="EV30" i="3" s="1"/>
  <c r="BT29" i="2"/>
  <c r="BC30" i="3"/>
  <c r="EA30" i="3"/>
  <c r="DZ30" i="3"/>
  <c r="DX30" i="3"/>
  <c r="DW30" i="3"/>
  <c r="DY30" i="3"/>
  <c r="BU29" i="2" l="1"/>
  <c r="CA29" i="2" s="1"/>
  <c r="CB29" i="2" s="1"/>
  <c r="BV29" i="2"/>
  <c r="BW29" i="2" s="1"/>
  <c r="BD30" i="3"/>
  <c r="BE30" i="3"/>
  <c r="EB30" i="3"/>
  <c r="EC30" i="3" s="1"/>
  <c r="ED30" i="3" s="1"/>
  <c r="EE30" i="3" s="1"/>
  <c r="AQ30" i="3" s="1"/>
  <c r="P30" i="3" s="1"/>
  <c r="S30" i="3" s="1"/>
  <c r="CH29" i="2" l="1"/>
  <c r="CE29" i="2"/>
  <c r="CD29" i="2"/>
  <c r="AT30" i="3"/>
  <c r="BF30" i="3"/>
  <c r="BG30" i="3" s="1"/>
  <c r="CF29" i="2" l="1"/>
  <c r="CG29" i="2" s="1"/>
  <c r="CI29" i="2" s="1"/>
  <c r="CJ29" i="2" s="1"/>
  <c r="CK29" i="2" s="1"/>
  <c r="CM29" i="2" s="1"/>
  <c r="E29" i="2" s="1"/>
  <c r="C30" i="2" s="1"/>
  <c r="BA30" i="3"/>
  <c r="AU30" i="3"/>
  <c r="BU30" i="3"/>
  <c r="BV30" i="3" s="1"/>
  <c r="F29" i="2" l="1"/>
  <c r="K30" i="2"/>
  <c r="AX30" i="3"/>
  <c r="AY30" i="3" s="1"/>
  <c r="AV30" i="3"/>
  <c r="AW30" i="3" s="1"/>
  <c r="BH30" i="3"/>
  <c r="BI30" i="3" s="1"/>
  <c r="BM30" i="3"/>
  <c r="M30" i="2" l="1"/>
  <c r="S30" i="2" s="1"/>
  <c r="Z30" i="2" s="1"/>
  <c r="AA30" i="2" s="1"/>
  <c r="Q30" i="2"/>
  <c r="BO30" i="3"/>
  <c r="BN30" i="3"/>
  <c r="BJ30" i="3"/>
  <c r="BK30" i="3"/>
  <c r="CU30" i="2" l="1"/>
  <c r="DF30" i="2" s="1"/>
  <c r="EM30" i="2"/>
  <c r="BP30" i="3"/>
  <c r="AJ30" i="2"/>
  <c r="X30" i="2"/>
  <c r="AI30" i="2"/>
  <c r="BL30" i="3"/>
  <c r="AS30" i="2" l="1"/>
  <c r="CW30" i="2"/>
  <c r="CZ30" i="2" s="1"/>
  <c r="DQ30" i="2"/>
  <c r="DR30" i="2" s="1"/>
  <c r="AL30" i="2"/>
  <c r="U30" i="2"/>
  <c r="V30" i="2" s="1"/>
  <c r="AW30" i="2" s="1"/>
  <c r="AC30" i="2"/>
  <c r="DU30" i="2"/>
  <c r="DS30" i="2"/>
  <c r="AK30" i="2"/>
  <c r="DG30" i="2"/>
  <c r="DH30" i="2"/>
  <c r="DK30" i="2"/>
  <c r="DI30" i="2"/>
  <c r="DJ30" i="2"/>
  <c r="BQ30" i="3"/>
  <c r="BR30" i="3"/>
  <c r="BS30" i="3" s="1"/>
  <c r="DB30" i="2" l="1"/>
  <c r="CY30" i="2"/>
  <c r="CX30" i="2"/>
  <c r="DA30" i="2"/>
  <c r="DV30" i="2"/>
  <c r="DT30" i="2"/>
  <c r="AB30" i="2"/>
  <c r="AD30" i="2" s="1"/>
  <c r="BX30" i="2" s="1"/>
  <c r="AO30" i="2"/>
  <c r="DL30" i="2"/>
  <c r="DM30" i="2" s="1"/>
  <c r="AP30" i="2"/>
  <c r="AM30" i="2"/>
  <c r="AN30" i="2" s="1"/>
  <c r="CD30" i="3"/>
  <c r="BW30" i="3"/>
  <c r="BX30" i="3" s="1"/>
  <c r="DC30" i="2" l="1"/>
  <c r="DD30" i="2" s="1"/>
  <c r="DN30" i="2" s="1"/>
  <c r="DO30" i="2" s="1"/>
  <c r="DW30" i="2"/>
  <c r="DX30" i="2" s="1"/>
  <c r="AQ30" i="2"/>
  <c r="BG30" i="2" s="1"/>
  <c r="CA30" i="3"/>
  <c r="BZ30" i="3"/>
  <c r="BD30" i="2" l="1"/>
  <c r="BF30" i="2"/>
  <c r="CB30" i="3"/>
  <c r="CC30" i="3" s="1"/>
  <c r="CE30" i="3" s="1"/>
  <c r="CF30" i="3" s="1"/>
  <c r="CG30" i="3" s="1"/>
  <c r="CI30" i="3" s="1"/>
  <c r="DY30" i="2"/>
  <c r="DZ30" i="2" s="1"/>
  <c r="EW30" i="2"/>
  <c r="BI30" i="2"/>
  <c r="BH30" i="2"/>
  <c r="E30" i="3" l="1"/>
  <c r="C31" i="3" s="1"/>
  <c r="G31" i="3" s="1"/>
  <c r="BJ30" i="2"/>
  <c r="BK30" i="2" s="1"/>
  <c r="ED30" i="2"/>
  <c r="EC30" i="2"/>
  <c r="EB30" i="2"/>
  <c r="EE30" i="2"/>
  <c r="EA30" i="2"/>
  <c r="EX30" i="2"/>
  <c r="EY30" i="2" s="1"/>
  <c r="EZ30" i="2" s="1"/>
  <c r="F30" i="3" l="1"/>
  <c r="H30" i="4" s="1"/>
  <c r="I31" i="3"/>
  <c r="M31" i="3" s="1"/>
  <c r="O31" i="3"/>
  <c r="V31" i="3" s="1"/>
  <c r="W31" i="3" s="1"/>
  <c r="EF30" i="2"/>
  <c r="EG30" i="2" s="1"/>
  <c r="EH30" i="2" s="1"/>
  <c r="EI30" i="2" s="1"/>
  <c r="AU30" i="2" s="1"/>
  <c r="T30" i="2" s="1"/>
  <c r="W30" i="2" s="1"/>
  <c r="CQ31" i="3" l="1"/>
  <c r="CS31" i="3" s="1"/>
  <c r="EI31" i="3"/>
  <c r="AX30" i="2"/>
  <c r="AE31" i="3"/>
  <c r="AF31" i="3"/>
  <c r="T31" i="3"/>
  <c r="DB31" i="3" l="1"/>
  <c r="DG31" i="3" s="1"/>
  <c r="AO31" i="3"/>
  <c r="DM31" i="3"/>
  <c r="DO31" i="3" s="1"/>
  <c r="BE30" i="2"/>
  <c r="AY30" i="2"/>
  <c r="BY30" i="2"/>
  <c r="BZ30" i="2" s="1"/>
  <c r="AG31" i="3"/>
  <c r="DR31" i="3"/>
  <c r="Q31" i="3"/>
  <c r="R31" i="3" s="1"/>
  <c r="AS31" i="3" s="1"/>
  <c r="Y31" i="3"/>
  <c r="CX31" i="3"/>
  <c r="CV31" i="3"/>
  <c r="CW31" i="3"/>
  <c r="CT31" i="3"/>
  <c r="CU31" i="3"/>
  <c r="AL31" i="3"/>
  <c r="DF31" i="3" l="1"/>
  <c r="DD31" i="3"/>
  <c r="DE31" i="3"/>
  <c r="DC31" i="3"/>
  <c r="DH31" i="3" s="1"/>
  <c r="DI31" i="3" s="1"/>
  <c r="DQ31" i="3"/>
  <c r="DN31" i="3"/>
  <c r="DP31" i="3"/>
  <c r="BB30" i="2"/>
  <c r="BC30" i="2" s="1"/>
  <c r="AZ30" i="2"/>
  <c r="BA30" i="2" s="1"/>
  <c r="BQ30" i="2"/>
  <c r="BL30" i="2"/>
  <c r="BM30" i="2" s="1"/>
  <c r="CY31" i="3"/>
  <c r="CZ31" i="3" s="1"/>
  <c r="AH31" i="3"/>
  <c r="AK31" i="3"/>
  <c r="AM31" i="3" s="1"/>
  <c r="X31" i="3"/>
  <c r="Z31" i="3" s="1"/>
  <c r="AI31" i="3"/>
  <c r="DS31" i="3" l="1"/>
  <c r="DT31" i="3" s="1"/>
  <c r="AZ31" i="3"/>
  <c r="DJ31" i="3"/>
  <c r="DK31" i="3" s="1"/>
  <c r="ES31" i="3" s="1"/>
  <c r="BS30" i="2"/>
  <c r="BR30" i="2"/>
  <c r="BO30" i="2"/>
  <c r="BN30" i="2"/>
  <c r="AJ31" i="3"/>
  <c r="BC31" i="3" s="1"/>
  <c r="BT31" i="3"/>
  <c r="BB31" i="3"/>
  <c r="DU31" i="3" l="1"/>
  <c r="DV31" i="3" s="1"/>
  <c r="EA31" i="3" s="1"/>
  <c r="BT30" i="2"/>
  <c r="BP30" i="2"/>
  <c r="ET31" i="3"/>
  <c r="EU31" i="3" s="1"/>
  <c r="EV31" i="3" s="1"/>
  <c r="BD31" i="3"/>
  <c r="BE31" i="3"/>
  <c r="BV30" i="2" l="1"/>
  <c r="BW30" i="2" s="1"/>
  <c r="DX31" i="3"/>
  <c r="DW31" i="3"/>
  <c r="DY31" i="3"/>
  <c r="DZ31" i="3"/>
  <c r="BU30" i="2"/>
  <c r="CA30" i="2" s="1"/>
  <c r="CB30" i="2" s="1"/>
  <c r="BF31" i="3"/>
  <c r="BG31" i="3" s="1"/>
  <c r="EB31" i="3" l="1"/>
  <c r="EC31" i="3" s="1"/>
  <c r="ED31" i="3" s="1"/>
  <c r="EE31" i="3" s="1"/>
  <c r="AQ31" i="3" s="1"/>
  <c r="P31" i="3" s="1"/>
  <c r="S31" i="3" s="1"/>
  <c r="AT31" i="3" s="1"/>
  <c r="CH30" i="2"/>
  <c r="CE30" i="2"/>
  <c r="CD30" i="2"/>
  <c r="CF30" i="2" l="1"/>
  <c r="CG30" i="2" s="1"/>
  <c r="CI30" i="2" s="1"/>
  <c r="CJ30" i="2" s="1"/>
  <c r="CK30" i="2" s="1"/>
  <c r="CM30" i="2" s="1"/>
  <c r="E30" i="2" s="1"/>
  <c r="C31" i="2" s="1"/>
  <c r="BA31" i="3"/>
  <c r="AU31" i="3"/>
  <c r="BU31" i="3"/>
  <c r="BV31" i="3" s="1"/>
  <c r="K31" i="2" l="1"/>
  <c r="F30" i="2"/>
  <c r="AX31" i="3"/>
  <c r="AY31" i="3" s="1"/>
  <c r="AV31" i="3"/>
  <c r="AW31" i="3" s="1"/>
  <c r="BM31" i="3"/>
  <c r="BH31" i="3"/>
  <c r="BI31" i="3" s="1"/>
  <c r="M31" i="2" l="1"/>
  <c r="S31" i="2" s="1"/>
  <c r="Z31" i="2" s="1"/>
  <c r="AA31" i="2" s="1"/>
  <c r="Q31" i="2"/>
  <c r="BK31" i="3"/>
  <c r="BJ31" i="3"/>
  <c r="BN31" i="3"/>
  <c r="BO31" i="3"/>
  <c r="EM31" i="2" l="1"/>
  <c r="CU31" i="2"/>
  <c r="CW31" i="2" s="1"/>
  <c r="BL31" i="3"/>
  <c r="AJ31" i="2"/>
  <c r="AI31" i="2"/>
  <c r="X31" i="2"/>
  <c r="BP31" i="3"/>
  <c r="AS31" i="2" l="1"/>
  <c r="DF31" i="2"/>
  <c r="DJ31" i="2" s="1"/>
  <c r="DQ31" i="2"/>
  <c r="DT31" i="2" s="1"/>
  <c r="BQ31" i="3"/>
  <c r="CD31" i="3" s="1"/>
  <c r="AP31" i="2"/>
  <c r="AK31" i="2"/>
  <c r="AC31" i="2"/>
  <c r="U31" i="2"/>
  <c r="V31" i="2" s="1"/>
  <c r="AW31" i="2" s="1"/>
  <c r="DA31" i="2"/>
  <c r="DB31" i="2"/>
  <c r="CX31" i="2"/>
  <c r="CY31" i="2"/>
  <c r="CZ31" i="2"/>
  <c r="BR31" i="3"/>
  <c r="BS31" i="3" s="1"/>
  <c r="DG31" i="2" l="1"/>
  <c r="DH31" i="2"/>
  <c r="DV31" i="2"/>
  <c r="DU31" i="2"/>
  <c r="DK31" i="2"/>
  <c r="DS31" i="2"/>
  <c r="DR31" i="2"/>
  <c r="DI31" i="2"/>
  <c r="BW31" i="3"/>
  <c r="BX31" i="3" s="1"/>
  <c r="CA31" i="3" s="1"/>
  <c r="AB31" i="2"/>
  <c r="AD31" i="2" s="1"/>
  <c r="AM31" i="2"/>
  <c r="AO31" i="2"/>
  <c r="AQ31" i="2" s="1"/>
  <c r="AL31" i="2"/>
  <c r="DC31" i="2"/>
  <c r="DD31" i="2" s="1"/>
  <c r="DL31" i="2" l="1"/>
  <c r="DM31" i="2" s="1"/>
  <c r="DN31" i="2" s="1"/>
  <c r="DO31" i="2" s="1"/>
  <c r="DY31" i="2" s="1"/>
  <c r="DZ31" i="2" s="1"/>
  <c r="DW31" i="2"/>
  <c r="DX31" i="2" s="1"/>
  <c r="BZ31" i="3"/>
  <c r="CB31" i="3" s="1"/>
  <c r="CC31" i="3" s="1"/>
  <c r="CE31" i="3" s="1"/>
  <c r="CF31" i="3" s="1"/>
  <c r="CG31" i="3" s="1"/>
  <c r="CI31" i="3" s="1"/>
  <c r="AN31" i="2"/>
  <c r="BG31" i="2" s="1"/>
  <c r="BX31" i="2"/>
  <c r="BF31" i="2"/>
  <c r="BD31" i="2"/>
  <c r="E31" i="3" l="1"/>
  <c r="C32" i="3" s="1"/>
  <c r="G32" i="3" s="1"/>
  <c r="EW31" i="2"/>
  <c r="EX31" i="2" s="1"/>
  <c r="EY31" i="2" s="1"/>
  <c r="EZ31" i="2" s="1"/>
  <c r="ED31" i="2"/>
  <c r="EA31" i="2"/>
  <c r="EE31" i="2"/>
  <c r="EB31" i="2"/>
  <c r="EC31" i="2"/>
  <c r="BI31" i="2"/>
  <c r="BH31" i="2"/>
  <c r="F31" i="3"/>
  <c r="H31" i="4" s="1"/>
  <c r="I32" i="3" l="1"/>
  <c r="M32" i="3" s="1"/>
  <c r="O32" i="3"/>
  <c r="V32" i="3" s="1"/>
  <c r="W32" i="3" s="1"/>
  <c r="BJ31" i="2"/>
  <c r="BK31" i="2" s="1"/>
  <c r="EF31" i="2"/>
  <c r="EG31" i="2" s="1"/>
  <c r="EH31" i="2" s="1"/>
  <c r="EI31" i="2" s="1"/>
  <c r="AU31" i="2" s="1"/>
  <c r="T31" i="2" s="1"/>
  <c r="W31" i="2" s="1"/>
  <c r="EI32" i="3" l="1"/>
  <c r="CQ32" i="3"/>
  <c r="DB32" i="3" s="1"/>
  <c r="AX31" i="2"/>
  <c r="AF32" i="3"/>
  <c r="AE32" i="3"/>
  <c r="T32" i="3"/>
  <c r="AO32" i="3" l="1"/>
  <c r="DM32" i="3"/>
  <c r="DQ32" i="3" s="1"/>
  <c r="CS32" i="3"/>
  <c r="CX32" i="3" s="1"/>
  <c r="AG32" i="3"/>
  <c r="BE31" i="2"/>
  <c r="AY31" i="2"/>
  <c r="BY31" i="2"/>
  <c r="BZ31" i="2" s="1"/>
  <c r="Q32" i="3"/>
  <c r="R32" i="3" s="1"/>
  <c r="AS32" i="3" s="1"/>
  <c r="Y32" i="3"/>
  <c r="DN32" i="3"/>
  <c r="AL32" i="3"/>
  <c r="DG32" i="3"/>
  <c r="DC32" i="3"/>
  <c r="DE32" i="3"/>
  <c r="DD32" i="3"/>
  <c r="DF32" i="3"/>
  <c r="CV32" i="3" l="1"/>
  <c r="CU32" i="3"/>
  <c r="CW32" i="3"/>
  <c r="CT32" i="3"/>
  <c r="DO32" i="3"/>
  <c r="DP32" i="3"/>
  <c r="DR32" i="3"/>
  <c r="BQ31" i="2"/>
  <c r="BL31" i="2"/>
  <c r="BM31" i="2" s="1"/>
  <c r="BB31" i="2"/>
  <c r="BC31" i="2" s="1"/>
  <c r="AZ31" i="2"/>
  <c r="BA31" i="2" s="1"/>
  <c r="AH32" i="3"/>
  <c r="X32" i="3"/>
  <c r="Z32" i="3" s="1"/>
  <c r="BT32" i="3" s="1"/>
  <c r="AK32" i="3"/>
  <c r="AM32" i="3" s="1"/>
  <c r="AI32" i="3"/>
  <c r="DH32" i="3"/>
  <c r="DI32" i="3" s="1"/>
  <c r="CY32" i="3" l="1"/>
  <c r="CZ32" i="3" s="1"/>
  <c r="DS32" i="3"/>
  <c r="DT32" i="3" s="1"/>
  <c r="BN31" i="2"/>
  <c r="BO31" i="2"/>
  <c r="BR31" i="2"/>
  <c r="BS31" i="2"/>
  <c r="AJ32" i="3"/>
  <c r="BC32" i="3" s="1"/>
  <c r="AZ32" i="3"/>
  <c r="BB32" i="3"/>
  <c r="DJ32" i="3"/>
  <c r="DK32" i="3" s="1"/>
  <c r="BT31" i="2" l="1"/>
  <c r="BP31" i="2"/>
  <c r="DU32" i="3"/>
  <c r="DV32" i="3" s="1"/>
  <c r="ES32" i="3"/>
  <c r="BE32" i="3"/>
  <c r="BD32" i="3"/>
  <c r="BF32" i="3" l="1"/>
  <c r="BG32" i="3" s="1"/>
  <c r="BU31" i="2"/>
  <c r="CA31" i="2" s="1"/>
  <c r="CB31" i="2" s="1"/>
  <c r="BV31" i="2"/>
  <c r="BW31" i="2" s="1"/>
  <c r="ET32" i="3"/>
  <c r="EU32" i="3" s="1"/>
  <c r="EV32" i="3" s="1"/>
  <c r="EA32" i="3"/>
  <c r="DX32" i="3"/>
  <c r="DW32" i="3"/>
  <c r="DZ32" i="3"/>
  <c r="DY32" i="3"/>
  <c r="CH31" i="2" l="1"/>
  <c r="CE31" i="2"/>
  <c r="CD31" i="2"/>
  <c r="EB32" i="3"/>
  <c r="EC32" i="3" s="1"/>
  <c r="ED32" i="3" s="1"/>
  <c r="EE32" i="3" s="1"/>
  <c r="AQ32" i="3" s="1"/>
  <c r="P32" i="3" s="1"/>
  <c r="CF31" i="2" l="1"/>
  <c r="CG31" i="2" s="1"/>
  <c r="CI31" i="2" s="1"/>
  <c r="CJ31" i="2" s="1"/>
  <c r="CK31" i="2" s="1"/>
  <c r="CM31" i="2" s="1"/>
  <c r="E31" i="2" s="1"/>
  <c r="C32" i="2" s="1"/>
  <c r="S32" i="3"/>
  <c r="AT32" i="3" s="1"/>
  <c r="F31" i="2" l="1"/>
  <c r="BA32" i="3"/>
  <c r="BM32" i="3" s="1"/>
  <c r="AU32" i="3"/>
  <c r="AX32" i="3" s="1"/>
  <c r="AY32" i="3" s="1"/>
  <c r="BU32" i="3"/>
  <c r="BV32" i="3" s="1"/>
  <c r="AV32" i="3" l="1"/>
  <c r="AW32" i="3" s="1"/>
  <c r="BH32" i="3"/>
  <c r="BI32" i="3" s="1"/>
  <c r="BK32" i="3" s="1"/>
  <c r="BO32" i="3"/>
  <c r="BN32" i="3"/>
  <c r="BJ32" i="3" l="1"/>
  <c r="BL32" i="3" s="1"/>
  <c r="K32" i="2"/>
  <c r="BP32" i="3"/>
  <c r="M32" i="2" l="1"/>
  <c r="S32" i="2" s="1"/>
  <c r="Z32" i="2" s="1"/>
  <c r="AA32" i="2" s="1"/>
  <c r="Q32" i="2"/>
  <c r="BQ32" i="3"/>
  <c r="BW32" i="3" s="1"/>
  <c r="BX32" i="3" s="1"/>
  <c r="BR32" i="3"/>
  <c r="BS32" i="3" s="1"/>
  <c r="EM32" i="2" l="1"/>
  <c r="CU32" i="2"/>
  <c r="DF32" i="2" s="1"/>
  <c r="CD32" i="3"/>
  <c r="AI32" i="2"/>
  <c r="AJ32" i="2"/>
  <c r="X32" i="2"/>
  <c r="CA32" i="3"/>
  <c r="BZ32" i="3"/>
  <c r="DQ32" i="2" l="1"/>
  <c r="DT32" i="2" s="1"/>
  <c r="CW32" i="2"/>
  <c r="DA32" i="2" s="1"/>
  <c r="AS32" i="2"/>
  <c r="AK32" i="2"/>
  <c r="U32" i="2"/>
  <c r="V32" i="2" s="1"/>
  <c r="AW32" i="2" s="1"/>
  <c r="AC32" i="2"/>
  <c r="DI32" i="2"/>
  <c r="DG32" i="2"/>
  <c r="DJ32" i="2"/>
  <c r="DH32" i="2"/>
  <c r="DK32" i="2"/>
  <c r="CB32" i="3"/>
  <c r="CC32" i="3" s="1"/>
  <c r="CE32" i="3" s="1"/>
  <c r="CF32" i="3" s="1"/>
  <c r="CG32" i="3" s="1"/>
  <c r="CI32" i="3" s="1"/>
  <c r="E32" i="3" l="1"/>
  <c r="C33" i="3" s="1"/>
  <c r="G33" i="3" s="1"/>
  <c r="DS32" i="2"/>
  <c r="DR32" i="2"/>
  <c r="DU32" i="2"/>
  <c r="DV32" i="2"/>
  <c r="CY32" i="2"/>
  <c r="DB32" i="2"/>
  <c r="CZ32" i="2"/>
  <c r="CX32" i="2"/>
  <c r="AM32" i="2"/>
  <c r="DL32" i="2"/>
  <c r="DM32" i="2" s="1"/>
  <c r="AB32" i="2"/>
  <c r="AD32" i="2" s="1"/>
  <c r="AL32" i="2"/>
  <c r="AP32" i="2"/>
  <c r="AO32" i="2"/>
  <c r="F32" i="3" l="1"/>
  <c r="H32" i="4" s="1"/>
  <c r="DW32" i="2"/>
  <c r="DX32" i="2" s="1"/>
  <c r="DC32" i="2"/>
  <c r="DD32" i="2" s="1"/>
  <c r="DN32" i="2" s="1"/>
  <c r="DO32" i="2" s="1"/>
  <c r="DY32" i="2" s="1"/>
  <c r="DZ32" i="2" s="1"/>
  <c r="I33" i="3"/>
  <c r="M33" i="3" s="1"/>
  <c r="O33" i="3"/>
  <c r="V33" i="3" s="1"/>
  <c r="W33" i="3" s="1"/>
  <c r="AN32" i="2"/>
  <c r="AQ32" i="2"/>
  <c r="BD32" i="2" s="1"/>
  <c r="BX32" i="2"/>
  <c r="EI33" i="3" l="1"/>
  <c r="CQ33" i="3"/>
  <c r="DM33" i="3" s="1"/>
  <c r="BF32" i="2"/>
  <c r="BG32" i="2"/>
  <c r="BH32" i="2" s="1"/>
  <c r="EW32" i="2"/>
  <c r="EX32" i="2" s="1"/>
  <c r="EY32" i="2" s="1"/>
  <c r="EZ32" i="2" s="1"/>
  <c r="EB32" i="2"/>
  <c r="ED32" i="2"/>
  <c r="EE32" i="2"/>
  <c r="EC32" i="2"/>
  <c r="EA32" i="2"/>
  <c r="AE33" i="3"/>
  <c r="AF33" i="3"/>
  <c r="T33" i="3"/>
  <c r="CS33" i="3" l="1"/>
  <c r="CW33" i="3" s="1"/>
  <c r="AO33" i="3"/>
  <c r="DB33" i="3"/>
  <c r="DG33" i="3" s="1"/>
  <c r="BI32" i="2"/>
  <c r="BJ32" i="2" s="1"/>
  <c r="BK32" i="2" s="1"/>
  <c r="EF32" i="2"/>
  <c r="EG32" i="2" s="1"/>
  <c r="EH32" i="2" s="1"/>
  <c r="EI32" i="2" s="1"/>
  <c r="AU32" i="2" s="1"/>
  <c r="T32" i="2" s="1"/>
  <c r="W32" i="2" s="1"/>
  <c r="AL33" i="3"/>
  <c r="CT33" i="3"/>
  <c r="CV33" i="3"/>
  <c r="DR33" i="3"/>
  <c r="DN33" i="3"/>
  <c r="DQ33" i="3"/>
  <c r="DO33" i="3"/>
  <c r="DP33" i="3"/>
  <c r="Q33" i="3"/>
  <c r="R33" i="3" s="1"/>
  <c r="AS33" i="3" s="1"/>
  <c r="Y33" i="3"/>
  <c r="AG33" i="3"/>
  <c r="DF33" i="3" l="1"/>
  <c r="DD33" i="3"/>
  <c r="CU33" i="3"/>
  <c r="CX33" i="3"/>
  <c r="DE33" i="3"/>
  <c r="DC33" i="3"/>
  <c r="DH33" i="3" s="1"/>
  <c r="DI33" i="3" s="1"/>
  <c r="X33" i="3"/>
  <c r="Z33" i="3" s="1"/>
  <c r="BT33" i="3" s="1"/>
  <c r="AH33" i="3"/>
  <c r="AK33" i="3"/>
  <c r="AM33" i="3" s="1"/>
  <c r="AX32" i="2"/>
  <c r="AI33" i="3"/>
  <c r="DS33" i="3"/>
  <c r="DT33" i="3" s="1"/>
  <c r="CY33" i="3"/>
  <c r="CZ33" i="3" s="1"/>
  <c r="BB33" i="3" l="1"/>
  <c r="AJ33" i="3"/>
  <c r="BC33" i="3" s="1"/>
  <c r="AZ33" i="3"/>
  <c r="BE32" i="2"/>
  <c r="AY32" i="2"/>
  <c r="BY32" i="2"/>
  <c r="BZ32" i="2" s="1"/>
  <c r="DJ33" i="3"/>
  <c r="DK33" i="3" s="1"/>
  <c r="BQ32" i="2" l="1"/>
  <c r="BL32" i="2"/>
  <c r="BM32" i="2" s="1"/>
  <c r="BB32" i="2"/>
  <c r="BC32" i="2" s="1"/>
  <c r="AZ32" i="2"/>
  <c r="BA32" i="2" s="1"/>
  <c r="DU33" i="3"/>
  <c r="DV33" i="3" s="1"/>
  <c r="ES33" i="3"/>
  <c r="BD33" i="3"/>
  <c r="BE33" i="3"/>
  <c r="BS32" i="2" l="1"/>
  <c r="BR32" i="2"/>
  <c r="BN32" i="2"/>
  <c r="BO32" i="2"/>
  <c r="BF33" i="3"/>
  <c r="BG33" i="3" s="1"/>
  <c r="ET33" i="3"/>
  <c r="EU33" i="3" s="1"/>
  <c r="EV33" i="3" s="1"/>
  <c r="EA33" i="3"/>
  <c r="DY33" i="3"/>
  <c r="DW33" i="3"/>
  <c r="DZ33" i="3"/>
  <c r="DX33" i="3"/>
  <c r="BT32" i="2" l="1"/>
  <c r="BP32" i="2"/>
  <c r="EB33" i="3"/>
  <c r="EC33" i="3" s="1"/>
  <c r="ED33" i="3" s="1"/>
  <c r="EE33" i="3" s="1"/>
  <c r="AQ33" i="3" s="1"/>
  <c r="P33" i="3" s="1"/>
  <c r="S33" i="3" l="1"/>
  <c r="AT33" i="3" s="1"/>
  <c r="BU32" i="2"/>
  <c r="BV32" i="2"/>
  <c r="BW32" i="2" s="1"/>
  <c r="BA33" i="3" l="1"/>
  <c r="BH33" i="3" s="1"/>
  <c r="BI33" i="3" s="1"/>
  <c r="BU33" i="3"/>
  <c r="BV33" i="3" s="1"/>
  <c r="AU33" i="3"/>
  <c r="AX33" i="3" s="1"/>
  <c r="AY33" i="3" s="1"/>
  <c r="CH32" i="2"/>
  <c r="CA32" i="2"/>
  <c r="CB32" i="2" s="1"/>
  <c r="BM33" i="3" l="1"/>
  <c r="BN33" i="3" s="1"/>
  <c r="AV33" i="3"/>
  <c r="AW33" i="3" s="1"/>
  <c r="CD32" i="2"/>
  <c r="CE32" i="2"/>
  <c r="BK33" i="3"/>
  <c r="BJ33" i="3"/>
  <c r="BO33" i="3" l="1"/>
  <c r="BP33" i="3" s="1"/>
  <c r="CF32" i="2"/>
  <c r="CG32" i="2" s="1"/>
  <c r="CI32" i="2" s="1"/>
  <c r="CJ32" i="2" s="1"/>
  <c r="CK32" i="2" s="1"/>
  <c r="CM32" i="2" s="1"/>
  <c r="E32" i="2" s="1"/>
  <c r="C33" i="2" s="1"/>
  <c r="BL33" i="3"/>
  <c r="BR33" i="3" l="1"/>
  <c r="BS33" i="3" s="1"/>
  <c r="F32" i="2"/>
  <c r="BQ33" i="3"/>
  <c r="K33" i="2" l="1"/>
  <c r="CD33" i="3"/>
  <c r="BW33" i="3"/>
  <c r="BX33" i="3" s="1"/>
  <c r="M33" i="2" l="1"/>
  <c r="EM33" i="2" s="1"/>
  <c r="Q33" i="2"/>
  <c r="AI33" i="2" s="1"/>
  <c r="CA33" i="3"/>
  <c r="BZ33" i="3"/>
  <c r="CU33" i="2" l="1"/>
  <c r="S33" i="2"/>
  <c r="AJ33" i="2"/>
  <c r="AK33" i="2" s="1"/>
  <c r="X33" i="2"/>
  <c r="CB33" i="3"/>
  <c r="CC33" i="3" s="1"/>
  <c r="CE33" i="3" s="1"/>
  <c r="CF33" i="3" s="1"/>
  <c r="CG33" i="3" s="1"/>
  <c r="CI33" i="3" s="1"/>
  <c r="E33" i="3" l="1"/>
  <c r="C34" i="3" s="1"/>
  <c r="G34" i="3" s="1"/>
  <c r="AC33" i="2"/>
  <c r="Z33" i="2"/>
  <c r="AA33" i="2" s="1"/>
  <c r="AP33" i="2" s="1"/>
  <c r="AS33" i="2"/>
  <c r="CW33" i="2"/>
  <c r="DQ33" i="2"/>
  <c r="DF33" i="2"/>
  <c r="U33" i="2"/>
  <c r="V33" i="2" s="1"/>
  <c r="AW33" i="2" s="1"/>
  <c r="F33" i="3"/>
  <c r="H33" i="4" s="1"/>
  <c r="I34" i="3" l="1"/>
  <c r="M34" i="3" s="1"/>
  <c r="O34" i="3"/>
  <c r="V34" i="3" s="1"/>
  <c r="W34" i="3" s="1"/>
  <c r="DV33" i="2"/>
  <c r="DU33" i="2"/>
  <c r="DR33" i="2"/>
  <c r="DS33" i="2"/>
  <c r="DT33" i="2"/>
  <c r="DA33" i="2"/>
  <c r="DB33" i="2"/>
  <c r="CX33" i="2"/>
  <c r="CY33" i="2"/>
  <c r="CZ33" i="2"/>
  <c r="DJ33" i="2"/>
  <c r="DI33" i="2"/>
  <c r="DH33" i="2"/>
  <c r="DK33" i="2"/>
  <c r="DG33" i="2"/>
  <c r="AL33" i="2"/>
  <c r="AB33" i="2"/>
  <c r="AD33" i="2" s="1"/>
  <c r="AO33" i="2"/>
  <c r="AQ33" i="2" s="1"/>
  <c r="AM33" i="2"/>
  <c r="EI34" i="3" l="1"/>
  <c r="CQ34" i="3"/>
  <c r="DM34" i="3" s="1"/>
  <c r="DC33" i="2"/>
  <c r="DD33" i="2" s="1"/>
  <c r="DL33" i="2"/>
  <c r="DM33" i="2" s="1"/>
  <c r="DW33" i="2"/>
  <c r="DX33" i="2" s="1"/>
  <c r="AN33" i="2"/>
  <c r="BG33" i="2" s="1"/>
  <c r="BF33" i="2"/>
  <c r="BD33" i="2"/>
  <c r="BX33" i="2"/>
  <c r="AF34" i="3"/>
  <c r="AE34" i="3"/>
  <c r="T34" i="3"/>
  <c r="AO34" i="3" l="1"/>
  <c r="CS34" i="3"/>
  <c r="CX34" i="3" s="1"/>
  <c r="DB34" i="3"/>
  <c r="DF34" i="3" s="1"/>
  <c r="DN33" i="2"/>
  <c r="DO33" i="2" s="1"/>
  <c r="BI33" i="2"/>
  <c r="BH33" i="2"/>
  <c r="Y34" i="3"/>
  <c r="Q34" i="3"/>
  <c r="R34" i="3" s="1"/>
  <c r="AS34" i="3" s="1"/>
  <c r="AG34" i="3"/>
  <c r="DR34" i="3"/>
  <c r="DN34" i="3"/>
  <c r="DP34" i="3"/>
  <c r="DO34" i="3"/>
  <c r="DQ34" i="3"/>
  <c r="CV34" i="3" l="1"/>
  <c r="DD34" i="3"/>
  <c r="DG34" i="3"/>
  <c r="CT34" i="3"/>
  <c r="CW34" i="3"/>
  <c r="CU34" i="3"/>
  <c r="DE34" i="3"/>
  <c r="DC34" i="3"/>
  <c r="DH34" i="3" s="1"/>
  <c r="DI34" i="3" s="1"/>
  <c r="DY33" i="2"/>
  <c r="DZ33" i="2" s="1"/>
  <c r="EW33" i="2"/>
  <c r="EX33" i="2" s="1"/>
  <c r="EY33" i="2" s="1"/>
  <c r="EZ33" i="2" s="1"/>
  <c r="BJ33" i="2"/>
  <c r="BK33" i="2" s="1"/>
  <c r="AI34" i="3"/>
  <c r="X34" i="3"/>
  <c r="Z34" i="3" s="1"/>
  <c r="AK34" i="3"/>
  <c r="DS34" i="3"/>
  <c r="DT34" i="3" s="1"/>
  <c r="AL34" i="3"/>
  <c r="AH34" i="3"/>
  <c r="CY34" i="3" l="1"/>
  <c r="CZ34" i="3" s="1"/>
  <c r="EB33" i="2"/>
  <c r="EA33" i="2"/>
  <c r="EC33" i="2"/>
  <c r="ED33" i="2"/>
  <c r="EE33" i="2"/>
  <c r="AJ34" i="3"/>
  <c r="DJ34" i="3"/>
  <c r="DK34" i="3" s="1"/>
  <c r="AM34" i="3"/>
  <c r="AZ34" i="3" s="1"/>
  <c r="BT34" i="3"/>
  <c r="EF33" i="2" l="1"/>
  <c r="EG33" i="2" s="1"/>
  <c r="EH33" i="2" s="1"/>
  <c r="EI33" i="2" s="1"/>
  <c r="AU33" i="2" s="1"/>
  <c r="T33" i="2" s="1"/>
  <c r="W33" i="2" s="1"/>
  <c r="AX33" i="2" s="1"/>
  <c r="AY33" i="2" s="1"/>
  <c r="BB34" i="3"/>
  <c r="BC34" i="3"/>
  <c r="BE34" i="3" s="1"/>
  <c r="DU34" i="3"/>
  <c r="DV34" i="3" s="1"/>
  <c r="ES34" i="3"/>
  <c r="BE33" i="2" l="1"/>
  <c r="BQ33" i="2" s="1"/>
  <c r="BY33" i="2"/>
  <c r="BZ33" i="2" s="1"/>
  <c r="BD34" i="3"/>
  <c r="BF34" i="3" s="1"/>
  <c r="BG34" i="3" s="1"/>
  <c r="BB33" i="2"/>
  <c r="BC33" i="2" s="1"/>
  <c r="AZ33" i="2"/>
  <c r="BA33" i="2" s="1"/>
  <c r="ET34" i="3"/>
  <c r="EU34" i="3" s="1"/>
  <c r="EV34" i="3" s="1"/>
  <c r="EA34" i="3"/>
  <c r="DZ34" i="3"/>
  <c r="DW34" i="3"/>
  <c r="DX34" i="3"/>
  <c r="DY34" i="3"/>
  <c r="BL33" i="2" l="1"/>
  <c r="BM33" i="2" s="1"/>
  <c r="BN33" i="2" s="1"/>
  <c r="BR33" i="2"/>
  <c r="BS33" i="2"/>
  <c r="EB34" i="3"/>
  <c r="EC34" i="3" s="1"/>
  <c r="ED34" i="3" s="1"/>
  <c r="EE34" i="3" s="1"/>
  <c r="AQ34" i="3" s="1"/>
  <c r="P34" i="3" s="1"/>
  <c r="S34" i="3" s="1"/>
  <c r="BO33" i="2" l="1"/>
  <c r="BP33" i="2" s="1"/>
  <c r="BT33" i="2"/>
  <c r="AT34" i="3"/>
  <c r="BU33" i="2" l="1"/>
  <c r="CH33" i="2" s="1"/>
  <c r="BV33" i="2"/>
  <c r="BW33" i="2" s="1"/>
  <c r="BA34" i="3"/>
  <c r="AU34" i="3"/>
  <c r="BU34" i="3"/>
  <c r="BV34" i="3" s="1"/>
  <c r="CA33" i="2" l="1"/>
  <c r="CB33" i="2" s="1"/>
  <c r="CE33" i="2" s="1"/>
  <c r="AX34" i="3"/>
  <c r="AY34" i="3" s="1"/>
  <c r="AV34" i="3"/>
  <c r="AW34" i="3" s="1"/>
  <c r="BH34" i="3"/>
  <c r="BI34" i="3" s="1"/>
  <c r="BM34" i="3"/>
  <c r="CD33" i="2" l="1"/>
  <c r="CF33" i="2" s="1"/>
  <c r="CG33" i="2" s="1"/>
  <c r="CI33" i="2" s="1"/>
  <c r="CJ33" i="2" s="1"/>
  <c r="CK33" i="2" s="1"/>
  <c r="CM33" i="2" s="1"/>
  <c r="E33" i="2" s="1"/>
  <c r="C34" i="2" s="1"/>
  <c r="BO34" i="3"/>
  <c r="BN34" i="3"/>
  <c r="BJ34" i="3"/>
  <c r="BK34" i="3"/>
  <c r="BP34" i="3" l="1"/>
  <c r="F33" i="2"/>
  <c r="BL34" i="3"/>
  <c r="K34" i="2" l="1"/>
  <c r="BR34" i="3"/>
  <c r="BS34" i="3" s="1"/>
  <c r="BQ34" i="3"/>
  <c r="M34" i="2" l="1"/>
  <c r="S34" i="2" s="1"/>
  <c r="Z34" i="2" s="1"/>
  <c r="AA34" i="2" s="1"/>
  <c r="Q34" i="2"/>
  <c r="CD34" i="3"/>
  <c r="BW34" i="3"/>
  <c r="BX34" i="3" s="1"/>
  <c r="CU34" i="2" l="1"/>
  <c r="DQ34" i="2" s="1"/>
  <c r="EM34" i="2"/>
  <c r="AI34" i="2"/>
  <c r="AJ34" i="2"/>
  <c r="X34" i="2"/>
  <c r="BZ34" i="3"/>
  <c r="CA34" i="3"/>
  <c r="CW34" i="2" l="1"/>
  <c r="CX34" i="2" s="1"/>
  <c r="AS34" i="2"/>
  <c r="DF34" i="2"/>
  <c r="DH34" i="2" s="1"/>
  <c r="AO34" i="2"/>
  <c r="DG34" i="2"/>
  <c r="DT34" i="2"/>
  <c r="DU34" i="2"/>
  <c r="DS34" i="2"/>
  <c r="DR34" i="2"/>
  <c r="DV34" i="2"/>
  <c r="U34" i="2"/>
  <c r="V34" i="2" s="1"/>
  <c r="AW34" i="2" s="1"/>
  <c r="AC34" i="2"/>
  <c r="AK34" i="2"/>
  <c r="CB34" i="3"/>
  <c r="CC34" i="3" s="1"/>
  <c r="CE34" i="3" s="1"/>
  <c r="CF34" i="3" s="1"/>
  <c r="CG34" i="3" s="1"/>
  <c r="CI34" i="3" s="1"/>
  <c r="E34" i="3" l="1"/>
  <c r="C35" i="3" s="1"/>
  <c r="CY34" i="2"/>
  <c r="DJ34" i="2"/>
  <c r="DI34" i="2"/>
  <c r="DK34" i="2"/>
  <c r="DA34" i="2"/>
  <c r="DB34" i="2"/>
  <c r="CZ34" i="2"/>
  <c r="AB34" i="2"/>
  <c r="AD34" i="2" s="1"/>
  <c r="BX34" i="2" s="1"/>
  <c r="AL34" i="2"/>
  <c r="AP34" i="2"/>
  <c r="AQ34" i="2" s="1"/>
  <c r="AM34" i="2"/>
  <c r="DW34" i="2"/>
  <c r="DX34" i="2" s="1"/>
  <c r="DL34" i="2" l="1"/>
  <c r="DM34" i="2" s="1"/>
  <c r="DC34" i="2"/>
  <c r="DD34" i="2" s="1"/>
  <c r="AN34" i="2"/>
  <c r="BG34" i="2" s="1"/>
  <c r="BI34" i="2" s="1"/>
  <c r="BF34" i="2"/>
  <c r="BD34" i="2"/>
  <c r="F34" i="3"/>
  <c r="H34" i="4" s="1"/>
  <c r="G35" i="3"/>
  <c r="DN34" i="2" l="1"/>
  <c r="DO34" i="2" s="1"/>
  <c r="EW34" i="2" s="1"/>
  <c r="I35" i="3"/>
  <c r="M35" i="3" s="1"/>
  <c r="O35" i="3"/>
  <c r="V35" i="3" s="1"/>
  <c r="W35" i="3" s="1"/>
  <c r="DY34" i="2"/>
  <c r="DZ34" i="2" s="1"/>
  <c r="EA34" i="2" s="1"/>
  <c r="BH34" i="2"/>
  <c r="BJ34" i="2" s="1"/>
  <c r="BK34" i="2" s="1"/>
  <c r="EX34" i="2"/>
  <c r="EY34" i="2" s="1"/>
  <c r="EZ34" i="2" s="1"/>
  <c r="EI35" i="3" l="1"/>
  <c r="CQ35" i="3"/>
  <c r="CS35" i="3" s="1"/>
  <c r="EB34" i="2"/>
  <c r="ED34" i="2"/>
  <c r="EC34" i="2"/>
  <c r="EE34" i="2"/>
  <c r="AF35" i="3"/>
  <c r="AE35" i="3"/>
  <c r="T35" i="3"/>
  <c r="DB35" i="3" l="1"/>
  <c r="DF35" i="3" s="1"/>
  <c r="DM35" i="3"/>
  <c r="DR35" i="3" s="1"/>
  <c r="AO35" i="3"/>
  <c r="EF34" i="2"/>
  <c r="EG34" i="2" s="1"/>
  <c r="EH34" i="2" s="1"/>
  <c r="EI34" i="2" s="1"/>
  <c r="AU34" i="2" s="1"/>
  <c r="T34" i="2" s="1"/>
  <c r="W34" i="2" s="1"/>
  <c r="AX34" i="2" s="1"/>
  <c r="BY34" i="2" s="1"/>
  <c r="BZ34" i="2" s="1"/>
  <c r="AG35" i="3"/>
  <c r="AK35" i="3"/>
  <c r="DD35" i="3"/>
  <c r="DE35" i="3"/>
  <c r="CX35" i="3"/>
  <c r="CT35" i="3"/>
  <c r="CU35" i="3"/>
  <c r="CV35" i="3"/>
  <c r="CW35" i="3"/>
  <c r="Y35" i="3"/>
  <c r="Q35" i="3"/>
  <c r="R35" i="3" s="1"/>
  <c r="AS35" i="3" s="1"/>
  <c r="DC35" i="3" l="1"/>
  <c r="DG35" i="3"/>
  <c r="DP35" i="3"/>
  <c r="DQ35" i="3"/>
  <c r="DN35" i="3"/>
  <c r="DO35" i="3"/>
  <c r="BE34" i="2"/>
  <c r="BL34" i="2" s="1"/>
  <c r="BM34" i="2" s="1"/>
  <c r="AY34" i="2"/>
  <c r="BB34" i="2" s="1"/>
  <c r="BC34" i="2" s="1"/>
  <c r="AL35" i="3"/>
  <c r="AM35" i="3" s="1"/>
  <c r="AI35" i="3"/>
  <c r="X35" i="3"/>
  <c r="Z35" i="3" s="1"/>
  <c r="AH35" i="3"/>
  <c r="CY35" i="3"/>
  <c r="CZ35" i="3" s="1"/>
  <c r="DH35" i="3"/>
  <c r="DI35" i="3" s="1"/>
  <c r="DS35" i="3" l="1"/>
  <c r="DT35" i="3" s="1"/>
  <c r="BQ34" i="2"/>
  <c r="BS34" i="2" s="1"/>
  <c r="AZ34" i="2"/>
  <c r="BA34" i="2" s="1"/>
  <c r="AJ35" i="3"/>
  <c r="BC35" i="3" s="1"/>
  <c r="BE35" i="3" s="1"/>
  <c r="AZ35" i="3"/>
  <c r="DJ35" i="3"/>
  <c r="DK35" i="3" s="1"/>
  <c r="DU35" i="3" s="1"/>
  <c r="DV35" i="3" s="1"/>
  <c r="BN34" i="2"/>
  <c r="BO34" i="2"/>
  <c r="BT35" i="3"/>
  <c r="BB35" i="3"/>
  <c r="BR34" i="2" l="1"/>
  <c r="BT34" i="2" s="1"/>
  <c r="ES35" i="3"/>
  <c r="ET35" i="3" s="1"/>
  <c r="EU35" i="3" s="1"/>
  <c r="EV35" i="3" s="1"/>
  <c r="BD35" i="3"/>
  <c r="BF35" i="3" s="1"/>
  <c r="BG35" i="3" s="1"/>
  <c r="BP34" i="2"/>
  <c r="EA35" i="3"/>
  <c r="DX35" i="3"/>
  <c r="DZ35" i="3"/>
  <c r="DW35" i="3"/>
  <c r="DY35" i="3"/>
  <c r="BU34" i="2" l="1"/>
  <c r="CA34" i="2" s="1"/>
  <c r="CB34" i="2" s="1"/>
  <c r="BV34" i="2"/>
  <c r="BW34" i="2" s="1"/>
  <c r="EB35" i="3"/>
  <c r="EC35" i="3" s="1"/>
  <c r="ED35" i="3" s="1"/>
  <c r="EE35" i="3" s="1"/>
  <c r="AQ35" i="3" s="1"/>
  <c r="P35" i="3" s="1"/>
  <c r="S35" i="3" s="1"/>
  <c r="CH34" i="2" l="1"/>
  <c r="CE34" i="2"/>
  <c r="CD34" i="2"/>
  <c r="AT35" i="3"/>
  <c r="CF34" i="2" l="1"/>
  <c r="CG34" i="2" s="1"/>
  <c r="CI34" i="2" s="1"/>
  <c r="CJ34" i="2" s="1"/>
  <c r="CK34" i="2" s="1"/>
  <c r="CM34" i="2" s="1"/>
  <c r="E34" i="2" s="1"/>
  <c r="C35" i="2" s="1"/>
  <c r="BA35" i="3"/>
  <c r="AU35" i="3"/>
  <c r="BU35" i="3"/>
  <c r="BV35" i="3" s="1"/>
  <c r="F34" i="2" l="1"/>
  <c r="AX35" i="3"/>
  <c r="AY35" i="3" s="1"/>
  <c r="AV35" i="3"/>
  <c r="AW35" i="3" s="1"/>
  <c r="BM35" i="3"/>
  <c r="BH35" i="3"/>
  <c r="BI35" i="3" s="1"/>
  <c r="BO35" i="3" l="1"/>
  <c r="BN35" i="3"/>
  <c r="BJ35" i="3"/>
  <c r="BK35" i="3"/>
  <c r="K35" i="2" l="1"/>
  <c r="BP35" i="3"/>
  <c r="BL35" i="3"/>
  <c r="M35" i="2" l="1"/>
  <c r="Q35" i="2"/>
  <c r="BR35" i="3"/>
  <c r="BS35" i="3" s="1"/>
  <c r="BQ35" i="3"/>
  <c r="CD35" i="3" s="1"/>
  <c r="CU35" i="2" l="1"/>
  <c r="DF35" i="2" s="1"/>
  <c r="S35" i="2"/>
  <c r="Z35" i="2" s="1"/>
  <c r="AA35" i="2" s="1"/>
  <c r="EM35" i="2"/>
  <c r="BW35" i="3"/>
  <c r="BX35" i="3" s="1"/>
  <c r="BZ35" i="3" s="1"/>
  <c r="AJ35" i="2"/>
  <c r="AI35" i="2"/>
  <c r="X35" i="2"/>
  <c r="CW35" i="2" l="1"/>
  <c r="DB35" i="2" s="1"/>
  <c r="AS35" i="2"/>
  <c r="DQ35" i="2"/>
  <c r="DU35" i="2" s="1"/>
  <c r="CA35" i="3"/>
  <c r="CB35" i="3" s="1"/>
  <c r="CC35" i="3" s="1"/>
  <c r="CE35" i="3" s="1"/>
  <c r="CF35" i="3" s="1"/>
  <c r="CG35" i="3" s="1"/>
  <c r="CI35" i="3" s="1"/>
  <c r="AK35" i="2"/>
  <c r="U35" i="2"/>
  <c r="V35" i="2" s="1"/>
  <c r="AW35" i="2" s="1"/>
  <c r="AC35" i="2"/>
  <c r="DH35" i="2"/>
  <c r="DK35" i="2"/>
  <c r="DI35" i="2"/>
  <c r="DJ35" i="2"/>
  <c r="DG35" i="2"/>
  <c r="DS35" i="2"/>
  <c r="DV35" i="2"/>
  <c r="AB35" i="2"/>
  <c r="E35" i="3" l="1"/>
  <c r="C36" i="3" s="1"/>
  <c r="DR35" i="2"/>
  <c r="CY35" i="2"/>
  <c r="CX35" i="2"/>
  <c r="DA35" i="2"/>
  <c r="CZ35" i="2"/>
  <c r="DT35" i="2"/>
  <c r="AD35" i="2"/>
  <c r="BX35" i="2" s="1"/>
  <c r="DL35" i="2"/>
  <c r="DM35" i="2" s="1"/>
  <c r="AL35" i="2"/>
  <c r="AO35" i="2"/>
  <c r="AM35" i="2"/>
  <c r="AP35" i="2"/>
  <c r="DC35" i="2" l="1"/>
  <c r="DD35" i="2" s="1"/>
  <c r="DW35" i="2"/>
  <c r="DX35" i="2" s="1"/>
  <c r="AN35" i="2"/>
  <c r="DN35" i="2"/>
  <c r="DO35" i="2" s="1"/>
  <c r="AQ35" i="2"/>
  <c r="F35" i="3"/>
  <c r="H35" i="4" s="1"/>
  <c r="G36" i="3"/>
  <c r="I36" i="3" l="1"/>
  <c r="M36" i="3" s="1"/>
  <c r="O36" i="3"/>
  <c r="V36" i="3" s="1"/>
  <c r="W36" i="3" s="1"/>
  <c r="DY35" i="2"/>
  <c r="DZ35" i="2" s="1"/>
  <c r="EW35" i="2"/>
  <c r="BG35" i="2"/>
  <c r="BF35" i="2"/>
  <c r="BD35" i="2"/>
  <c r="CQ36" i="3" l="1"/>
  <c r="CS36" i="3" s="1"/>
  <c r="EI36" i="3"/>
  <c r="EX35" i="2"/>
  <c r="EY35" i="2" s="1"/>
  <c r="EZ35" i="2" s="1"/>
  <c r="ED35" i="2"/>
  <c r="EB35" i="2"/>
  <c r="EC35" i="2"/>
  <c r="EE35" i="2"/>
  <c r="EA35" i="2"/>
  <c r="BI35" i="2"/>
  <c r="BH35" i="2"/>
  <c r="AE36" i="3"/>
  <c r="AF36" i="3"/>
  <c r="T36" i="3"/>
  <c r="AO36" i="3" l="1"/>
  <c r="DB36" i="3"/>
  <c r="DF36" i="3" s="1"/>
  <c r="DM36" i="3"/>
  <c r="DR36" i="3" s="1"/>
  <c r="EF35" i="2"/>
  <c r="EG35" i="2" s="1"/>
  <c r="EH35" i="2" s="1"/>
  <c r="EI35" i="2" s="1"/>
  <c r="AU35" i="2" s="1"/>
  <c r="T35" i="2" s="1"/>
  <c r="BJ35" i="2"/>
  <c r="BK35" i="2" s="1"/>
  <c r="AH36" i="3"/>
  <c r="DN36" i="3"/>
  <c r="DO36" i="3"/>
  <c r="AG36" i="3"/>
  <c r="Y36" i="3"/>
  <c r="Q36" i="3"/>
  <c r="R36" i="3" s="1"/>
  <c r="AS36" i="3" s="1"/>
  <c r="CX36" i="3"/>
  <c r="CW36" i="3"/>
  <c r="CT36" i="3"/>
  <c r="CU36" i="3"/>
  <c r="CV36" i="3"/>
  <c r="DE36" i="3" l="1"/>
  <c r="DP36" i="3"/>
  <c r="DQ36" i="3"/>
  <c r="DD36" i="3"/>
  <c r="DC36" i="3"/>
  <c r="DG36" i="3"/>
  <c r="W35" i="2"/>
  <c r="AX35" i="2" s="1"/>
  <c r="AK36" i="3"/>
  <c r="X36" i="3"/>
  <c r="Z36" i="3" s="1"/>
  <c r="BT36" i="3" s="1"/>
  <c r="AL36" i="3"/>
  <c r="AI36" i="3"/>
  <c r="AJ36" i="3" s="1"/>
  <c r="CY36" i="3"/>
  <c r="CZ36" i="3" s="1"/>
  <c r="DS36" i="3" l="1"/>
  <c r="DT36" i="3" s="1"/>
  <c r="DH36" i="3"/>
  <c r="DI36" i="3" s="1"/>
  <c r="DJ36" i="3" s="1"/>
  <c r="DK36" i="3" s="1"/>
  <c r="BE35" i="2"/>
  <c r="BL35" i="2" s="1"/>
  <c r="BM35" i="2" s="1"/>
  <c r="AY35" i="2"/>
  <c r="BB35" i="2" s="1"/>
  <c r="BC35" i="2" s="1"/>
  <c r="BY35" i="2"/>
  <c r="BZ35" i="2" s="1"/>
  <c r="AM36" i="3"/>
  <c r="AZ36" i="3" s="1"/>
  <c r="BB36" i="3" l="1"/>
  <c r="AZ35" i="2"/>
  <c r="BA35" i="2" s="1"/>
  <c r="BQ35" i="2"/>
  <c r="BR35" i="2" s="1"/>
  <c r="BC36" i="3"/>
  <c r="BE36" i="3" s="1"/>
  <c r="BN35" i="2"/>
  <c r="BO35" i="2"/>
  <c r="DU36" i="3"/>
  <c r="DV36" i="3" s="1"/>
  <c r="ES36" i="3"/>
  <c r="BD36" i="3" l="1"/>
  <c r="BF36" i="3" s="1"/>
  <c r="BG36" i="3" s="1"/>
  <c r="BS35" i="2"/>
  <c r="BT35" i="2" s="1"/>
  <c r="BP35" i="2"/>
  <c r="ET36" i="3"/>
  <c r="EU36" i="3" s="1"/>
  <c r="EV36" i="3" s="1"/>
  <c r="EA36" i="3"/>
  <c r="DW36" i="3"/>
  <c r="DX36" i="3"/>
  <c r="DZ36" i="3"/>
  <c r="DY36" i="3"/>
  <c r="BU35" i="2" l="1"/>
  <c r="CA35" i="2" s="1"/>
  <c r="CB35" i="2" s="1"/>
  <c r="BV35" i="2"/>
  <c r="BW35" i="2" s="1"/>
  <c r="EB36" i="3"/>
  <c r="EC36" i="3" s="1"/>
  <c r="ED36" i="3" s="1"/>
  <c r="EE36" i="3" s="1"/>
  <c r="AQ36" i="3" s="1"/>
  <c r="P36" i="3" s="1"/>
  <c r="S36" i="3" s="1"/>
  <c r="CH35" i="2" l="1"/>
  <c r="CE35" i="2"/>
  <c r="CD35" i="2"/>
  <c r="AT36" i="3"/>
  <c r="CF35" i="2" l="1"/>
  <c r="CG35" i="2" s="1"/>
  <c r="CI35" i="2" s="1"/>
  <c r="CJ35" i="2" s="1"/>
  <c r="CK35" i="2" s="1"/>
  <c r="CM35" i="2" s="1"/>
  <c r="E35" i="2" s="1"/>
  <c r="C36" i="2" s="1"/>
  <c r="BA36" i="3"/>
  <c r="AU36" i="3"/>
  <c r="BU36" i="3"/>
  <c r="BV36" i="3" s="1"/>
  <c r="F35" i="2" l="1"/>
  <c r="AX36" i="3"/>
  <c r="AY36" i="3" s="1"/>
  <c r="AV36" i="3"/>
  <c r="AW36" i="3" s="1"/>
  <c r="BH36" i="3"/>
  <c r="BI36" i="3" s="1"/>
  <c r="BM36" i="3"/>
  <c r="K36" i="2" l="1"/>
  <c r="BK36" i="3"/>
  <c r="BJ36" i="3"/>
  <c r="BN36" i="3"/>
  <c r="BO36" i="3"/>
  <c r="M36" i="2" l="1"/>
  <c r="Q36" i="2"/>
  <c r="AI36" i="2" s="1"/>
  <c r="BL36" i="3"/>
  <c r="BP36" i="3"/>
  <c r="CU36" i="2" l="1"/>
  <c r="AS36" i="2" s="1"/>
  <c r="S36" i="2"/>
  <c r="Z36" i="2" s="1"/>
  <c r="AA36" i="2" s="1"/>
  <c r="EM36" i="2"/>
  <c r="BQ36" i="3"/>
  <c r="CD36" i="3" s="1"/>
  <c r="X36" i="2"/>
  <c r="AJ36" i="2"/>
  <c r="AK36" i="2" s="1"/>
  <c r="BR36" i="3"/>
  <c r="BS36" i="3" s="1"/>
  <c r="DQ36" i="2" l="1"/>
  <c r="DT36" i="2" s="1"/>
  <c r="CW36" i="2"/>
  <c r="CY36" i="2" s="1"/>
  <c r="DF36" i="2"/>
  <c r="DG36" i="2" s="1"/>
  <c r="DA36" i="2"/>
  <c r="CZ36" i="2"/>
  <c r="CX36" i="2"/>
  <c r="DB36" i="2"/>
  <c r="BW36" i="3"/>
  <c r="BX36" i="3" s="1"/>
  <c r="BZ36" i="3" s="1"/>
  <c r="AC36" i="2"/>
  <c r="U36" i="2"/>
  <c r="V36" i="2" s="1"/>
  <c r="AW36" i="2" s="1"/>
  <c r="DS36" i="2" l="1"/>
  <c r="DH36" i="2"/>
  <c r="DK36" i="2"/>
  <c r="DU36" i="2"/>
  <c r="DV36" i="2"/>
  <c r="DR36" i="2"/>
  <c r="DJ36" i="2"/>
  <c r="DI36" i="2"/>
  <c r="DC36" i="2"/>
  <c r="DD36" i="2" s="1"/>
  <c r="CA36" i="3"/>
  <c r="CB36" i="3" s="1"/>
  <c r="CC36" i="3" s="1"/>
  <c r="CE36" i="3" s="1"/>
  <c r="CF36" i="3" s="1"/>
  <c r="CG36" i="3" s="1"/>
  <c r="CI36" i="3" s="1"/>
  <c r="AP36" i="2"/>
  <c r="AO36" i="2"/>
  <c r="AB36" i="2"/>
  <c r="AD36" i="2" s="1"/>
  <c r="AL36" i="2"/>
  <c r="AM36" i="2"/>
  <c r="E36" i="3" l="1"/>
  <c r="C37" i="3" s="1"/>
  <c r="DW36" i="2"/>
  <c r="DX36" i="2" s="1"/>
  <c r="DL36" i="2"/>
  <c r="DM36" i="2" s="1"/>
  <c r="DN36" i="2" s="1"/>
  <c r="DO36" i="2" s="1"/>
  <c r="DY36" i="2" s="1"/>
  <c r="DZ36" i="2" s="1"/>
  <c r="ED36" i="2" s="1"/>
  <c r="AQ36" i="2"/>
  <c r="BF36" i="2" s="1"/>
  <c r="AN36" i="2"/>
  <c r="BX36" i="2"/>
  <c r="EA36" i="2" l="1"/>
  <c r="EC36" i="2"/>
  <c r="EE36" i="2"/>
  <c r="EB36" i="2"/>
  <c r="EW36" i="2"/>
  <c r="EX36" i="2" s="1"/>
  <c r="EY36" i="2" s="1"/>
  <c r="EZ36" i="2" s="1"/>
  <c r="BG36" i="2"/>
  <c r="BH36" i="2" s="1"/>
  <c r="BD36" i="2"/>
  <c r="F36" i="3"/>
  <c r="H36" i="4" s="1"/>
  <c r="G37" i="3"/>
  <c r="EF36" i="2" l="1"/>
  <c r="EG36" i="2" s="1"/>
  <c r="EH36" i="2" s="1"/>
  <c r="EI36" i="2" s="1"/>
  <c r="AU36" i="2" s="1"/>
  <c r="T36" i="2" s="1"/>
  <c r="W36" i="2" s="1"/>
  <c r="AX36" i="2" s="1"/>
  <c r="BE36" i="2" s="1"/>
  <c r="I37" i="3"/>
  <c r="M37" i="3" s="1"/>
  <c r="O37" i="3"/>
  <c r="V37" i="3" s="1"/>
  <c r="W37" i="3" s="1"/>
  <c r="BI36" i="2"/>
  <c r="BJ36" i="2" s="1"/>
  <c r="BK36" i="2" s="1"/>
  <c r="BY36" i="2" l="1"/>
  <c r="BZ36" i="2" s="1"/>
  <c r="AY36" i="2"/>
  <c r="BB36" i="2" s="1"/>
  <c r="BC36" i="2" s="1"/>
  <c r="CQ37" i="3"/>
  <c r="DM37" i="3" s="1"/>
  <c r="EI37" i="3"/>
  <c r="BQ36" i="2"/>
  <c r="BL36" i="2"/>
  <c r="BM36" i="2" s="1"/>
  <c r="AE37" i="3"/>
  <c r="AF37" i="3"/>
  <c r="T37" i="3"/>
  <c r="AZ36" i="2" l="1"/>
  <c r="BA36" i="2" s="1"/>
  <c r="CS37" i="3"/>
  <c r="CX37" i="3" s="1"/>
  <c r="DB37" i="3"/>
  <c r="DF37" i="3" s="1"/>
  <c r="AO37" i="3"/>
  <c r="BN36" i="2"/>
  <c r="BO36" i="2"/>
  <c r="BR36" i="2"/>
  <c r="BS36" i="2"/>
  <c r="Q37" i="3"/>
  <c r="R37" i="3" s="1"/>
  <c r="AS37" i="3" s="1"/>
  <c r="Y37" i="3"/>
  <c r="AG37" i="3"/>
  <c r="AL37" i="3"/>
  <c r="DR37" i="3"/>
  <c r="DO37" i="3"/>
  <c r="DQ37" i="3"/>
  <c r="DN37" i="3"/>
  <c r="DP37" i="3"/>
  <c r="DE37" i="3" l="1"/>
  <c r="CW37" i="3"/>
  <c r="CU37" i="3"/>
  <c r="CT37" i="3"/>
  <c r="DC37" i="3"/>
  <c r="CV37" i="3"/>
  <c r="DD37" i="3"/>
  <c r="DG37" i="3"/>
  <c r="AH37" i="3"/>
  <c r="BT36" i="2"/>
  <c r="BP36" i="2"/>
  <c r="X37" i="3"/>
  <c r="Z37" i="3" s="1"/>
  <c r="BT37" i="3" s="1"/>
  <c r="AK37" i="3"/>
  <c r="AM37" i="3" s="1"/>
  <c r="DS37" i="3"/>
  <c r="DT37" i="3" s="1"/>
  <c r="AI37" i="3"/>
  <c r="CY37" i="3" l="1"/>
  <c r="CZ37" i="3" s="1"/>
  <c r="DH37" i="3"/>
  <c r="DI37" i="3" s="1"/>
  <c r="AJ37" i="3"/>
  <c r="BC37" i="3" s="1"/>
  <c r="AZ37" i="3"/>
  <c r="BU36" i="2"/>
  <c r="BV36" i="2"/>
  <c r="BW36" i="2" s="1"/>
  <c r="BB37" i="3"/>
  <c r="DJ37" i="3" l="1"/>
  <c r="DK37" i="3" s="1"/>
  <c r="ES37" i="3" s="1"/>
  <c r="ET37" i="3" s="1"/>
  <c r="EU37" i="3" s="1"/>
  <c r="EV37" i="3" s="1"/>
  <c r="CH36" i="2"/>
  <c r="CA36" i="2"/>
  <c r="CB36" i="2" s="1"/>
  <c r="BE37" i="3"/>
  <c r="BD37" i="3"/>
  <c r="DU37" i="3" l="1"/>
  <c r="DV37" i="3" s="1"/>
  <c r="DX37" i="3" s="1"/>
  <c r="DW37" i="3"/>
  <c r="EA37" i="3"/>
  <c r="CD36" i="2"/>
  <c r="CE36" i="2"/>
  <c r="BF37" i="3"/>
  <c r="BG37" i="3" s="1"/>
  <c r="DY37" i="3" l="1"/>
  <c r="DZ37" i="3"/>
  <c r="CF36" i="2"/>
  <c r="CG36" i="2" s="1"/>
  <c r="CI36" i="2" s="1"/>
  <c r="CJ36" i="2" s="1"/>
  <c r="CK36" i="2" s="1"/>
  <c r="CM36" i="2" s="1"/>
  <c r="E36" i="2" s="1"/>
  <c r="C37" i="2" s="1"/>
  <c r="EB37" i="3" l="1"/>
  <c r="EC37" i="3" s="1"/>
  <c r="ED37" i="3" s="1"/>
  <c r="EE37" i="3" s="1"/>
  <c r="AQ37" i="3" s="1"/>
  <c r="P37" i="3" s="1"/>
  <c r="S37" i="3" s="1"/>
  <c r="AT37" i="3" s="1"/>
  <c r="BA37" i="3" s="1"/>
  <c r="BH37" i="3" s="1"/>
  <c r="BI37" i="3" s="1"/>
  <c r="F36" i="2"/>
  <c r="AU37" i="3" l="1"/>
  <c r="AX37" i="3" s="1"/>
  <c r="AY37" i="3" s="1"/>
  <c r="BU37" i="3"/>
  <c r="BV37" i="3" s="1"/>
  <c r="BM37" i="3"/>
  <c r="BN37" i="3" s="1"/>
  <c r="K37" i="2"/>
  <c r="BK37" i="3"/>
  <c r="BJ37" i="3"/>
  <c r="AV37" i="3" l="1"/>
  <c r="AW37" i="3" s="1"/>
  <c r="M37" i="2"/>
  <c r="S37" i="2" s="1"/>
  <c r="Z37" i="2" s="1"/>
  <c r="AA37" i="2" s="1"/>
  <c r="Q37" i="2"/>
  <c r="BO37" i="3"/>
  <c r="BP37" i="3" s="1"/>
  <c r="BL37" i="3"/>
  <c r="CU37" i="2" l="1"/>
  <c r="CW37" i="2" s="1"/>
  <c r="EM37" i="2"/>
  <c r="BR37" i="3"/>
  <c r="BS37" i="3" s="1"/>
  <c r="AI37" i="2"/>
  <c r="X37" i="2"/>
  <c r="AJ37" i="2"/>
  <c r="BQ37" i="3"/>
  <c r="DF37" i="2" l="1"/>
  <c r="DH37" i="2" s="1"/>
  <c r="DQ37" i="2"/>
  <c r="DR37" i="2" s="1"/>
  <c r="AS37" i="2"/>
  <c r="AK37" i="2"/>
  <c r="AC37" i="2"/>
  <c r="U37" i="2"/>
  <c r="V37" i="2" s="1"/>
  <c r="AW37" i="2" s="1"/>
  <c r="DI37" i="2"/>
  <c r="CZ37" i="2"/>
  <c r="DB37" i="2"/>
  <c r="CY37" i="2"/>
  <c r="DA37" i="2"/>
  <c r="CX37" i="2"/>
  <c r="AB37" i="2"/>
  <c r="CD37" i="3"/>
  <c r="BW37" i="3"/>
  <c r="BX37" i="3" s="1"/>
  <c r="DT37" i="2" l="1"/>
  <c r="DK37" i="2"/>
  <c r="DJ37" i="2"/>
  <c r="DG37" i="2"/>
  <c r="DU37" i="2"/>
  <c r="DS37" i="2"/>
  <c r="DV37" i="2"/>
  <c r="AD37" i="2"/>
  <c r="BX37" i="2" s="1"/>
  <c r="AO37" i="2"/>
  <c r="DC37" i="2"/>
  <c r="DD37" i="2" s="1"/>
  <c r="AL37" i="2"/>
  <c r="AP37" i="2"/>
  <c r="AM37" i="2"/>
  <c r="CA37" i="3"/>
  <c r="BZ37" i="3"/>
  <c r="DL37" i="2" l="1"/>
  <c r="DM37" i="2" s="1"/>
  <c r="DN37" i="2" s="1"/>
  <c r="DO37" i="2" s="1"/>
  <c r="DY37" i="2" s="1"/>
  <c r="DZ37" i="2" s="1"/>
  <c r="EA37" i="2" s="1"/>
  <c r="DW37" i="2"/>
  <c r="DX37" i="2" s="1"/>
  <c r="AQ37" i="2"/>
  <c r="BF37" i="2" s="1"/>
  <c r="AN37" i="2"/>
  <c r="CB37" i="3"/>
  <c r="CC37" i="3" s="1"/>
  <c r="CE37" i="3" s="1"/>
  <c r="CF37" i="3" s="1"/>
  <c r="CG37" i="3" s="1"/>
  <c r="CI37" i="3" s="1"/>
  <c r="E37" i="3" l="1"/>
  <c r="C38" i="3" s="1"/>
  <c r="G38" i="3" s="1"/>
  <c r="BG37" i="2"/>
  <c r="BI37" i="2" s="1"/>
  <c r="BD37" i="2"/>
  <c r="ED37" i="2"/>
  <c r="EC37" i="2"/>
  <c r="EE37" i="2"/>
  <c r="EB37" i="2"/>
  <c r="EW37" i="2"/>
  <c r="EX37" i="2" s="1"/>
  <c r="EY37" i="2" s="1"/>
  <c r="EZ37" i="2" s="1"/>
  <c r="F37" i="3"/>
  <c r="H37" i="4" s="1"/>
  <c r="I38" i="3" l="1"/>
  <c r="M38" i="3" s="1"/>
  <c r="O38" i="3"/>
  <c r="V38" i="3" s="1"/>
  <c r="W38" i="3" s="1"/>
  <c r="BH37" i="2"/>
  <c r="BJ37" i="2" s="1"/>
  <c r="BK37" i="2" s="1"/>
  <c r="EF37" i="2"/>
  <c r="EG37" i="2" s="1"/>
  <c r="EH37" i="2" s="1"/>
  <c r="EI37" i="2" s="1"/>
  <c r="AU37" i="2" s="1"/>
  <c r="T37" i="2" s="1"/>
  <c r="W37" i="2" s="1"/>
  <c r="AX37" i="2" s="1"/>
  <c r="BY37" i="2" s="1"/>
  <c r="BZ37" i="2" s="1"/>
  <c r="EI38" i="3" l="1"/>
  <c r="CQ38" i="3"/>
  <c r="DM38" i="3" s="1"/>
  <c r="AY37" i="2"/>
  <c r="BB37" i="2" s="1"/>
  <c r="BC37" i="2" s="1"/>
  <c r="BE37" i="2"/>
  <c r="BL37" i="2" s="1"/>
  <c r="BM37" i="2" s="1"/>
  <c r="AF38" i="3"/>
  <c r="AE38" i="3"/>
  <c r="T38" i="3"/>
  <c r="AO38" i="3" l="1"/>
  <c r="DB38" i="3"/>
  <c r="DG38" i="3" s="1"/>
  <c r="CS38" i="3"/>
  <c r="CV38" i="3" s="1"/>
  <c r="BQ37" i="2"/>
  <c r="BS37" i="2" s="1"/>
  <c r="AZ37" i="2"/>
  <c r="BA37" i="2" s="1"/>
  <c r="BR37" i="2"/>
  <c r="BN37" i="2"/>
  <c r="BO37" i="2"/>
  <c r="AG38" i="3"/>
  <c r="DD38" i="3"/>
  <c r="DF38" i="3"/>
  <c r="Q38" i="3"/>
  <c r="R38" i="3" s="1"/>
  <c r="AS38" i="3" s="1"/>
  <c r="Y38" i="3"/>
  <c r="AH38" i="3"/>
  <c r="DR38" i="3"/>
  <c r="DO38" i="3"/>
  <c r="DQ38" i="3"/>
  <c r="DP38" i="3"/>
  <c r="DN38" i="3"/>
  <c r="DC38" i="3" l="1"/>
  <c r="DE38" i="3"/>
  <c r="DH38" i="3" s="1"/>
  <c r="DI38" i="3" s="1"/>
  <c r="CU38" i="3"/>
  <c r="CX38" i="3"/>
  <c r="CT38" i="3"/>
  <c r="CW38" i="3"/>
  <c r="BP37" i="2"/>
  <c r="BT37" i="2"/>
  <c r="AK38" i="3"/>
  <c r="AL38" i="3"/>
  <c r="AI38" i="3"/>
  <c r="AJ38" i="3" s="1"/>
  <c r="X38" i="3"/>
  <c r="Z38" i="3" s="1"/>
  <c r="BT38" i="3" s="1"/>
  <c r="DS38" i="3"/>
  <c r="DT38" i="3" s="1"/>
  <c r="CY38" i="3" l="1"/>
  <c r="CZ38" i="3" s="1"/>
  <c r="DJ38" i="3" s="1"/>
  <c r="DK38" i="3" s="1"/>
  <c r="AM38" i="3"/>
  <c r="AZ38" i="3" s="1"/>
  <c r="BV37" i="2"/>
  <c r="BW37" i="2" s="1"/>
  <c r="BU37" i="2"/>
  <c r="BC38" i="3" l="1"/>
  <c r="BE38" i="3" s="1"/>
  <c r="BB38" i="3"/>
  <c r="CH37" i="2"/>
  <c r="CA37" i="2"/>
  <c r="CB37" i="2" s="1"/>
  <c r="DU38" i="3"/>
  <c r="DV38" i="3" s="1"/>
  <c r="ES38" i="3"/>
  <c r="BD38" i="3" l="1"/>
  <c r="BF38" i="3" s="1"/>
  <c r="BG38" i="3" s="1"/>
  <c r="CE37" i="2"/>
  <c r="CD37" i="2"/>
  <c r="ET38" i="3"/>
  <c r="EU38" i="3" s="1"/>
  <c r="EV38" i="3" s="1"/>
  <c r="EA38" i="3"/>
  <c r="DY38" i="3"/>
  <c r="DX38" i="3"/>
  <c r="DZ38" i="3"/>
  <c r="DW38" i="3"/>
  <c r="CF37" i="2" l="1"/>
  <c r="CG37" i="2" s="1"/>
  <c r="CI37" i="2" s="1"/>
  <c r="CJ37" i="2" s="1"/>
  <c r="CK37" i="2" s="1"/>
  <c r="CM37" i="2" s="1"/>
  <c r="E37" i="2" s="1"/>
  <c r="C38" i="2" s="1"/>
  <c r="EB38" i="3"/>
  <c r="EC38" i="3" s="1"/>
  <c r="ED38" i="3" s="1"/>
  <c r="EE38" i="3" s="1"/>
  <c r="AQ38" i="3" s="1"/>
  <c r="P38" i="3" s="1"/>
  <c r="F37" i="2" l="1"/>
  <c r="S38" i="3"/>
  <c r="AT38" i="3" s="1"/>
  <c r="BA38" i="3" l="1"/>
  <c r="BH38" i="3" s="1"/>
  <c r="BI38" i="3" s="1"/>
  <c r="BU38" i="3"/>
  <c r="BV38" i="3" s="1"/>
  <c r="AU38" i="3"/>
  <c r="AV38" i="3" s="1"/>
  <c r="AW38" i="3" s="1"/>
  <c r="K38" i="2"/>
  <c r="M38" i="2" l="1"/>
  <c r="S38" i="2" s="1"/>
  <c r="Z38" i="2" s="1"/>
  <c r="AA38" i="2" s="1"/>
  <c r="Q38" i="2"/>
  <c r="BM38" i="3"/>
  <c r="BO38" i="3" s="1"/>
  <c r="AX38" i="3"/>
  <c r="AY38" i="3" s="1"/>
  <c r="BJ38" i="3"/>
  <c r="BK38" i="3"/>
  <c r="EM38" i="2" l="1"/>
  <c r="CU38" i="2"/>
  <c r="DF38" i="2" s="1"/>
  <c r="BN38" i="3"/>
  <c r="BP38" i="3" s="1"/>
  <c r="AS38" i="2"/>
  <c r="DQ38" i="2"/>
  <c r="CW38" i="2"/>
  <c r="AI38" i="2"/>
  <c r="AJ38" i="2"/>
  <c r="X38" i="2"/>
  <c r="BL38" i="3"/>
  <c r="BR38" i="3" l="1"/>
  <c r="BS38" i="3" s="1"/>
  <c r="AB38" i="2"/>
  <c r="AK38" i="2"/>
  <c r="DB38" i="2"/>
  <c r="DA38" i="2"/>
  <c r="CY38" i="2"/>
  <c r="CX38" i="2"/>
  <c r="CZ38" i="2"/>
  <c r="DU38" i="2"/>
  <c r="DS38" i="2"/>
  <c r="DR38" i="2"/>
  <c r="DT38" i="2"/>
  <c r="DV38" i="2"/>
  <c r="DI38" i="2"/>
  <c r="DH38" i="2"/>
  <c r="DK38" i="2"/>
  <c r="DJ38" i="2"/>
  <c r="DG38" i="2"/>
  <c r="AC38" i="2"/>
  <c r="U38" i="2"/>
  <c r="V38" i="2" s="1"/>
  <c r="AW38" i="2" s="1"/>
  <c r="BQ38" i="3"/>
  <c r="AM38" i="2" l="1"/>
  <c r="AD38" i="2"/>
  <c r="BX38" i="2" s="1"/>
  <c r="AL38" i="2"/>
  <c r="AO38" i="2"/>
  <c r="AP38" i="2"/>
  <c r="DL38" i="2"/>
  <c r="DM38" i="2" s="1"/>
  <c r="DC38" i="2"/>
  <c r="DD38" i="2" s="1"/>
  <c r="DW38" i="2"/>
  <c r="DX38" i="2" s="1"/>
  <c r="CD38" i="3"/>
  <c r="BW38" i="3"/>
  <c r="BX38" i="3" s="1"/>
  <c r="AN38" i="2" l="1"/>
  <c r="AQ38" i="2"/>
  <c r="DN38" i="2"/>
  <c r="DO38" i="2" s="1"/>
  <c r="EW38" i="2" s="1"/>
  <c r="EX38" i="2" s="1"/>
  <c r="EY38" i="2" s="1"/>
  <c r="EZ38" i="2" s="1"/>
  <c r="BZ38" i="3"/>
  <c r="CA38" i="3"/>
  <c r="BG38" i="2" l="1"/>
  <c r="BI38" i="2" s="1"/>
  <c r="BF38" i="2"/>
  <c r="DY38" i="2"/>
  <c r="DZ38" i="2" s="1"/>
  <c r="EB38" i="2" s="1"/>
  <c r="BD38" i="2"/>
  <c r="CB38" i="3"/>
  <c r="CC38" i="3" s="1"/>
  <c r="CE38" i="3" s="1"/>
  <c r="CF38" i="3" s="1"/>
  <c r="CG38" i="3" s="1"/>
  <c r="CI38" i="3" s="1"/>
  <c r="E38" i="3" l="1"/>
  <c r="C39" i="3" s="1"/>
  <c r="BH38" i="2"/>
  <c r="BJ38" i="2" s="1"/>
  <c r="BK38" i="2" s="1"/>
  <c r="EA38" i="2"/>
  <c r="ED38" i="2"/>
  <c r="EC38" i="2"/>
  <c r="EE38" i="2"/>
  <c r="EF38" i="2" l="1"/>
  <c r="EG38" i="2" s="1"/>
  <c r="EH38" i="2" s="1"/>
  <c r="EI38" i="2" s="1"/>
  <c r="AU38" i="2" s="1"/>
  <c r="T38" i="2" s="1"/>
  <c r="W38" i="2" s="1"/>
  <c r="AX38" i="2" s="1"/>
  <c r="BE38" i="2" s="1"/>
  <c r="F38" i="3"/>
  <c r="H38" i="4" s="1"/>
  <c r="G39" i="3"/>
  <c r="I39" i="3" l="1"/>
  <c r="M39" i="3" s="1"/>
  <c r="O39" i="3"/>
  <c r="V39" i="3" s="1"/>
  <c r="W39" i="3" s="1"/>
  <c r="BY38" i="2"/>
  <c r="BZ38" i="2" s="1"/>
  <c r="AY38" i="2"/>
  <c r="AZ38" i="2" s="1"/>
  <c r="BA38" i="2" s="1"/>
  <c r="BL38" i="2"/>
  <c r="BM38" i="2" s="1"/>
  <c r="BQ38" i="2"/>
  <c r="BB38" i="2" l="1"/>
  <c r="BC38" i="2" s="1"/>
  <c r="EI39" i="3"/>
  <c r="CQ39" i="3"/>
  <c r="AO39" i="3" s="1"/>
  <c r="BO38" i="2"/>
  <c r="BN38" i="2"/>
  <c r="BR38" i="2"/>
  <c r="BS38" i="2"/>
  <c r="AF39" i="3"/>
  <c r="AE39" i="3"/>
  <c r="T39" i="3"/>
  <c r="DB39" i="3" l="1"/>
  <c r="DF39" i="3" s="1"/>
  <c r="DM39" i="3"/>
  <c r="DR39" i="3" s="1"/>
  <c r="CS39" i="3"/>
  <c r="CT39" i="3" s="1"/>
  <c r="BT38" i="2"/>
  <c r="BP38" i="2"/>
  <c r="AK39" i="3"/>
  <c r="AG39" i="3"/>
  <c r="Y39" i="3"/>
  <c r="Q39" i="3"/>
  <c r="R39" i="3" s="1"/>
  <c r="AS39" i="3" s="1"/>
  <c r="DQ39" i="3"/>
  <c r="DP39" i="3"/>
  <c r="DO39" i="3"/>
  <c r="DN39" i="3"/>
  <c r="DC39" i="3" l="1"/>
  <c r="CX39" i="3"/>
  <c r="DG39" i="3"/>
  <c r="DD39" i="3"/>
  <c r="DE39" i="3"/>
  <c r="CU39" i="3"/>
  <c r="CV39" i="3"/>
  <c r="CW39" i="3"/>
  <c r="BU38" i="2"/>
  <c r="CA38" i="2" s="1"/>
  <c r="CB38" i="2" s="1"/>
  <c r="BV38" i="2"/>
  <c r="BW38" i="2" s="1"/>
  <c r="AL39" i="3"/>
  <c r="AM39" i="3" s="1"/>
  <c r="AI39" i="3"/>
  <c r="AH39" i="3"/>
  <c r="X39" i="3"/>
  <c r="Z39" i="3" s="1"/>
  <c r="DS39" i="3"/>
  <c r="DT39" i="3" s="1"/>
  <c r="DH39" i="3" l="1"/>
  <c r="DI39" i="3" s="1"/>
  <c r="CY39" i="3"/>
  <c r="CZ39" i="3" s="1"/>
  <c r="CH38" i="2"/>
  <c r="AJ39" i="3"/>
  <c r="BC39" i="3" s="1"/>
  <c r="CD38" i="2"/>
  <c r="CE38" i="2"/>
  <c r="BT39" i="3"/>
  <c r="BB39" i="3"/>
  <c r="AZ39" i="3"/>
  <c r="DJ39" i="3" l="1"/>
  <c r="DK39" i="3" s="1"/>
  <c r="DU39" i="3" s="1"/>
  <c r="DV39" i="3" s="1"/>
  <c r="CF38" i="2"/>
  <c r="CG38" i="2" s="1"/>
  <c r="CI38" i="2" s="1"/>
  <c r="CJ38" i="2" s="1"/>
  <c r="CK38" i="2" s="1"/>
  <c r="CM38" i="2" s="1"/>
  <c r="E38" i="2" s="1"/>
  <c r="C39" i="2" s="1"/>
  <c r="BD39" i="3"/>
  <c r="BE39" i="3"/>
  <c r="ES39" i="3" l="1"/>
  <c r="ET39" i="3" s="1"/>
  <c r="EU39" i="3" s="1"/>
  <c r="EV39" i="3" s="1"/>
  <c r="F38" i="2"/>
  <c r="BF39" i="3"/>
  <c r="BG39" i="3" s="1"/>
  <c r="EA39" i="3"/>
  <c r="DX39" i="3"/>
  <c r="DZ39" i="3"/>
  <c r="DW39" i="3"/>
  <c r="DY39" i="3"/>
  <c r="EB39" i="3" l="1"/>
  <c r="EC39" i="3" s="1"/>
  <c r="ED39" i="3" s="1"/>
  <c r="EE39" i="3" s="1"/>
  <c r="AQ39" i="3" s="1"/>
  <c r="P39" i="3" s="1"/>
  <c r="S39" i="3" l="1"/>
  <c r="AT39" i="3" s="1"/>
  <c r="AU39" i="3" l="1"/>
  <c r="AX39" i="3" s="1"/>
  <c r="AY39" i="3" s="1"/>
  <c r="BU39" i="3"/>
  <c r="BV39" i="3" s="1"/>
  <c r="BA39" i="3"/>
  <c r="BM39" i="3" s="1"/>
  <c r="K39" i="2"/>
  <c r="M39" i="2" l="1"/>
  <c r="S39" i="2" s="1"/>
  <c r="Z39" i="2" s="1"/>
  <c r="AA39" i="2" s="1"/>
  <c r="Q39" i="2"/>
  <c r="BH39" i="3"/>
  <c r="BI39" i="3" s="1"/>
  <c r="BJ39" i="3" s="1"/>
  <c r="AV39" i="3"/>
  <c r="AW39" i="3" s="1"/>
  <c r="BO39" i="3"/>
  <c r="BN39" i="3"/>
  <c r="EM39" i="2" l="1"/>
  <c r="CU39" i="2"/>
  <c r="CW39" i="2" s="1"/>
  <c r="BK39" i="3"/>
  <c r="BL39" i="3" s="1"/>
  <c r="BP39" i="3"/>
  <c r="AI39" i="2"/>
  <c r="AJ39" i="2"/>
  <c r="X39" i="2"/>
  <c r="AS39" i="2"/>
  <c r="DF39" i="2" l="1"/>
  <c r="DH39" i="2" s="1"/>
  <c r="DQ39" i="2"/>
  <c r="DV39" i="2" s="1"/>
  <c r="AK39" i="2"/>
  <c r="AC39" i="2"/>
  <c r="U39" i="2"/>
  <c r="V39" i="2" s="1"/>
  <c r="AW39" i="2" s="1"/>
  <c r="CZ39" i="2"/>
  <c r="CX39" i="2"/>
  <c r="CY39" i="2"/>
  <c r="DA39" i="2"/>
  <c r="DB39" i="2"/>
  <c r="DR39" i="2"/>
  <c r="AP39" i="2"/>
  <c r="BR39" i="3"/>
  <c r="BS39" i="3" s="1"/>
  <c r="BQ39" i="3"/>
  <c r="DI39" i="2" l="1"/>
  <c r="DJ39" i="2"/>
  <c r="DG39" i="2"/>
  <c r="DK39" i="2"/>
  <c r="DU39" i="2"/>
  <c r="DS39" i="2"/>
  <c r="DT39" i="2"/>
  <c r="AL39" i="2"/>
  <c r="AM39" i="2"/>
  <c r="DC39" i="2"/>
  <c r="DD39" i="2" s="1"/>
  <c r="AO39" i="2"/>
  <c r="AQ39" i="2" s="1"/>
  <c r="AB39" i="2"/>
  <c r="AD39" i="2" s="1"/>
  <c r="CD39" i="3"/>
  <c r="BW39" i="3"/>
  <c r="BX39" i="3" s="1"/>
  <c r="DL39" i="2" l="1"/>
  <c r="DM39" i="2" s="1"/>
  <c r="DW39" i="2"/>
  <c r="DX39" i="2" s="1"/>
  <c r="AN39" i="2"/>
  <c r="BG39" i="2" s="1"/>
  <c r="DN39" i="2"/>
  <c r="DO39" i="2" s="1"/>
  <c r="BX39" i="2"/>
  <c r="BF39" i="2"/>
  <c r="BD39" i="2"/>
  <c r="BZ39" i="3"/>
  <c r="CA39" i="3"/>
  <c r="BH39" i="2" l="1"/>
  <c r="BI39" i="2"/>
  <c r="DY39" i="2"/>
  <c r="DZ39" i="2" s="1"/>
  <c r="EW39" i="2"/>
  <c r="CB39" i="3"/>
  <c r="CC39" i="3" s="1"/>
  <c r="CE39" i="3" s="1"/>
  <c r="CF39" i="3" s="1"/>
  <c r="CG39" i="3" s="1"/>
  <c r="CI39" i="3" s="1"/>
  <c r="E39" i="3" l="1"/>
  <c r="C40" i="3" s="1"/>
  <c r="BJ39" i="2"/>
  <c r="BK39" i="2" s="1"/>
  <c r="EX39" i="2"/>
  <c r="EY39" i="2" s="1"/>
  <c r="EZ39" i="2" s="1"/>
  <c r="EA39" i="2"/>
  <c r="EE39" i="2"/>
  <c r="EC39" i="2"/>
  <c r="EB39" i="2"/>
  <c r="ED39" i="2"/>
  <c r="EF39" i="2" l="1"/>
  <c r="EG39" i="2" s="1"/>
  <c r="EH39" i="2" s="1"/>
  <c r="EI39" i="2" s="1"/>
  <c r="AU39" i="2" s="1"/>
  <c r="T39" i="2" s="1"/>
  <c r="W39" i="2" s="1"/>
  <c r="F39" i="3"/>
  <c r="H39" i="4" s="1"/>
  <c r="G40" i="3"/>
  <c r="I40" i="3" l="1"/>
  <c r="M40" i="3" s="1"/>
  <c r="O40" i="3"/>
  <c r="V40" i="3" s="1"/>
  <c r="W40" i="3" s="1"/>
  <c r="AX39" i="2"/>
  <c r="CQ40" i="3" l="1"/>
  <c r="CS40" i="3" s="1"/>
  <c r="EI40" i="3"/>
  <c r="BE39" i="2"/>
  <c r="AY39" i="2"/>
  <c r="BY39" i="2"/>
  <c r="BZ39" i="2" s="1"/>
  <c r="AE40" i="3"/>
  <c r="AF40" i="3"/>
  <c r="T40" i="3"/>
  <c r="DB40" i="3" l="1"/>
  <c r="AO40" i="3"/>
  <c r="DM40" i="3"/>
  <c r="DN40" i="3" s="1"/>
  <c r="BB39" i="2"/>
  <c r="BC39" i="2" s="1"/>
  <c r="AZ39" i="2"/>
  <c r="BA39" i="2" s="1"/>
  <c r="BQ39" i="2"/>
  <c r="BL39" i="2"/>
  <c r="BM39" i="2" s="1"/>
  <c r="Y40" i="3"/>
  <c r="Q40" i="3"/>
  <c r="R40" i="3" s="1"/>
  <c r="AS40" i="3" s="1"/>
  <c r="DG40" i="3"/>
  <c r="DC40" i="3"/>
  <c r="DD40" i="3"/>
  <c r="DE40" i="3"/>
  <c r="DF40" i="3"/>
  <c r="CX40" i="3"/>
  <c r="CW40" i="3"/>
  <c r="CT40" i="3"/>
  <c r="CU40" i="3"/>
  <c r="CV40" i="3"/>
  <c r="AG40" i="3"/>
  <c r="AL40" i="3"/>
  <c r="DR40" i="3"/>
  <c r="DO40" i="3"/>
  <c r="DQ40" i="3"/>
  <c r="DP40" i="3" l="1"/>
  <c r="AH40" i="3"/>
  <c r="BN39" i="2"/>
  <c r="BO39" i="2"/>
  <c r="BR39" i="2"/>
  <c r="BS39" i="2"/>
  <c r="X40" i="3"/>
  <c r="Z40" i="3" s="1"/>
  <c r="BT40" i="3" s="1"/>
  <c r="AK40" i="3"/>
  <c r="AM40" i="3" s="1"/>
  <c r="CY40" i="3"/>
  <c r="CZ40" i="3" s="1"/>
  <c r="DS40" i="3"/>
  <c r="DT40" i="3" s="1"/>
  <c r="AI40" i="3"/>
  <c r="DH40" i="3"/>
  <c r="DI40" i="3" s="1"/>
  <c r="AZ40" i="3" l="1"/>
  <c r="AJ40" i="3"/>
  <c r="BC40" i="3" s="1"/>
  <c r="BT39" i="2"/>
  <c r="BP39" i="2"/>
  <c r="DJ40" i="3"/>
  <c r="DK40" i="3" s="1"/>
  <c r="DU40" i="3" s="1"/>
  <c r="DV40" i="3" s="1"/>
  <c r="BB40" i="3"/>
  <c r="BU39" i="2" l="1"/>
  <c r="CH39" i="2" s="1"/>
  <c r="BV39" i="2"/>
  <c r="BW39" i="2" s="1"/>
  <c r="ES40" i="3"/>
  <c r="ET40" i="3" s="1"/>
  <c r="EU40" i="3" s="1"/>
  <c r="EV40" i="3" s="1"/>
  <c r="BE40" i="3"/>
  <c r="BD40" i="3"/>
  <c r="EA40" i="3"/>
  <c r="DW40" i="3"/>
  <c r="DZ40" i="3"/>
  <c r="DX40" i="3"/>
  <c r="DY40" i="3"/>
  <c r="CA39" i="2" l="1"/>
  <c r="CB39" i="2" s="1"/>
  <c r="CE39" i="2" s="1"/>
  <c r="BF40" i="3"/>
  <c r="BG40" i="3" s="1"/>
  <c r="EB40" i="3"/>
  <c r="EC40" i="3" s="1"/>
  <c r="ED40" i="3" s="1"/>
  <c r="EE40" i="3" s="1"/>
  <c r="AQ40" i="3" s="1"/>
  <c r="P40" i="3" s="1"/>
  <c r="S40" i="3" s="1"/>
  <c r="CD39" i="2" l="1"/>
  <c r="CF39" i="2" s="1"/>
  <c r="CG39" i="2" s="1"/>
  <c r="CI39" i="2" s="1"/>
  <c r="CJ39" i="2" s="1"/>
  <c r="CK39" i="2" s="1"/>
  <c r="CM39" i="2" s="1"/>
  <c r="E39" i="2" s="1"/>
  <c r="C40" i="2" s="1"/>
  <c r="AT40" i="3"/>
  <c r="F39" i="2" l="1"/>
  <c r="BA40" i="3"/>
  <c r="AU40" i="3"/>
  <c r="BU40" i="3"/>
  <c r="BV40" i="3" s="1"/>
  <c r="K40" i="2" l="1"/>
  <c r="AX40" i="3"/>
  <c r="AY40" i="3" s="1"/>
  <c r="AV40" i="3"/>
  <c r="AW40" i="3" s="1"/>
  <c r="BH40" i="3"/>
  <c r="BI40" i="3" s="1"/>
  <c r="BM40" i="3"/>
  <c r="M40" i="2" l="1"/>
  <c r="EM40" i="2" s="1"/>
  <c r="Q40" i="2"/>
  <c r="AI40" i="2" s="1"/>
  <c r="BK40" i="3"/>
  <c r="BJ40" i="3"/>
  <c r="BO40" i="3"/>
  <c r="BN40" i="3"/>
  <c r="CU40" i="2" l="1"/>
  <c r="DQ40" i="2" s="1"/>
  <c r="S40" i="2"/>
  <c r="AJ40" i="2"/>
  <c r="AK40" i="2" s="1"/>
  <c r="X40" i="2"/>
  <c r="BL40" i="3"/>
  <c r="BP40" i="3"/>
  <c r="AS40" i="2" l="1"/>
  <c r="U40" i="2"/>
  <c r="V40" i="2" s="1"/>
  <c r="AW40" i="2" s="1"/>
  <c r="Z40" i="2"/>
  <c r="AA40" i="2" s="1"/>
  <c r="AB40" i="2" s="1"/>
  <c r="CW40" i="2"/>
  <c r="DF40" i="2"/>
  <c r="DT40" i="2"/>
  <c r="DU40" i="2"/>
  <c r="DV40" i="2"/>
  <c r="DR40" i="2"/>
  <c r="DS40" i="2"/>
  <c r="AC40" i="2"/>
  <c r="BQ40" i="3"/>
  <c r="CD40" i="3" s="1"/>
  <c r="BR40" i="3"/>
  <c r="BS40" i="3" s="1"/>
  <c r="DK40" i="2" l="1"/>
  <c r="DI40" i="2"/>
  <c r="DG40" i="2"/>
  <c r="DH40" i="2"/>
  <c r="DJ40" i="2"/>
  <c r="CZ40" i="2"/>
  <c r="CX40" i="2"/>
  <c r="DA40" i="2"/>
  <c r="CY40" i="2"/>
  <c r="DB40" i="2"/>
  <c r="DW40" i="2"/>
  <c r="DX40" i="2" s="1"/>
  <c r="AD40" i="2"/>
  <c r="BX40" i="2" s="1"/>
  <c r="AP40" i="2"/>
  <c r="AL40" i="2"/>
  <c r="AM40" i="2"/>
  <c r="AO40" i="2"/>
  <c r="BW40" i="3"/>
  <c r="BX40" i="3" s="1"/>
  <c r="BZ40" i="3" s="1"/>
  <c r="DL40" i="2" l="1"/>
  <c r="DM40" i="2" s="1"/>
  <c r="DC40" i="2"/>
  <c r="DD40" i="2" s="1"/>
  <c r="CA40" i="3"/>
  <c r="CB40" i="3" s="1"/>
  <c r="CC40" i="3" s="1"/>
  <c r="CE40" i="3" s="1"/>
  <c r="CF40" i="3" s="1"/>
  <c r="CG40" i="3" s="1"/>
  <c r="CI40" i="3" s="1"/>
  <c r="AQ40" i="2"/>
  <c r="BF40" i="2" s="1"/>
  <c r="AN40" i="2"/>
  <c r="E40" i="3" l="1"/>
  <c r="C41" i="3" s="1"/>
  <c r="G41" i="3" s="1"/>
  <c r="DN40" i="2"/>
  <c r="DO40" i="2" s="1"/>
  <c r="BD40" i="2"/>
  <c r="BG40" i="2"/>
  <c r="BI40" i="2" s="1"/>
  <c r="F40" i="3"/>
  <c r="H40" i="4" s="1"/>
  <c r="I41" i="3" l="1"/>
  <c r="M41" i="3" s="1"/>
  <c r="O41" i="3"/>
  <c r="V41" i="3" s="1"/>
  <c r="W41" i="3" s="1"/>
  <c r="DY40" i="2"/>
  <c r="DZ40" i="2" s="1"/>
  <c r="EW40" i="2"/>
  <c r="EX40" i="2" s="1"/>
  <c r="EY40" i="2" s="1"/>
  <c r="EZ40" i="2" s="1"/>
  <c r="BH40" i="2"/>
  <c r="BJ40" i="2" s="1"/>
  <c r="BK40" i="2" s="1"/>
  <c r="EI41" i="3" l="1"/>
  <c r="CQ41" i="3"/>
  <c r="AO41" i="3" s="1"/>
  <c r="EC40" i="2"/>
  <c r="ED40" i="2"/>
  <c r="EB40" i="2"/>
  <c r="EE40" i="2"/>
  <c r="EA40" i="2"/>
  <c r="AF41" i="3"/>
  <c r="AE41" i="3"/>
  <c r="T41" i="3"/>
  <c r="CS41" i="3" l="1"/>
  <c r="CX41" i="3" s="1"/>
  <c r="DM41" i="3"/>
  <c r="DP41" i="3" s="1"/>
  <c r="DB41" i="3"/>
  <c r="DE41" i="3" s="1"/>
  <c r="EF40" i="2"/>
  <c r="EG40" i="2" s="1"/>
  <c r="EH40" i="2" s="1"/>
  <c r="EI40" i="2" s="1"/>
  <c r="AU40" i="2" s="1"/>
  <c r="T40" i="2" s="1"/>
  <c r="W40" i="2" s="1"/>
  <c r="AX40" i="2" s="1"/>
  <c r="BE40" i="2" s="1"/>
  <c r="Q41" i="3"/>
  <c r="R41" i="3" s="1"/>
  <c r="AS41" i="3" s="1"/>
  <c r="Y41" i="3"/>
  <c r="AL41" i="3"/>
  <c r="DR41" i="3"/>
  <c r="AG41" i="3"/>
  <c r="DN41" i="3" l="1"/>
  <c r="CW41" i="3"/>
  <c r="CV41" i="3"/>
  <c r="CU41" i="3"/>
  <c r="CT41" i="3"/>
  <c r="DO41" i="3"/>
  <c r="DD41" i="3"/>
  <c r="DF41" i="3"/>
  <c r="DQ41" i="3"/>
  <c r="DG41" i="3"/>
  <c r="DC41" i="3"/>
  <c r="BY40" i="2"/>
  <c r="BZ40" i="2" s="1"/>
  <c r="AY40" i="2"/>
  <c r="AZ40" i="2" s="1"/>
  <c r="BA40" i="2" s="1"/>
  <c r="BQ40" i="2"/>
  <c r="BL40" i="2"/>
  <c r="BM40" i="2" s="1"/>
  <c r="CY41" i="3"/>
  <c r="CZ41" i="3" s="1"/>
  <c r="X41" i="3"/>
  <c r="Z41" i="3" s="1"/>
  <c r="AH41" i="3"/>
  <c r="AK41" i="3"/>
  <c r="AM41" i="3" s="1"/>
  <c r="AI41" i="3"/>
  <c r="DS41" i="3" l="1"/>
  <c r="DT41" i="3" s="1"/>
  <c r="DH41" i="3"/>
  <c r="DI41" i="3" s="1"/>
  <c r="BB40" i="2"/>
  <c r="BC40" i="2" s="1"/>
  <c r="BO40" i="2"/>
  <c r="BN40" i="2"/>
  <c r="BR40" i="2"/>
  <c r="BS40" i="2"/>
  <c r="DJ41" i="3"/>
  <c r="DK41" i="3" s="1"/>
  <c r="DU41" i="3" s="1"/>
  <c r="DV41" i="3" s="1"/>
  <c r="AZ41" i="3"/>
  <c r="AJ41" i="3"/>
  <c r="BC41" i="3" s="1"/>
  <c r="BT41" i="3"/>
  <c r="BB41" i="3"/>
  <c r="BP40" i="2" l="1"/>
  <c r="BT40" i="2"/>
  <c r="ES41" i="3"/>
  <c r="ET41" i="3" s="1"/>
  <c r="EU41" i="3" s="1"/>
  <c r="EV41" i="3" s="1"/>
  <c r="BE41" i="3"/>
  <c r="BD41" i="3"/>
  <c r="EA41" i="3"/>
  <c r="DY41" i="3"/>
  <c r="DW41" i="3"/>
  <c r="DZ41" i="3"/>
  <c r="DX41" i="3"/>
  <c r="BU40" i="2" l="1"/>
  <c r="CH40" i="2" s="1"/>
  <c r="BV40" i="2"/>
  <c r="BW40" i="2" s="1"/>
  <c r="BF41" i="3"/>
  <c r="BG41" i="3" s="1"/>
  <c r="EB41" i="3"/>
  <c r="EC41" i="3" s="1"/>
  <c r="ED41" i="3" s="1"/>
  <c r="EE41" i="3" s="1"/>
  <c r="AQ41" i="3" s="1"/>
  <c r="P41" i="3" s="1"/>
  <c r="CA40" i="2" l="1"/>
  <c r="CB40" i="2" s="1"/>
  <c r="S41" i="3"/>
  <c r="AT41" i="3" s="1"/>
  <c r="CD40" i="2" l="1"/>
  <c r="CE40" i="2"/>
  <c r="BU41" i="3"/>
  <c r="BV41" i="3" s="1"/>
  <c r="BA41" i="3"/>
  <c r="BH41" i="3" s="1"/>
  <c r="BI41" i="3" s="1"/>
  <c r="AU41" i="3"/>
  <c r="AX41" i="3" s="1"/>
  <c r="AY41" i="3" s="1"/>
  <c r="CF40" i="2" l="1"/>
  <c r="CG40" i="2" s="1"/>
  <c r="CI40" i="2" s="1"/>
  <c r="CJ40" i="2" s="1"/>
  <c r="CK40" i="2" s="1"/>
  <c r="CM40" i="2" s="1"/>
  <c r="E40" i="2" s="1"/>
  <c r="C41" i="2" s="1"/>
  <c r="K41" i="2" s="1"/>
  <c r="M41" i="2" s="1"/>
  <c r="AV41" i="3"/>
  <c r="AW41" i="3" s="1"/>
  <c r="BM41" i="3"/>
  <c r="BN41" i="3" s="1"/>
  <c r="BJ41" i="3"/>
  <c r="BK41" i="3"/>
  <c r="F40" i="2" l="1"/>
  <c r="Q41" i="2"/>
  <c r="AI41" i="2" s="1"/>
  <c r="S41" i="2"/>
  <c r="Z41" i="2" s="1"/>
  <c r="AA41" i="2" s="1"/>
  <c r="CU41" i="2"/>
  <c r="DF41" i="2" s="1"/>
  <c r="EM41" i="2"/>
  <c r="BO41" i="3"/>
  <c r="BP41" i="3" s="1"/>
  <c r="DQ41" i="2"/>
  <c r="BL41" i="3"/>
  <c r="CW41" i="2" l="1"/>
  <c r="CY41" i="2" s="1"/>
  <c r="X41" i="2"/>
  <c r="AJ41" i="2"/>
  <c r="AS41" i="2"/>
  <c r="AK41" i="2"/>
  <c r="DR41" i="2"/>
  <c r="DS41" i="2"/>
  <c r="DU41" i="2"/>
  <c r="DV41" i="2"/>
  <c r="DT41" i="2"/>
  <c r="AC41" i="2"/>
  <c r="U41" i="2"/>
  <c r="V41" i="2" s="1"/>
  <c r="AW41" i="2" s="1"/>
  <c r="CZ41" i="2"/>
  <c r="CX41" i="2"/>
  <c r="DA41" i="2"/>
  <c r="AP41" i="2"/>
  <c r="DH41" i="2"/>
  <c r="DI41" i="2"/>
  <c r="DK41" i="2"/>
  <c r="DG41" i="2"/>
  <c r="DJ41" i="2"/>
  <c r="BR41" i="3"/>
  <c r="BS41" i="3" s="1"/>
  <c r="BQ41" i="3"/>
  <c r="DB41" i="2" l="1"/>
  <c r="DL41" i="2"/>
  <c r="DM41" i="2" s="1"/>
  <c r="AL41" i="2"/>
  <c r="DW41" i="2"/>
  <c r="DX41" i="2" s="1"/>
  <c r="AB41" i="2"/>
  <c r="AD41" i="2" s="1"/>
  <c r="AM41" i="2"/>
  <c r="AO41" i="2"/>
  <c r="AQ41" i="2" s="1"/>
  <c r="DC41" i="2"/>
  <c r="DD41" i="2" s="1"/>
  <c r="CD41" i="3"/>
  <c r="BW41" i="3"/>
  <c r="BX41" i="3" s="1"/>
  <c r="DN41" i="2" l="1"/>
  <c r="DO41" i="2" s="1"/>
  <c r="DY41" i="2" s="1"/>
  <c r="DZ41" i="2" s="1"/>
  <c r="BD41" i="2"/>
  <c r="BX41" i="2"/>
  <c r="BF41" i="2"/>
  <c r="AN41" i="2"/>
  <c r="BZ41" i="3"/>
  <c r="CA41" i="3"/>
  <c r="EW41" i="2" l="1"/>
  <c r="EX41" i="2" s="1"/>
  <c r="EY41" i="2" s="1"/>
  <c r="EZ41" i="2" s="1"/>
  <c r="BG41" i="2"/>
  <c r="EC41" i="2"/>
  <c r="ED41" i="2"/>
  <c r="EB41" i="2"/>
  <c r="EE41" i="2"/>
  <c r="EA41" i="2"/>
  <c r="CB41" i="3"/>
  <c r="CC41" i="3" s="1"/>
  <c r="CE41" i="3" s="1"/>
  <c r="CF41" i="3" s="1"/>
  <c r="CG41" i="3" s="1"/>
  <c r="CI41" i="3" s="1"/>
  <c r="E41" i="3" l="1"/>
  <c r="C42" i="3" s="1"/>
  <c r="EF41" i="2"/>
  <c r="EG41" i="2" s="1"/>
  <c r="EH41" i="2" s="1"/>
  <c r="EI41" i="2" s="1"/>
  <c r="AU41" i="2" s="1"/>
  <c r="T41" i="2" s="1"/>
  <c r="W41" i="2" s="1"/>
  <c r="BI41" i="2"/>
  <c r="BH41" i="2"/>
  <c r="BJ41" i="2" l="1"/>
  <c r="BK41" i="2" s="1"/>
  <c r="AX41" i="2"/>
  <c r="F41" i="3"/>
  <c r="H41" i="4" s="1"/>
  <c r="G42" i="3"/>
  <c r="I42" i="3" l="1"/>
  <c r="M42" i="3" s="1"/>
  <c r="O42" i="3"/>
  <c r="V42" i="3" s="1"/>
  <c r="W42" i="3" s="1"/>
  <c r="BE41" i="2"/>
  <c r="AY41" i="2"/>
  <c r="BY41" i="2"/>
  <c r="BZ41" i="2" s="1"/>
  <c r="EI42" i="3" l="1"/>
  <c r="CQ42" i="3"/>
  <c r="AO42" i="3" s="1"/>
  <c r="BQ41" i="2"/>
  <c r="BL41" i="2"/>
  <c r="BM41" i="2" s="1"/>
  <c r="BB41" i="2"/>
  <c r="BC41" i="2" s="1"/>
  <c r="AZ41" i="2"/>
  <c r="BA41" i="2" s="1"/>
  <c r="AF42" i="3"/>
  <c r="AE42" i="3"/>
  <c r="T42" i="3"/>
  <c r="CS42" i="3" l="1"/>
  <c r="CX42" i="3" s="1"/>
  <c r="DB42" i="3"/>
  <c r="DD42" i="3" s="1"/>
  <c r="DM42" i="3"/>
  <c r="DR42" i="3" s="1"/>
  <c r="BN41" i="2"/>
  <c r="BO41" i="2"/>
  <c r="BS41" i="2"/>
  <c r="BR41" i="2"/>
  <c r="AG42" i="3"/>
  <c r="AL42" i="3"/>
  <c r="Y42" i="3"/>
  <c r="Q42" i="3"/>
  <c r="R42" i="3" s="1"/>
  <c r="AS42" i="3" s="1"/>
  <c r="DG42" i="3" l="1"/>
  <c r="DE42" i="3"/>
  <c r="CW42" i="3"/>
  <c r="CT42" i="3"/>
  <c r="CU42" i="3"/>
  <c r="CV42" i="3"/>
  <c r="DQ42" i="3"/>
  <c r="DO42" i="3"/>
  <c r="DN42" i="3"/>
  <c r="DC42" i="3"/>
  <c r="DP42" i="3"/>
  <c r="DF42" i="3"/>
  <c r="BT41" i="2"/>
  <c r="AK42" i="3"/>
  <c r="AM42" i="3" s="1"/>
  <c r="AI42" i="3"/>
  <c r="X42" i="3"/>
  <c r="Z42" i="3" s="1"/>
  <c r="AH42" i="3"/>
  <c r="BP41" i="2"/>
  <c r="CY42" i="3" l="1"/>
  <c r="CZ42" i="3" s="1"/>
  <c r="DH42" i="3"/>
  <c r="DI42" i="3" s="1"/>
  <c r="DJ42" i="3" s="1"/>
  <c r="DK42" i="3" s="1"/>
  <c r="DS42" i="3"/>
  <c r="DT42" i="3" s="1"/>
  <c r="AJ42" i="3"/>
  <c r="BC42" i="3" s="1"/>
  <c r="BV41" i="2"/>
  <c r="BW41" i="2" s="1"/>
  <c r="BU41" i="2"/>
  <c r="BT42" i="3"/>
  <c r="BB42" i="3"/>
  <c r="AZ42" i="3"/>
  <c r="CH41" i="2" l="1"/>
  <c r="CA41" i="2"/>
  <c r="CB41" i="2" s="1"/>
  <c r="DU42" i="3"/>
  <c r="DV42" i="3" s="1"/>
  <c r="ES42" i="3"/>
  <c r="BD42" i="3"/>
  <c r="BE42" i="3"/>
  <c r="CD41" i="2" l="1"/>
  <c r="CE41" i="2"/>
  <c r="BF42" i="3"/>
  <c r="BG42" i="3" s="1"/>
  <c r="ET42" i="3"/>
  <c r="EU42" i="3" s="1"/>
  <c r="EV42" i="3" s="1"/>
  <c r="EA42" i="3"/>
  <c r="DX42" i="3"/>
  <c r="DW42" i="3"/>
  <c r="DY42" i="3"/>
  <c r="DZ42" i="3"/>
  <c r="CF41" i="2" l="1"/>
  <c r="CG41" i="2" s="1"/>
  <c r="CI41" i="2" s="1"/>
  <c r="CJ41" i="2" s="1"/>
  <c r="CK41" i="2" s="1"/>
  <c r="CM41" i="2" s="1"/>
  <c r="E41" i="2" s="1"/>
  <c r="C42" i="2" s="1"/>
  <c r="EB42" i="3"/>
  <c r="EC42" i="3" s="1"/>
  <c r="ED42" i="3" s="1"/>
  <c r="EE42" i="3" s="1"/>
  <c r="AQ42" i="3" s="1"/>
  <c r="P42" i="3" s="1"/>
  <c r="F41" i="2" l="1"/>
  <c r="S42" i="3"/>
  <c r="AT42" i="3" s="1"/>
  <c r="K42" i="2" l="1"/>
  <c r="BA42" i="3"/>
  <c r="BH42" i="3" s="1"/>
  <c r="BI42" i="3" s="1"/>
  <c r="BU42" i="3"/>
  <c r="BV42" i="3" s="1"/>
  <c r="AU42" i="3"/>
  <c r="AX42" i="3" s="1"/>
  <c r="AY42" i="3" s="1"/>
  <c r="M42" i="2" l="1"/>
  <c r="S42" i="2" s="1"/>
  <c r="Z42" i="2" s="1"/>
  <c r="AA42" i="2" s="1"/>
  <c r="Q42" i="2"/>
  <c r="BM42" i="3"/>
  <c r="BO42" i="3" s="1"/>
  <c r="AV42" i="3"/>
  <c r="AW42" i="3" s="1"/>
  <c r="BK42" i="3"/>
  <c r="BJ42" i="3"/>
  <c r="CU42" i="2" l="1"/>
  <c r="EM42" i="2"/>
  <c r="BN42" i="3"/>
  <c r="BP42" i="3" s="1"/>
  <c r="BL42" i="3"/>
  <c r="AS42" i="2"/>
  <c r="DF42" i="2"/>
  <c r="CW42" i="2"/>
  <c r="DQ42" i="2"/>
  <c r="AI42" i="2"/>
  <c r="AJ42" i="2"/>
  <c r="X42" i="2"/>
  <c r="BQ42" i="3" l="1"/>
  <c r="CD42" i="3" s="1"/>
  <c r="AL42" i="2"/>
  <c r="BR42" i="3"/>
  <c r="BS42" i="3" s="1"/>
  <c r="U42" i="2"/>
  <c r="V42" i="2" s="1"/>
  <c r="AW42" i="2" s="1"/>
  <c r="AC42" i="2"/>
  <c r="AK42" i="2"/>
  <c r="DR42" i="2"/>
  <c r="DT42" i="2"/>
  <c r="DU42" i="2"/>
  <c r="DS42" i="2"/>
  <c r="DV42" i="2"/>
  <c r="CZ42" i="2"/>
  <c r="CY42" i="2"/>
  <c r="DB42" i="2"/>
  <c r="DA42" i="2"/>
  <c r="CX42" i="2"/>
  <c r="DJ42" i="2"/>
  <c r="DG42" i="2"/>
  <c r="DK42" i="2"/>
  <c r="DI42" i="2"/>
  <c r="DH42" i="2"/>
  <c r="AB42" i="2" l="1"/>
  <c r="AD42" i="2" s="1"/>
  <c r="BW42" i="3"/>
  <c r="BX42" i="3" s="1"/>
  <c r="BZ42" i="3" s="1"/>
  <c r="AO42" i="2"/>
  <c r="AM42" i="2"/>
  <c r="AN42" i="2" s="1"/>
  <c r="AP42" i="2"/>
  <c r="DW42" i="2"/>
  <c r="DX42" i="2" s="1"/>
  <c r="DC42" i="2"/>
  <c r="DD42" i="2" s="1"/>
  <c r="DL42" i="2"/>
  <c r="DM42" i="2" s="1"/>
  <c r="CA42" i="3" l="1"/>
  <c r="CB42" i="3" s="1"/>
  <c r="CC42" i="3" s="1"/>
  <c r="CE42" i="3" s="1"/>
  <c r="CF42" i="3" s="1"/>
  <c r="CG42" i="3" s="1"/>
  <c r="CI42" i="3" s="1"/>
  <c r="AQ42" i="2"/>
  <c r="BF42" i="2" s="1"/>
  <c r="DN42" i="2"/>
  <c r="DO42" i="2" s="1"/>
  <c r="DY42" i="2" s="1"/>
  <c r="DZ42" i="2" s="1"/>
  <c r="EA42" i="2" s="1"/>
  <c r="BX42" i="2"/>
  <c r="E42" i="3" l="1"/>
  <c r="C43" i="3" s="1"/>
  <c r="BG42" i="2"/>
  <c r="BH42" i="2" s="1"/>
  <c r="ED42" i="2"/>
  <c r="EC42" i="2"/>
  <c r="EE42" i="2"/>
  <c r="EB42" i="2"/>
  <c r="BD42" i="2"/>
  <c r="EW42" i="2"/>
  <c r="EX42" i="2" s="1"/>
  <c r="EY42" i="2" s="1"/>
  <c r="EZ42" i="2" s="1"/>
  <c r="BI42" i="2"/>
  <c r="EF42" i="2" l="1"/>
  <c r="EG42" i="2" s="1"/>
  <c r="EH42" i="2" s="1"/>
  <c r="EI42" i="2" s="1"/>
  <c r="AU42" i="2" s="1"/>
  <c r="T42" i="2" s="1"/>
  <c r="W42" i="2" s="1"/>
  <c r="AX42" i="2" s="1"/>
  <c r="BJ42" i="2"/>
  <c r="BK42" i="2" s="1"/>
  <c r="F42" i="3"/>
  <c r="H42" i="4" s="1"/>
  <c r="G43" i="3"/>
  <c r="I43" i="3" l="1"/>
  <c r="M43" i="3" s="1"/>
  <c r="O43" i="3"/>
  <c r="V43" i="3" s="1"/>
  <c r="W43" i="3" s="1"/>
  <c r="BE42" i="2"/>
  <c r="AY42" i="2"/>
  <c r="BY42" i="2"/>
  <c r="BZ42" i="2" s="1"/>
  <c r="CQ43" i="3" l="1"/>
  <c r="DB43" i="3" s="1"/>
  <c r="EI43" i="3"/>
  <c r="BB42" i="2"/>
  <c r="BC42" i="2" s="1"/>
  <c r="AZ42" i="2"/>
  <c r="BA42" i="2" s="1"/>
  <c r="BQ42" i="2"/>
  <c r="BL42" i="2"/>
  <c r="BM42" i="2" s="1"/>
  <c r="AE43" i="3"/>
  <c r="AF43" i="3"/>
  <c r="T43" i="3"/>
  <c r="AO43" i="3" l="1"/>
  <c r="DM43" i="3"/>
  <c r="DO43" i="3" s="1"/>
  <c r="CS43" i="3"/>
  <c r="CT43" i="3" s="1"/>
  <c r="BO42" i="2"/>
  <c r="BN42" i="2"/>
  <c r="BR42" i="2"/>
  <c r="BS42" i="2"/>
  <c r="DG43" i="3"/>
  <c r="DC43" i="3"/>
  <c r="DF43" i="3"/>
  <c r="DE43" i="3"/>
  <c r="DD43" i="3"/>
  <c r="AL43" i="3"/>
  <c r="CX43" i="3"/>
  <c r="CV43" i="3"/>
  <c r="CU43" i="3"/>
  <c r="Y43" i="3"/>
  <c r="Q43" i="3"/>
  <c r="R43" i="3" s="1"/>
  <c r="AS43" i="3" s="1"/>
  <c r="AG43" i="3"/>
  <c r="CW43" i="3" l="1"/>
  <c r="CY43" i="3" s="1"/>
  <c r="CZ43" i="3" s="1"/>
  <c r="DN43" i="3"/>
  <c r="DP43" i="3"/>
  <c r="DR43" i="3"/>
  <c r="DQ43" i="3"/>
  <c r="BP42" i="2"/>
  <c r="X43" i="3"/>
  <c r="Z43" i="3" s="1"/>
  <c r="BT43" i="3" s="1"/>
  <c r="BT42" i="2"/>
  <c r="AI43" i="3"/>
  <c r="AH43" i="3"/>
  <c r="AK43" i="3"/>
  <c r="AM43" i="3" s="1"/>
  <c r="DH43" i="3"/>
  <c r="DI43" i="3" s="1"/>
  <c r="DS43" i="3" l="1"/>
  <c r="DT43" i="3" s="1"/>
  <c r="BB43" i="3"/>
  <c r="BU42" i="2"/>
  <c r="CA42" i="2" s="1"/>
  <c r="CB42" i="2" s="1"/>
  <c r="AJ43" i="3"/>
  <c r="BC43" i="3" s="1"/>
  <c r="BV42" i="2"/>
  <c r="BW42" i="2" s="1"/>
  <c r="AZ43" i="3"/>
  <c r="DJ43" i="3"/>
  <c r="DK43" i="3" s="1"/>
  <c r="CH42" i="2" l="1"/>
  <c r="CE42" i="2"/>
  <c r="CD42" i="2"/>
  <c r="DU43" i="3"/>
  <c r="DV43" i="3" s="1"/>
  <c r="ES43" i="3"/>
  <c r="BE43" i="3"/>
  <c r="BD43" i="3"/>
  <c r="CF42" i="2" l="1"/>
  <c r="CG42" i="2" s="1"/>
  <c r="CI42" i="2" s="1"/>
  <c r="CJ42" i="2" s="1"/>
  <c r="CK42" i="2" s="1"/>
  <c r="CM42" i="2" s="1"/>
  <c r="E42" i="2" s="1"/>
  <c r="C43" i="2" s="1"/>
  <c r="BF43" i="3"/>
  <c r="BG43" i="3" s="1"/>
  <c r="ET43" i="3"/>
  <c r="EU43" i="3" s="1"/>
  <c r="EV43" i="3" s="1"/>
  <c r="EA43" i="3"/>
  <c r="DY43" i="3"/>
  <c r="DX43" i="3"/>
  <c r="DW43" i="3"/>
  <c r="DZ43" i="3"/>
  <c r="F42" i="2" l="1"/>
  <c r="EB43" i="3"/>
  <c r="EC43" i="3" s="1"/>
  <c r="ED43" i="3" s="1"/>
  <c r="EE43" i="3" s="1"/>
  <c r="AQ43" i="3" s="1"/>
  <c r="P43" i="3" s="1"/>
  <c r="S43" i="3" s="1"/>
  <c r="AT43" i="3" l="1"/>
  <c r="K43" i="2" l="1"/>
  <c r="BA43" i="3"/>
  <c r="AU43" i="3"/>
  <c r="BU43" i="3"/>
  <c r="BV43" i="3" s="1"/>
  <c r="M43" i="2" l="1"/>
  <c r="EM43" i="2" s="1"/>
  <c r="Q43" i="2"/>
  <c r="AX43" i="3"/>
  <c r="AY43" i="3" s="1"/>
  <c r="AV43" i="3"/>
  <c r="AW43" i="3" s="1"/>
  <c r="BH43" i="3"/>
  <c r="BI43" i="3" s="1"/>
  <c r="BM43" i="3"/>
  <c r="CU43" i="2" l="1"/>
  <c r="S43" i="2"/>
  <c r="X43" i="2"/>
  <c r="AJ43" i="2"/>
  <c r="AI43" i="2"/>
  <c r="BN43" i="3"/>
  <c r="BO43" i="3"/>
  <c r="BK43" i="3"/>
  <c r="BJ43" i="3"/>
  <c r="U43" i="2" l="1"/>
  <c r="V43" i="2" s="1"/>
  <c r="AW43" i="2" s="1"/>
  <c r="Z43" i="2"/>
  <c r="AA43" i="2" s="1"/>
  <c r="AO43" i="2" s="1"/>
  <c r="AC43" i="2"/>
  <c r="AK43" i="2"/>
  <c r="CW43" i="2"/>
  <c r="DF43" i="2"/>
  <c r="DQ43" i="2"/>
  <c r="AS43" i="2"/>
  <c r="BL43" i="3"/>
  <c r="BP43" i="3"/>
  <c r="AM43" i="2" l="1"/>
  <c r="AL43" i="2"/>
  <c r="AB43" i="2"/>
  <c r="AD43" i="2" s="1"/>
  <c r="BX43" i="2" s="1"/>
  <c r="AP43" i="2"/>
  <c r="AQ43" i="2" s="1"/>
  <c r="DT43" i="2"/>
  <c r="DS43" i="2"/>
  <c r="DV43" i="2"/>
  <c r="DU43" i="2"/>
  <c r="DR43" i="2"/>
  <c r="CX43" i="2"/>
  <c r="DA43" i="2"/>
  <c r="CY43" i="2"/>
  <c r="CZ43" i="2"/>
  <c r="DB43" i="2"/>
  <c r="DH43" i="2"/>
  <c r="DK43" i="2"/>
  <c r="DG43" i="2"/>
  <c r="DI43" i="2"/>
  <c r="DJ43" i="2"/>
  <c r="BQ43" i="3"/>
  <c r="CD43" i="3" s="1"/>
  <c r="BR43" i="3"/>
  <c r="BS43" i="3" s="1"/>
  <c r="AN43" i="2" l="1"/>
  <c r="BG43" i="2" s="1"/>
  <c r="BD43" i="2"/>
  <c r="BF43" i="2"/>
  <c r="DW43" i="2"/>
  <c r="DX43" i="2" s="1"/>
  <c r="DC43" i="2"/>
  <c r="DD43" i="2" s="1"/>
  <c r="DL43" i="2"/>
  <c r="DM43" i="2" s="1"/>
  <c r="BW43" i="3"/>
  <c r="BX43" i="3" s="1"/>
  <c r="CA43" i="3" s="1"/>
  <c r="BI43" i="2" l="1"/>
  <c r="BH43" i="2"/>
  <c r="DN43" i="2"/>
  <c r="DO43" i="2" s="1"/>
  <c r="DY43" i="2" s="1"/>
  <c r="DZ43" i="2" s="1"/>
  <c r="BZ43" i="3"/>
  <c r="CB43" i="3" s="1"/>
  <c r="CC43" i="3" s="1"/>
  <c r="CE43" i="3" s="1"/>
  <c r="CF43" i="3" s="1"/>
  <c r="CG43" i="3" s="1"/>
  <c r="CI43" i="3" s="1"/>
  <c r="E43" i="3" l="1"/>
  <c r="C44" i="3" s="1"/>
  <c r="G44" i="3" s="1"/>
  <c r="BJ43" i="2"/>
  <c r="BK43" i="2" s="1"/>
  <c r="EW43" i="2"/>
  <c r="EX43" i="2" s="1"/>
  <c r="EY43" i="2" s="1"/>
  <c r="EZ43" i="2" s="1"/>
  <c r="EC43" i="2"/>
  <c r="EE43" i="2"/>
  <c r="ED43" i="2"/>
  <c r="EA43" i="2"/>
  <c r="EB43" i="2"/>
  <c r="F43" i="3"/>
  <c r="H43" i="4" s="1"/>
  <c r="I44" i="3" l="1"/>
  <c r="M44" i="3" s="1"/>
  <c r="O44" i="3"/>
  <c r="V44" i="3" s="1"/>
  <c r="W44" i="3" s="1"/>
  <c r="EF43" i="2"/>
  <c r="EG43" i="2" s="1"/>
  <c r="EH43" i="2" s="1"/>
  <c r="EI43" i="2" s="1"/>
  <c r="AU43" i="2" s="1"/>
  <c r="T43" i="2" s="1"/>
  <c r="W43" i="2" s="1"/>
  <c r="AX43" i="2" s="1"/>
  <c r="EI44" i="3" l="1"/>
  <c r="CQ44" i="3"/>
  <c r="DM44" i="3" s="1"/>
  <c r="AY43" i="2"/>
  <c r="BY43" i="2"/>
  <c r="BZ43" i="2" s="1"/>
  <c r="BE43" i="2"/>
  <c r="AF44" i="3"/>
  <c r="AE44" i="3"/>
  <c r="T44" i="3"/>
  <c r="CS44" i="3" l="1"/>
  <c r="CX44" i="3" s="1"/>
  <c r="AO44" i="3"/>
  <c r="DB44" i="3"/>
  <c r="DF44" i="3" s="1"/>
  <c r="BL43" i="2"/>
  <c r="BM43" i="2" s="1"/>
  <c r="BQ43" i="2"/>
  <c r="BB43" i="2"/>
  <c r="BC43" i="2" s="1"/>
  <c r="AZ43" i="2"/>
  <c r="BA43" i="2" s="1"/>
  <c r="AG44" i="3"/>
  <c r="AL44" i="3"/>
  <c r="DR44" i="3"/>
  <c r="DO44" i="3"/>
  <c r="DQ44" i="3"/>
  <c r="DN44" i="3"/>
  <c r="DP44" i="3"/>
  <c r="DG44" i="3"/>
  <c r="DE44" i="3"/>
  <c r="Q44" i="3"/>
  <c r="R44" i="3" s="1"/>
  <c r="AS44" i="3" s="1"/>
  <c r="Y44" i="3"/>
  <c r="CU44" i="3"/>
  <c r="CV44" i="3"/>
  <c r="CW44" i="3"/>
  <c r="CT44" i="3"/>
  <c r="DC44" i="3" l="1"/>
  <c r="DD44" i="3"/>
  <c r="BS43" i="2"/>
  <c r="BR43" i="2"/>
  <c r="BO43" i="2"/>
  <c r="BN43" i="2"/>
  <c r="AI44" i="3"/>
  <c r="AH44" i="3"/>
  <c r="X44" i="3"/>
  <c r="Z44" i="3" s="1"/>
  <c r="BT44" i="3" s="1"/>
  <c r="AK44" i="3"/>
  <c r="AM44" i="3" s="1"/>
  <c r="CY44" i="3"/>
  <c r="CZ44" i="3" s="1"/>
  <c r="DS44" i="3"/>
  <c r="DT44" i="3" s="1"/>
  <c r="BT43" i="2" l="1"/>
  <c r="DH44" i="3"/>
  <c r="DI44" i="3" s="1"/>
  <c r="DJ44" i="3" s="1"/>
  <c r="DK44" i="3" s="1"/>
  <c r="DU44" i="3" s="1"/>
  <c r="DV44" i="3" s="1"/>
  <c r="BP43" i="2"/>
  <c r="BV43" i="2" s="1"/>
  <c r="BW43" i="2" s="1"/>
  <c r="AZ44" i="3"/>
  <c r="AJ44" i="3"/>
  <c r="BC44" i="3" s="1"/>
  <c r="BB44" i="3"/>
  <c r="ES44" i="3" l="1"/>
  <c r="ET44" i="3" s="1"/>
  <c r="EU44" i="3" s="1"/>
  <c r="EV44" i="3" s="1"/>
  <c r="BU43" i="2"/>
  <c r="CH43" i="2" s="1"/>
  <c r="BE44" i="3"/>
  <c r="BD44" i="3"/>
  <c r="EA44" i="3"/>
  <c r="DY44" i="3"/>
  <c r="DZ44" i="3"/>
  <c r="DW44" i="3"/>
  <c r="DX44" i="3"/>
  <c r="CA43" i="2" l="1"/>
  <c r="CB43" i="2" s="1"/>
  <c r="CE43" i="2" s="1"/>
  <c r="BF44" i="3"/>
  <c r="BG44" i="3" s="1"/>
  <c r="EB44" i="3"/>
  <c r="EC44" i="3" s="1"/>
  <c r="ED44" i="3" s="1"/>
  <c r="EE44" i="3" s="1"/>
  <c r="AQ44" i="3" s="1"/>
  <c r="P44" i="3" s="1"/>
  <c r="CD43" i="2" l="1"/>
  <c r="CF43" i="2" s="1"/>
  <c r="CG43" i="2" s="1"/>
  <c r="CI43" i="2" s="1"/>
  <c r="CJ43" i="2" s="1"/>
  <c r="CK43" i="2" s="1"/>
  <c r="CM43" i="2" s="1"/>
  <c r="E43" i="2" s="1"/>
  <c r="C44" i="2" s="1"/>
  <c r="K44" i="2" s="1"/>
  <c r="S44" i="3"/>
  <c r="AT44" i="3" s="1"/>
  <c r="F43" i="2" l="1"/>
  <c r="M44" i="2"/>
  <c r="S44" i="2" s="1"/>
  <c r="Z44" i="2" s="1"/>
  <c r="AA44" i="2" s="1"/>
  <c r="Q44" i="2"/>
  <c r="BA44" i="3"/>
  <c r="BM44" i="3" s="1"/>
  <c r="AU44" i="3"/>
  <c r="AX44" i="3" s="1"/>
  <c r="AY44" i="3" s="1"/>
  <c r="BU44" i="3"/>
  <c r="BV44" i="3" s="1"/>
  <c r="CU44" i="2" l="1"/>
  <c r="CW44" i="2" s="1"/>
  <c r="EM44" i="2"/>
  <c r="BH44" i="3"/>
  <c r="BI44" i="3" s="1"/>
  <c r="BK44" i="3" s="1"/>
  <c r="AV44" i="3"/>
  <c r="AW44" i="3" s="1"/>
  <c r="AI44" i="2"/>
  <c r="AJ44" i="2"/>
  <c r="X44" i="2"/>
  <c r="BO44" i="3"/>
  <c r="BN44" i="3"/>
  <c r="DQ44" i="2" l="1"/>
  <c r="DU44" i="2" s="1"/>
  <c r="AS44" i="2"/>
  <c r="DF44" i="2"/>
  <c r="DI44" i="2" s="1"/>
  <c r="BJ44" i="3"/>
  <c r="BL44" i="3" s="1"/>
  <c r="AO44" i="2"/>
  <c r="DG44" i="2"/>
  <c r="DJ44" i="2"/>
  <c r="DK44" i="2"/>
  <c r="AK44" i="2"/>
  <c r="U44" i="2"/>
  <c r="V44" i="2" s="1"/>
  <c r="AW44" i="2" s="1"/>
  <c r="AC44" i="2"/>
  <c r="CY44" i="2"/>
  <c r="CX44" i="2"/>
  <c r="CZ44" i="2"/>
  <c r="DA44" i="2"/>
  <c r="DB44" i="2"/>
  <c r="BP44" i="3"/>
  <c r="DT44" i="2" l="1"/>
  <c r="DS44" i="2"/>
  <c r="DR44" i="2"/>
  <c r="DV44" i="2"/>
  <c r="DH44" i="2"/>
  <c r="DL44" i="2" s="1"/>
  <c r="DM44" i="2" s="1"/>
  <c r="AM44" i="2"/>
  <c r="BR44" i="3"/>
  <c r="BS44" i="3" s="1"/>
  <c r="BQ44" i="3"/>
  <c r="CD44" i="3" s="1"/>
  <c r="AL44" i="2"/>
  <c r="AP44" i="2"/>
  <c r="AQ44" i="2" s="1"/>
  <c r="AB44" i="2"/>
  <c r="AD44" i="2" s="1"/>
  <c r="DC44" i="2"/>
  <c r="DD44" i="2" s="1"/>
  <c r="DW44" i="2" l="1"/>
  <c r="DX44" i="2" s="1"/>
  <c r="AN44" i="2"/>
  <c r="BG44" i="2" s="1"/>
  <c r="BI44" i="2" s="1"/>
  <c r="BW44" i="3"/>
  <c r="BX44" i="3" s="1"/>
  <c r="CA44" i="3" s="1"/>
  <c r="BX44" i="2"/>
  <c r="BD44" i="2"/>
  <c r="BF44" i="2"/>
  <c r="DN44" i="2"/>
  <c r="DO44" i="2" s="1"/>
  <c r="EW44" i="2" s="1"/>
  <c r="BZ44" i="3" l="1"/>
  <c r="CB44" i="3" s="1"/>
  <c r="CC44" i="3" s="1"/>
  <c r="CE44" i="3" s="1"/>
  <c r="CF44" i="3" s="1"/>
  <c r="CG44" i="3" s="1"/>
  <c r="CI44" i="3" s="1"/>
  <c r="DY44" i="2"/>
  <c r="DZ44" i="2" s="1"/>
  <c r="ED44" i="2" s="1"/>
  <c r="BH44" i="2"/>
  <c r="BJ44" i="2" s="1"/>
  <c r="BK44" i="2" s="1"/>
  <c r="EX44" i="2"/>
  <c r="EY44" i="2" s="1"/>
  <c r="EZ44" i="2" s="1"/>
  <c r="E44" i="3" l="1"/>
  <c r="C45" i="3" s="1"/>
  <c r="EA44" i="2"/>
  <c r="EC44" i="2"/>
  <c r="EB44" i="2"/>
  <c r="EE44" i="2"/>
  <c r="EF44" i="2" l="1"/>
  <c r="EG44" i="2" s="1"/>
  <c r="EH44" i="2" s="1"/>
  <c r="EI44" i="2" s="1"/>
  <c r="AU44" i="2" s="1"/>
  <c r="T44" i="2" s="1"/>
  <c r="W44" i="2" s="1"/>
  <c r="AX44" i="2" s="1"/>
  <c r="G45" i="3"/>
  <c r="F44" i="3"/>
  <c r="H44" i="4" s="1"/>
  <c r="I45" i="3" l="1"/>
  <c r="M45" i="3" s="1"/>
  <c r="AE45" i="3" s="1"/>
  <c r="O45" i="3"/>
  <c r="V45" i="3" s="1"/>
  <c r="W45" i="3" s="1"/>
  <c r="BE44" i="2"/>
  <c r="AY44" i="2"/>
  <c r="BY44" i="2"/>
  <c r="BZ44" i="2" s="1"/>
  <c r="EI45" i="3" l="1"/>
  <c r="CQ45" i="3"/>
  <c r="DB45" i="3" s="1"/>
  <c r="DD45" i="3" s="1"/>
  <c r="Y45" i="3"/>
  <c r="T45" i="3"/>
  <c r="AF45" i="3"/>
  <c r="AG45" i="3" s="1"/>
  <c r="CS45" i="3"/>
  <c r="CX45" i="3" s="1"/>
  <c r="BB44" i="2"/>
  <c r="BC44" i="2" s="1"/>
  <c r="AZ44" i="2"/>
  <c r="BA44" i="2" s="1"/>
  <c r="BL44" i="2"/>
  <c r="BM44" i="2" s="1"/>
  <c r="BQ44" i="2"/>
  <c r="DE45" i="3"/>
  <c r="DC45" i="3"/>
  <c r="DF45" i="3"/>
  <c r="DG45" i="3" l="1"/>
  <c r="AO45" i="3"/>
  <c r="DM45" i="3"/>
  <c r="DR45" i="3" s="1"/>
  <c r="Q45" i="3"/>
  <c r="R45" i="3" s="1"/>
  <c r="AS45" i="3" s="1"/>
  <c r="AH45" i="3"/>
  <c r="DN45" i="3"/>
  <c r="DO45" i="3"/>
  <c r="DP45" i="3"/>
  <c r="CU45" i="3"/>
  <c r="CW45" i="3"/>
  <c r="CT45" i="3"/>
  <c r="CV45" i="3"/>
  <c r="BR44" i="2"/>
  <c r="BS44" i="2"/>
  <c r="BN44" i="2"/>
  <c r="BO44" i="2"/>
  <c r="DH45" i="3"/>
  <c r="DI45" i="3" s="1"/>
  <c r="DQ45" i="3" l="1"/>
  <c r="DS45" i="3" s="1"/>
  <c r="DT45" i="3" s="1"/>
  <c r="AL45" i="3"/>
  <c r="X45" i="3"/>
  <c r="Z45" i="3" s="1"/>
  <c r="BT45" i="3" s="1"/>
  <c r="AK45" i="3"/>
  <c r="AM45" i="3" s="1"/>
  <c r="AI45" i="3"/>
  <c r="AJ45" i="3" s="1"/>
  <c r="CY45" i="3"/>
  <c r="CZ45" i="3" s="1"/>
  <c r="DJ45" i="3" s="1"/>
  <c r="DK45" i="3" s="1"/>
  <c r="BT44" i="2"/>
  <c r="BP44" i="2"/>
  <c r="BC45" i="3" l="1"/>
  <c r="BE45" i="3" s="1"/>
  <c r="BV44" i="2"/>
  <c r="BW44" i="2" s="1"/>
  <c r="BU44" i="2"/>
  <c r="CA44" i="2" s="1"/>
  <c r="CB44" i="2" s="1"/>
  <c r="BB45" i="3"/>
  <c r="AZ45" i="3"/>
  <c r="DU45" i="3"/>
  <c r="DV45" i="3" s="1"/>
  <c r="ES45" i="3"/>
  <c r="BD45" i="3" l="1"/>
  <c r="BF45" i="3" s="1"/>
  <c r="BG45" i="3" s="1"/>
  <c r="CH44" i="2"/>
  <c r="CE44" i="2"/>
  <c r="CD44" i="2"/>
  <c r="ET45" i="3"/>
  <c r="EU45" i="3" s="1"/>
  <c r="EV45" i="3" s="1"/>
  <c r="EA45" i="3"/>
  <c r="DW45" i="3"/>
  <c r="DY45" i="3"/>
  <c r="DZ45" i="3"/>
  <c r="DX45" i="3"/>
  <c r="CF44" i="2" l="1"/>
  <c r="CG44" i="2" s="1"/>
  <c r="CI44" i="2" s="1"/>
  <c r="CJ44" i="2" s="1"/>
  <c r="CK44" i="2" s="1"/>
  <c r="CM44" i="2" s="1"/>
  <c r="E44" i="2" s="1"/>
  <c r="C45" i="2" s="1"/>
  <c r="EB45" i="3"/>
  <c r="EC45" i="3" s="1"/>
  <c r="ED45" i="3" s="1"/>
  <c r="EE45" i="3" s="1"/>
  <c r="AQ45" i="3" s="1"/>
  <c r="P45" i="3" s="1"/>
  <c r="S45" i="3" s="1"/>
  <c r="F44" i="2" l="1"/>
  <c r="AT45" i="3"/>
  <c r="K45" i="2" l="1"/>
  <c r="BA45" i="3"/>
  <c r="AU45" i="3"/>
  <c r="BU45" i="3"/>
  <c r="BV45" i="3" s="1"/>
  <c r="M45" i="2" l="1"/>
  <c r="S45" i="2" s="1"/>
  <c r="Z45" i="2" s="1"/>
  <c r="AA45" i="2" s="1"/>
  <c r="Q45" i="2"/>
  <c r="AJ45" i="2" s="1"/>
  <c r="AX45" i="3"/>
  <c r="AY45" i="3" s="1"/>
  <c r="AV45" i="3"/>
  <c r="AW45" i="3" s="1"/>
  <c r="BM45" i="3"/>
  <c r="BH45" i="3"/>
  <c r="BI45" i="3" s="1"/>
  <c r="EM45" i="2" l="1"/>
  <c r="AI45" i="2"/>
  <c r="AK45" i="2" s="1"/>
  <c r="CU45" i="2"/>
  <c r="DQ45" i="2" s="1"/>
  <c r="DS45" i="2" s="1"/>
  <c r="X45" i="2"/>
  <c r="CW45" i="2"/>
  <c r="CY45" i="2" s="1"/>
  <c r="AS45" i="2"/>
  <c r="DF45" i="2"/>
  <c r="DJ45" i="2" s="1"/>
  <c r="AP45" i="2"/>
  <c r="AC45" i="2"/>
  <c r="U45" i="2"/>
  <c r="V45" i="2" s="1"/>
  <c r="AW45" i="2" s="1"/>
  <c r="BO45" i="3"/>
  <c r="BN45" i="3"/>
  <c r="BJ45" i="3"/>
  <c r="BK45" i="3"/>
  <c r="DU45" i="2" l="1"/>
  <c r="DV45" i="2"/>
  <c r="DR45" i="2"/>
  <c r="DT45" i="2"/>
  <c r="DA45" i="2"/>
  <c r="DH45" i="2"/>
  <c r="CX45" i="2"/>
  <c r="DB45" i="2"/>
  <c r="DG45" i="2"/>
  <c r="DK45" i="2"/>
  <c r="CZ45" i="2"/>
  <c r="DI45" i="2"/>
  <c r="AB45" i="2"/>
  <c r="AD45" i="2" s="1"/>
  <c r="AL45" i="2"/>
  <c r="AM45" i="2"/>
  <c r="AO45" i="2"/>
  <c r="AQ45" i="2" s="1"/>
  <c r="BP45" i="3"/>
  <c r="BL45" i="3"/>
  <c r="DW45" i="2" l="1"/>
  <c r="DX45" i="2" s="1"/>
  <c r="DC45" i="2"/>
  <c r="DD45" i="2" s="1"/>
  <c r="DL45" i="2"/>
  <c r="DM45" i="2" s="1"/>
  <c r="BD45" i="2"/>
  <c r="AN45" i="2"/>
  <c r="BG45" i="2" s="1"/>
  <c r="BI45" i="2" s="1"/>
  <c r="BF45" i="2"/>
  <c r="BX45" i="2"/>
  <c r="BR45" i="3"/>
  <c r="BS45" i="3" s="1"/>
  <c r="BQ45" i="3"/>
  <c r="DN45" i="2" l="1"/>
  <c r="DO45" i="2" s="1"/>
  <c r="DY45" i="2" s="1"/>
  <c r="DZ45" i="2" s="1"/>
  <c r="BH45" i="2"/>
  <c r="BJ45" i="2" s="1"/>
  <c r="BK45" i="2" s="1"/>
  <c r="EW45" i="2"/>
  <c r="EX45" i="2" s="1"/>
  <c r="EY45" i="2" s="1"/>
  <c r="EZ45" i="2" s="1"/>
  <c r="EE45" i="2"/>
  <c r="ED45" i="2"/>
  <c r="EC45" i="2"/>
  <c r="EA45" i="2"/>
  <c r="EB45" i="2"/>
  <c r="CD45" i="3"/>
  <c r="BW45" i="3"/>
  <c r="BX45" i="3" s="1"/>
  <c r="EF45" i="2" l="1"/>
  <c r="EG45" i="2" s="1"/>
  <c r="EH45" i="2" s="1"/>
  <c r="EI45" i="2" s="1"/>
  <c r="AU45" i="2" s="1"/>
  <c r="T45" i="2" s="1"/>
  <c r="W45" i="2" s="1"/>
  <c r="BZ45" i="3"/>
  <c r="CA45" i="3"/>
  <c r="AX45" i="2" l="1"/>
  <c r="CB45" i="3"/>
  <c r="CC45" i="3" s="1"/>
  <c r="CE45" i="3" s="1"/>
  <c r="CF45" i="3" s="1"/>
  <c r="CG45" i="3" s="1"/>
  <c r="CI45" i="3" s="1"/>
  <c r="E45" i="3" l="1"/>
  <c r="C46" i="3" s="1"/>
  <c r="BE45" i="2"/>
  <c r="AY45" i="2"/>
  <c r="BY45" i="2"/>
  <c r="BZ45" i="2" s="1"/>
  <c r="BB45" i="2" l="1"/>
  <c r="BC45" i="2" s="1"/>
  <c r="AZ45" i="2"/>
  <c r="BA45" i="2" s="1"/>
  <c r="BQ45" i="2"/>
  <c r="BL45" i="2"/>
  <c r="BM45" i="2" s="1"/>
  <c r="F45" i="3"/>
  <c r="H45" i="4" s="1"/>
  <c r="G46" i="3"/>
  <c r="I46" i="3" l="1"/>
  <c r="M46" i="3" s="1"/>
  <c r="O46" i="3"/>
  <c r="V46" i="3" s="1"/>
  <c r="W46" i="3" s="1"/>
  <c r="BO45" i="2"/>
  <c r="BN45" i="2"/>
  <c r="BS45" i="2"/>
  <c r="BR45" i="2"/>
  <c r="EI46" i="3"/>
  <c r="CQ46" i="3" l="1"/>
  <c r="AO46" i="3" s="1"/>
  <c r="BT45" i="2"/>
  <c r="BP45" i="2"/>
  <c r="AF46" i="3"/>
  <c r="AE46" i="3"/>
  <c r="T46" i="3"/>
  <c r="CS46" i="3"/>
  <c r="DB46" i="3" l="1"/>
  <c r="DM46" i="3"/>
  <c r="DQ46" i="3" s="1"/>
  <c r="BU45" i="2"/>
  <c r="CH45" i="2" s="1"/>
  <c r="BV45" i="2"/>
  <c r="BW45" i="2" s="1"/>
  <c r="AG46" i="3"/>
  <c r="AL46" i="3"/>
  <c r="DR46" i="3"/>
  <c r="DO46" i="3"/>
  <c r="DG46" i="3"/>
  <c r="DD46" i="3"/>
  <c r="DE46" i="3"/>
  <c r="DF46" i="3"/>
  <c r="DC46" i="3"/>
  <c r="Y46" i="3"/>
  <c r="Q46" i="3"/>
  <c r="R46" i="3" s="1"/>
  <c r="AS46" i="3" s="1"/>
  <c r="CX46" i="3"/>
  <c r="CU46" i="3"/>
  <c r="CT46" i="3"/>
  <c r="CW46" i="3"/>
  <c r="CV46" i="3"/>
  <c r="DN46" i="3" l="1"/>
  <c r="DP46" i="3"/>
  <c r="CA45" i="2"/>
  <c r="CB45" i="2" s="1"/>
  <c r="CD45" i="2" s="1"/>
  <c r="AK46" i="3"/>
  <c r="AM46" i="3" s="1"/>
  <c r="X46" i="3"/>
  <c r="Z46" i="3" s="1"/>
  <c r="BT46" i="3" s="1"/>
  <c r="AH46" i="3"/>
  <c r="AI46" i="3"/>
  <c r="DS46" i="3"/>
  <c r="DT46" i="3" s="1"/>
  <c r="DH46" i="3"/>
  <c r="DI46" i="3" s="1"/>
  <c r="CY46" i="3"/>
  <c r="CZ46" i="3" s="1"/>
  <c r="CE45" i="2" l="1"/>
  <c r="CF45" i="2" s="1"/>
  <c r="CG45" i="2" s="1"/>
  <c r="CI45" i="2" s="1"/>
  <c r="CJ45" i="2" s="1"/>
  <c r="CK45" i="2" s="1"/>
  <c r="CM45" i="2" s="1"/>
  <c r="E45" i="2" s="1"/>
  <c r="C46" i="2" s="1"/>
  <c r="AJ46" i="3"/>
  <c r="BC46" i="3" s="1"/>
  <c r="DJ46" i="3"/>
  <c r="DK46" i="3" s="1"/>
  <c r="AZ46" i="3"/>
  <c r="BB46" i="3"/>
  <c r="BE46" i="3" l="1"/>
  <c r="BD46" i="3"/>
  <c r="F45" i="2"/>
  <c r="DU46" i="3"/>
  <c r="DV46" i="3" s="1"/>
  <c r="ES46" i="3"/>
  <c r="BF46" i="3" l="1"/>
  <c r="BG46" i="3" s="1"/>
  <c r="ET46" i="3"/>
  <c r="EU46" i="3" s="1"/>
  <c r="EV46" i="3" s="1"/>
  <c r="EA46" i="3"/>
  <c r="DZ46" i="3"/>
  <c r="DW46" i="3"/>
  <c r="DX46" i="3"/>
  <c r="DY46" i="3"/>
  <c r="K46" i="2" l="1"/>
  <c r="EB46" i="3"/>
  <c r="EC46" i="3" s="1"/>
  <c r="ED46" i="3" s="1"/>
  <c r="EE46" i="3" s="1"/>
  <c r="AQ46" i="3" s="1"/>
  <c r="P46" i="3" s="1"/>
  <c r="S46" i="3" s="1"/>
  <c r="M46" i="2" l="1"/>
  <c r="EM46" i="2" s="1"/>
  <c r="Q46" i="2"/>
  <c r="AT46" i="3"/>
  <c r="CU46" i="2" l="1"/>
  <c r="CW46" i="2" s="1"/>
  <c r="S46" i="2"/>
  <c r="Z46" i="2" s="1"/>
  <c r="AA46" i="2" s="1"/>
  <c r="AJ46" i="2"/>
  <c r="X46" i="2"/>
  <c r="AI46" i="2"/>
  <c r="BA46" i="3"/>
  <c r="AU46" i="3"/>
  <c r="BU46" i="3"/>
  <c r="BV46" i="3" s="1"/>
  <c r="DQ46" i="2" l="1"/>
  <c r="DU46" i="2" s="1"/>
  <c r="AS46" i="2"/>
  <c r="DF46" i="2"/>
  <c r="DI46" i="2" s="1"/>
  <c r="AP46" i="2"/>
  <c r="AK46" i="2"/>
  <c r="DH46" i="2"/>
  <c r="DG46" i="2"/>
  <c r="DJ46" i="2"/>
  <c r="CY46" i="2"/>
  <c r="CX46" i="2"/>
  <c r="DB46" i="2"/>
  <c r="CZ46" i="2"/>
  <c r="DA46" i="2"/>
  <c r="DT46" i="2"/>
  <c r="U46" i="2"/>
  <c r="V46" i="2" s="1"/>
  <c r="AW46" i="2" s="1"/>
  <c r="AC46" i="2"/>
  <c r="AO46" i="2"/>
  <c r="AB46" i="2"/>
  <c r="AX46" i="3"/>
  <c r="AY46" i="3" s="1"/>
  <c r="AV46" i="3"/>
  <c r="AW46" i="3" s="1"/>
  <c r="BH46" i="3"/>
  <c r="BI46" i="3" s="1"/>
  <c r="BM46" i="3"/>
  <c r="DR46" i="2" l="1"/>
  <c r="DS46" i="2"/>
  <c r="DV46" i="2"/>
  <c r="DK46" i="2"/>
  <c r="DL46" i="2" s="1"/>
  <c r="DM46" i="2" s="1"/>
  <c r="AQ46" i="2"/>
  <c r="AM46" i="2"/>
  <c r="AL46" i="2"/>
  <c r="AD46" i="2"/>
  <c r="BX46" i="2" s="1"/>
  <c r="DC46" i="2"/>
  <c r="DD46" i="2" s="1"/>
  <c r="BN46" i="3"/>
  <c r="BO46" i="3"/>
  <c r="BJ46" i="3"/>
  <c r="BK46" i="3"/>
  <c r="AN46" i="2" l="1"/>
  <c r="DW46" i="2"/>
  <c r="DX46" i="2" s="1"/>
  <c r="BD46" i="2"/>
  <c r="BF46" i="2"/>
  <c r="DN46" i="2"/>
  <c r="DO46" i="2" s="1"/>
  <c r="DY46" i="2" s="1"/>
  <c r="DZ46" i="2" s="1"/>
  <c r="BG46" i="2"/>
  <c r="BL46" i="3"/>
  <c r="BP46" i="3"/>
  <c r="EW46" i="2" l="1"/>
  <c r="EX46" i="2" s="1"/>
  <c r="EY46" i="2" s="1"/>
  <c r="EZ46" i="2" s="1"/>
  <c r="BI46" i="2"/>
  <c r="BH46" i="2"/>
  <c r="EE46" i="2"/>
  <c r="EA46" i="2"/>
  <c r="EB46" i="2"/>
  <c r="ED46" i="2"/>
  <c r="EC46" i="2"/>
  <c r="BQ46" i="3"/>
  <c r="BR46" i="3"/>
  <c r="BS46" i="3" s="1"/>
  <c r="BJ46" i="2" l="1"/>
  <c r="BK46" i="2" s="1"/>
  <c r="EF46" i="2"/>
  <c r="EG46" i="2" s="1"/>
  <c r="EH46" i="2" s="1"/>
  <c r="EI46" i="2" s="1"/>
  <c r="AU46" i="2" s="1"/>
  <c r="T46" i="2" s="1"/>
  <c r="W46" i="2" s="1"/>
  <c r="CD46" i="3"/>
  <c r="BW46" i="3"/>
  <c r="BX46" i="3" s="1"/>
  <c r="AX46" i="2" l="1"/>
  <c r="BZ46" i="3"/>
  <c r="CA46" i="3"/>
  <c r="BE46" i="2" l="1"/>
  <c r="AY46" i="2"/>
  <c r="BY46" i="2"/>
  <c r="BZ46" i="2" s="1"/>
  <c r="CB46" i="3"/>
  <c r="CC46" i="3" s="1"/>
  <c r="CE46" i="3" s="1"/>
  <c r="CF46" i="3" s="1"/>
  <c r="CG46" i="3" s="1"/>
  <c r="CI46" i="3" s="1"/>
  <c r="E46" i="3" l="1"/>
  <c r="C47" i="3" s="1"/>
  <c r="BL46" i="2"/>
  <c r="BM46" i="2" s="1"/>
  <c r="BQ46" i="2"/>
  <c r="BB46" i="2"/>
  <c r="BC46" i="2" s="1"/>
  <c r="AZ46" i="2"/>
  <c r="BA46" i="2" s="1"/>
  <c r="BR46" i="2" l="1"/>
  <c r="BS46" i="2"/>
  <c r="BO46" i="2"/>
  <c r="BN46" i="2"/>
  <c r="F46" i="3"/>
  <c r="H46" i="4" s="1"/>
  <c r="G47" i="3"/>
  <c r="I47" i="3" l="1"/>
  <c r="M47" i="3" s="1"/>
  <c r="O47" i="3"/>
  <c r="V47" i="3" s="1"/>
  <c r="W47" i="3" s="1"/>
  <c r="BT46" i="2"/>
  <c r="BP46" i="2"/>
  <c r="EI47" i="3" l="1"/>
  <c r="CQ47" i="3"/>
  <c r="DM47" i="3" s="1"/>
  <c r="BV46" i="2"/>
  <c r="BW46" i="2" s="1"/>
  <c r="BU46" i="2"/>
  <c r="AE47" i="3"/>
  <c r="AF47" i="3"/>
  <c r="T47" i="3"/>
  <c r="DB47" i="3"/>
  <c r="AO47" i="3" l="1"/>
  <c r="CS47" i="3"/>
  <c r="CH46" i="2"/>
  <c r="CA46" i="2"/>
  <c r="CB46" i="2" s="1"/>
  <c r="DG47" i="3"/>
  <c r="DC47" i="3"/>
  <c r="DE47" i="3"/>
  <c r="DD47" i="3"/>
  <c r="DF47" i="3"/>
  <c r="X47" i="3"/>
  <c r="AG47" i="3"/>
  <c r="DR47" i="3"/>
  <c r="DN47" i="3"/>
  <c r="DO47" i="3"/>
  <c r="DQ47" i="3"/>
  <c r="DP47" i="3"/>
  <c r="Q47" i="3"/>
  <c r="R47" i="3" s="1"/>
  <c r="AS47" i="3" s="1"/>
  <c r="Y47" i="3"/>
  <c r="CX47" i="3"/>
  <c r="CW47" i="3"/>
  <c r="CV47" i="3"/>
  <c r="CU47" i="3"/>
  <c r="CT47" i="3"/>
  <c r="CE46" i="2" l="1"/>
  <c r="CD46" i="2"/>
  <c r="AL47" i="3"/>
  <c r="AI47" i="3"/>
  <c r="CY47" i="3"/>
  <c r="CZ47" i="3" s="1"/>
  <c r="Z47" i="3"/>
  <c r="BT47" i="3" s="1"/>
  <c r="AH47" i="3"/>
  <c r="AK47" i="3"/>
  <c r="DH47" i="3"/>
  <c r="DI47" i="3" s="1"/>
  <c r="DS47" i="3"/>
  <c r="DT47" i="3" s="1"/>
  <c r="AJ47" i="3" l="1"/>
  <c r="CF46" i="2"/>
  <c r="CG46" i="2" s="1"/>
  <c r="CI46" i="2" s="1"/>
  <c r="CJ46" i="2" s="1"/>
  <c r="CK46" i="2" s="1"/>
  <c r="CM46" i="2" s="1"/>
  <c r="E46" i="2" s="1"/>
  <c r="C47" i="2" s="1"/>
  <c r="DJ47" i="3"/>
  <c r="DK47" i="3" s="1"/>
  <c r="ES47" i="3" s="1"/>
  <c r="AM47" i="3"/>
  <c r="BC47" i="3" l="1"/>
  <c r="BD47" i="3" s="1"/>
  <c r="AZ47" i="3"/>
  <c r="DU47" i="3"/>
  <c r="DV47" i="3" s="1"/>
  <c r="DW47" i="3" s="1"/>
  <c r="BB47" i="3"/>
  <c r="F46" i="2"/>
  <c r="ET47" i="3"/>
  <c r="EU47" i="3" s="1"/>
  <c r="EV47" i="3" s="1"/>
  <c r="EA47" i="3" l="1"/>
  <c r="BE47" i="3"/>
  <c r="BF47" i="3" s="1"/>
  <c r="BG47" i="3" s="1"/>
  <c r="DZ47" i="3"/>
  <c r="DY47" i="3"/>
  <c r="DX47" i="3"/>
  <c r="K47" i="2"/>
  <c r="M47" i="2" l="1"/>
  <c r="S47" i="2" s="1"/>
  <c r="Z47" i="2" s="1"/>
  <c r="AA47" i="2" s="1"/>
  <c r="Q47" i="2"/>
  <c r="EB47" i="3"/>
  <c r="EC47" i="3" s="1"/>
  <c r="ED47" i="3" s="1"/>
  <c r="EE47" i="3" s="1"/>
  <c r="AQ47" i="3" s="1"/>
  <c r="P47" i="3" s="1"/>
  <c r="S47" i="3" s="1"/>
  <c r="AT47" i="3" s="1"/>
  <c r="CU47" i="2" l="1"/>
  <c r="CW47" i="2" s="1"/>
  <c r="EM47" i="2"/>
  <c r="AU47" i="3"/>
  <c r="AX47" i="3" s="1"/>
  <c r="AY47" i="3" s="1"/>
  <c r="BA47" i="3"/>
  <c r="BM47" i="3" s="1"/>
  <c r="BU47" i="3"/>
  <c r="BV47" i="3" s="1"/>
  <c r="AI47" i="2"/>
  <c r="X47" i="2"/>
  <c r="AJ47" i="2"/>
  <c r="DF47" i="2"/>
  <c r="AS47" i="2" l="1"/>
  <c r="DQ47" i="2"/>
  <c r="DT47" i="2" s="1"/>
  <c r="AV47" i="3"/>
  <c r="AW47" i="3" s="1"/>
  <c r="BH47" i="3"/>
  <c r="BI47" i="3" s="1"/>
  <c r="BJ47" i="3" s="1"/>
  <c r="DR47" i="2"/>
  <c r="DV47" i="2"/>
  <c r="DU47" i="2"/>
  <c r="DS47" i="2"/>
  <c r="U47" i="2"/>
  <c r="V47" i="2" s="1"/>
  <c r="AW47" i="2" s="1"/>
  <c r="AC47" i="2"/>
  <c r="DK47" i="2"/>
  <c r="DI47" i="2"/>
  <c r="DH47" i="2"/>
  <c r="DJ47" i="2"/>
  <c r="DG47" i="2"/>
  <c r="AK47" i="2"/>
  <c r="CY47" i="2"/>
  <c r="DA47" i="2"/>
  <c r="CX47" i="2"/>
  <c r="DB47" i="2"/>
  <c r="CZ47" i="2"/>
  <c r="BN47" i="3"/>
  <c r="BO47" i="3"/>
  <c r="BK47" i="3" l="1"/>
  <c r="BL47" i="3" s="1"/>
  <c r="DL47" i="2"/>
  <c r="DM47" i="2" s="1"/>
  <c r="AM47" i="2"/>
  <c r="AL47" i="2"/>
  <c r="AO47" i="2"/>
  <c r="AB47" i="2"/>
  <c r="AD47" i="2" s="1"/>
  <c r="DC47" i="2"/>
  <c r="DD47" i="2" s="1"/>
  <c r="AP47" i="2"/>
  <c r="DW47" i="2"/>
  <c r="DX47" i="2" s="1"/>
  <c r="BP47" i="3"/>
  <c r="DN47" i="2" l="1"/>
  <c r="DO47" i="2" s="1"/>
  <c r="AN47" i="2"/>
  <c r="AQ47" i="2"/>
  <c r="BD47" i="2" s="1"/>
  <c r="BX47" i="2"/>
  <c r="BQ47" i="3"/>
  <c r="BR47" i="3"/>
  <c r="BS47" i="3" s="1"/>
  <c r="BF47" i="2" l="1"/>
  <c r="BG47" i="2"/>
  <c r="BH47" i="2" s="1"/>
  <c r="DY47" i="2"/>
  <c r="DZ47" i="2" s="1"/>
  <c r="EW47" i="2"/>
  <c r="CD47" i="3"/>
  <c r="BW47" i="3"/>
  <c r="BX47" i="3" s="1"/>
  <c r="BI47" i="2" l="1"/>
  <c r="BJ47" i="2" s="1"/>
  <c r="BK47" i="2" s="1"/>
  <c r="EX47" i="2"/>
  <c r="EY47" i="2" s="1"/>
  <c r="EZ47" i="2" s="1"/>
  <c r="EE47" i="2"/>
  <c r="ED47" i="2"/>
  <c r="EA47" i="2"/>
  <c r="EC47" i="2"/>
  <c r="EB47" i="2"/>
  <c r="BZ47" i="3"/>
  <c r="CA47" i="3"/>
  <c r="EF47" i="2" l="1"/>
  <c r="EG47" i="2" s="1"/>
  <c r="EH47" i="2" s="1"/>
  <c r="EI47" i="2" s="1"/>
  <c r="AU47" i="2" s="1"/>
  <c r="T47" i="2" s="1"/>
  <c r="W47" i="2" s="1"/>
  <c r="CB47" i="3"/>
  <c r="CC47" i="3" s="1"/>
  <c r="CE47" i="3" s="1"/>
  <c r="CF47" i="3" s="1"/>
  <c r="CG47" i="3" s="1"/>
  <c r="CI47" i="3" s="1"/>
  <c r="E47" i="3" l="1"/>
  <c r="C48" i="3" s="1"/>
  <c r="AX47" i="2"/>
  <c r="BY47" i="2" l="1"/>
  <c r="BZ47" i="2" s="1"/>
  <c r="BE47" i="2"/>
  <c r="BL47" i="2" s="1"/>
  <c r="BM47" i="2" s="1"/>
  <c r="AY47" i="2"/>
  <c r="BB47" i="2" s="1"/>
  <c r="BC47" i="2" s="1"/>
  <c r="F47" i="3"/>
  <c r="H47" i="4" s="1"/>
  <c r="G48" i="3"/>
  <c r="I48" i="3" l="1"/>
  <c r="M48" i="3" s="1"/>
  <c r="O48" i="3"/>
  <c r="V48" i="3" s="1"/>
  <c r="W48" i="3" s="1"/>
  <c r="BQ47" i="2"/>
  <c r="BS47" i="2" s="1"/>
  <c r="AZ47" i="2"/>
  <c r="BA47" i="2" s="1"/>
  <c r="BO47" i="2"/>
  <c r="BN47" i="2"/>
  <c r="EI48" i="3"/>
  <c r="CQ48" i="3"/>
  <c r="BR47" i="2" l="1"/>
  <c r="BT47" i="2" s="1"/>
  <c r="BP47" i="2"/>
  <c r="DM48" i="3"/>
  <c r="CS48" i="3"/>
  <c r="AO48" i="3"/>
  <c r="DB48" i="3"/>
  <c r="AE48" i="3"/>
  <c r="AF48" i="3"/>
  <c r="T48" i="3"/>
  <c r="BU47" i="2" l="1"/>
  <c r="CA47" i="2" s="1"/>
  <c r="CB47" i="2" s="1"/>
  <c r="CD47" i="2" s="1"/>
  <c r="BV47" i="2"/>
  <c r="BW47" i="2" s="1"/>
  <c r="Q48" i="3"/>
  <c r="R48" i="3" s="1"/>
  <c r="AS48" i="3" s="1"/>
  <c r="Y48" i="3"/>
  <c r="AG48" i="3"/>
  <c r="CX48" i="3"/>
  <c r="CU48" i="3"/>
  <c r="CW48" i="3"/>
  <c r="CT48" i="3"/>
  <c r="CV48" i="3"/>
  <c r="DG48" i="3"/>
  <c r="DE48" i="3"/>
  <c r="DF48" i="3"/>
  <c r="DD48" i="3"/>
  <c r="DC48" i="3"/>
  <c r="AK48" i="3"/>
  <c r="DR48" i="3"/>
  <c r="DQ48" i="3"/>
  <c r="DP48" i="3"/>
  <c r="DN48" i="3"/>
  <c r="DO48" i="3"/>
  <c r="CH47" i="2" l="1"/>
  <c r="CE47" i="2"/>
  <c r="CF47" i="2" s="1"/>
  <c r="CG47" i="2" s="1"/>
  <c r="X48" i="3"/>
  <c r="Z48" i="3" s="1"/>
  <c r="BT48" i="3" s="1"/>
  <c r="AH48" i="3"/>
  <c r="CY48" i="3"/>
  <c r="CZ48" i="3" s="1"/>
  <c r="AI48" i="3"/>
  <c r="DS48" i="3"/>
  <c r="DT48" i="3" s="1"/>
  <c r="AL48" i="3"/>
  <c r="AM48" i="3" s="1"/>
  <c r="DH48" i="3"/>
  <c r="DI48" i="3" s="1"/>
  <c r="CI47" i="2" l="1"/>
  <c r="CJ47" i="2" s="1"/>
  <c r="CK47" i="2" s="1"/>
  <c r="CM47" i="2" s="1"/>
  <c r="E47" i="2" s="1"/>
  <c r="C48" i="2" s="1"/>
  <c r="AJ48" i="3"/>
  <c r="BC48" i="3" s="1"/>
  <c r="DJ48" i="3"/>
  <c r="DK48" i="3" s="1"/>
  <c r="DU48" i="3" s="1"/>
  <c r="DV48" i="3" s="1"/>
  <c r="BB48" i="3"/>
  <c r="AZ48" i="3"/>
  <c r="F47" i="2" l="1"/>
  <c r="K48" i="2"/>
  <c r="ES48" i="3"/>
  <c r="ET48" i="3" s="1"/>
  <c r="EU48" i="3" s="1"/>
  <c r="EV48" i="3" s="1"/>
  <c r="BD48" i="3"/>
  <c r="BE48" i="3"/>
  <c r="EA48" i="3"/>
  <c r="DW48" i="3"/>
  <c r="DZ48" i="3"/>
  <c r="DY48" i="3"/>
  <c r="DX48" i="3"/>
  <c r="M48" i="2" l="1"/>
  <c r="S48" i="2" s="1"/>
  <c r="Z48" i="2" s="1"/>
  <c r="AA48" i="2" s="1"/>
  <c r="Q48" i="2"/>
  <c r="CU48" i="2"/>
  <c r="EB48" i="3"/>
  <c r="EC48" i="3" s="1"/>
  <c r="ED48" i="3" s="1"/>
  <c r="EE48" i="3" s="1"/>
  <c r="AQ48" i="3" s="1"/>
  <c r="P48" i="3" s="1"/>
  <c r="S48" i="3" s="1"/>
  <c r="BF48" i="3"/>
  <c r="BG48" i="3" s="1"/>
  <c r="EM48" i="2" l="1"/>
  <c r="DQ48" i="2"/>
  <c r="AS48" i="2"/>
  <c r="CW48" i="2"/>
  <c r="DF48" i="2"/>
  <c r="AJ48" i="2"/>
  <c r="AI48" i="2"/>
  <c r="X48" i="2"/>
  <c r="AT48" i="3"/>
  <c r="AK48" i="2" l="1"/>
  <c r="AB48" i="2"/>
  <c r="DS48" i="2"/>
  <c r="DT48" i="2"/>
  <c r="DU48" i="2"/>
  <c r="DR48" i="2"/>
  <c r="DV48" i="2"/>
  <c r="DK48" i="2"/>
  <c r="DH48" i="2"/>
  <c r="DI48" i="2"/>
  <c r="DJ48" i="2"/>
  <c r="DG48" i="2"/>
  <c r="U48" i="2"/>
  <c r="V48" i="2" s="1"/>
  <c r="AW48" i="2" s="1"/>
  <c r="AC48" i="2"/>
  <c r="CX48" i="2"/>
  <c r="CY48" i="2"/>
  <c r="CZ48" i="2"/>
  <c r="DA48" i="2"/>
  <c r="DB48" i="2"/>
  <c r="BA48" i="3"/>
  <c r="AU48" i="3"/>
  <c r="BU48" i="3"/>
  <c r="BV48" i="3" s="1"/>
  <c r="AO48" i="2" l="1"/>
  <c r="AP48" i="2"/>
  <c r="AL48" i="2"/>
  <c r="AM48" i="2"/>
  <c r="AD48" i="2"/>
  <c r="DW48" i="2"/>
  <c r="DX48" i="2" s="1"/>
  <c r="DL48" i="2"/>
  <c r="DM48" i="2" s="1"/>
  <c r="DC48" i="2"/>
  <c r="DD48" i="2" s="1"/>
  <c r="AX48" i="3"/>
  <c r="AY48" i="3" s="1"/>
  <c r="AV48" i="3"/>
  <c r="AW48" i="3" s="1"/>
  <c r="BH48" i="3"/>
  <c r="BI48" i="3" s="1"/>
  <c r="BM48" i="3"/>
  <c r="AQ48" i="2" l="1"/>
  <c r="BF48" i="2" s="1"/>
  <c r="AN48" i="2"/>
  <c r="DN48" i="2"/>
  <c r="DO48" i="2" s="1"/>
  <c r="DY48" i="2" s="1"/>
  <c r="DZ48" i="2" s="1"/>
  <c r="BX48" i="2"/>
  <c r="BN48" i="3"/>
  <c r="BO48" i="3"/>
  <c r="BK48" i="3"/>
  <c r="BJ48" i="3"/>
  <c r="BG48" i="2" l="1"/>
  <c r="BI48" i="2" s="1"/>
  <c r="BD48" i="2"/>
  <c r="BL48" i="3"/>
  <c r="EW48" i="2"/>
  <c r="EX48" i="2" s="1"/>
  <c r="EY48" i="2" s="1"/>
  <c r="EZ48" i="2" s="1"/>
  <c r="EA48" i="2"/>
  <c r="EE48" i="2"/>
  <c r="EB48" i="2"/>
  <c r="EC48" i="2"/>
  <c r="ED48" i="2"/>
  <c r="BP48" i="3"/>
  <c r="BH48" i="2" l="1"/>
  <c r="BJ48" i="2" s="1"/>
  <c r="BK48" i="2" s="1"/>
  <c r="BQ48" i="3"/>
  <c r="CD48" i="3" s="1"/>
  <c r="EF48" i="2"/>
  <c r="EG48" i="2" s="1"/>
  <c r="EH48" i="2" s="1"/>
  <c r="EI48" i="2" s="1"/>
  <c r="AU48" i="2" s="1"/>
  <c r="T48" i="2" s="1"/>
  <c r="W48" i="2" s="1"/>
  <c r="AX48" i="2" s="1"/>
  <c r="BR48" i="3"/>
  <c r="BS48" i="3" s="1"/>
  <c r="BW48" i="3" l="1"/>
  <c r="BX48" i="3" s="1"/>
  <c r="CA48" i="3" s="1"/>
  <c r="BE48" i="2"/>
  <c r="AY48" i="2"/>
  <c r="BY48" i="2"/>
  <c r="BZ48" i="2" s="1"/>
  <c r="BZ48" i="3" l="1"/>
  <c r="CB48" i="3" s="1"/>
  <c r="CC48" i="3" s="1"/>
  <c r="CE48" i="3" s="1"/>
  <c r="CF48" i="3" s="1"/>
  <c r="CG48" i="3" s="1"/>
  <c r="CI48" i="3" s="1"/>
  <c r="BB48" i="2"/>
  <c r="BC48" i="2" s="1"/>
  <c r="AZ48" i="2"/>
  <c r="BA48" i="2" s="1"/>
  <c r="BL48" i="2"/>
  <c r="BM48" i="2" s="1"/>
  <c r="BQ48" i="2"/>
  <c r="E48" i="3" l="1"/>
  <c r="C49" i="3" s="1"/>
  <c r="G49" i="3" s="1"/>
  <c r="BS48" i="2"/>
  <c r="BR48" i="2"/>
  <c r="BN48" i="2"/>
  <c r="BO48" i="2"/>
  <c r="F48" i="3"/>
  <c r="H48" i="4" s="1"/>
  <c r="I49" i="3" l="1"/>
  <c r="M49" i="3" s="1"/>
  <c r="O49" i="3"/>
  <c r="V49" i="3" s="1"/>
  <c r="W49" i="3" s="1"/>
  <c r="BT48" i="2"/>
  <c r="BP48" i="2"/>
  <c r="CQ49" i="3" l="1"/>
  <c r="DM49" i="3" s="1"/>
  <c r="EI49" i="3"/>
  <c r="BV48" i="2"/>
  <c r="BW48" i="2" s="1"/>
  <c r="BU48" i="2"/>
  <c r="AE49" i="3"/>
  <c r="AF49" i="3"/>
  <c r="T49" i="3"/>
  <c r="DB49" i="3" l="1"/>
  <c r="DF49" i="3" s="1"/>
  <c r="CS49" i="3"/>
  <c r="CX49" i="3" s="1"/>
  <c r="AO49" i="3"/>
  <c r="CH48" i="2"/>
  <c r="CA48" i="2"/>
  <c r="CB48" i="2" s="1"/>
  <c r="Q49" i="3"/>
  <c r="R49" i="3" s="1"/>
  <c r="AS49" i="3" s="1"/>
  <c r="Y49" i="3"/>
  <c r="DG49" i="3"/>
  <c r="DE49" i="3"/>
  <c r="CU49" i="3"/>
  <c r="CW49" i="3"/>
  <c r="CT49" i="3"/>
  <c r="DR49" i="3"/>
  <c r="DO49" i="3"/>
  <c r="DQ49" i="3"/>
  <c r="DN49" i="3"/>
  <c r="DP49" i="3"/>
  <c r="AG49" i="3"/>
  <c r="AH49" i="3"/>
  <c r="DD49" i="3" l="1"/>
  <c r="CV49" i="3"/>
  <c r="DC49" i="3"/>
  <c r="DH49" i="3" s="1"/>
  <c r="DI49" i="3" s="1"/>
  <c r="CE48" i="2"/>
  <c r="CD48" i="2"/>
  <c r="X49" i="3"/>
  <c r="Z49" i="3" s="1"/>
  <c r="AI49" i="3"/>
  <c r="AJ49" i="3" s="1"/>
  <c r="AK49" i="3"/>
  <c r="AL49" i="3"/>
  <c r="DS49" i="3"/>
  <c r="DT49" i="3" s="1"/>
  <c r="CY49" i="3"/>
  <c r="CZ49" i="3" s="1"/>
  <c r="CF48" i="2" l="1"/>
  <c r="CG48" i="2" s="1"/>
  <c r="CI48" i="2" s="1"/>
  <c r="CJ48" i="2" s="1"/>
  <c r="CK48" i="2" s="1"/>
  <c r="CM48" i="2" s="1"/>
  <c r="E48" i="2" s="1"/>
  <c r="C49" i="2" s="1"/>
  <c r="DJ49" i="3"/>
  <c r="DK49" i="3" s="1"/>
  <c r="AM49" i="3"/>
  <c r="AZ49" i="3" s="1"/>
  <c r="BT49" i="3"/>
  <c r="F48" i="2" l="1"/>
  <c r="BB49" i="3"/>
  <c r="DU49" i="3"/>
  <c r="DV49" i="3" s="1"/>
  <c r="ES49" i="3"/>
  <c r="BC49" i="3"/>
  <c r="K49" i="2" l="1"/>
  <c r="BD49" i="3"/>
  <c r="BE49" i="3"/>
  <c r="ET49" i="3"/>
  <c r="EU49" i="3" s="1"/>
  <c r="EV49" i="3" s="1"/>
  <c r="EA49" i="3"/>
  <c r="DX49" i="3"/>
  <c r="DW49" i="3"/>
  <c r="DY49" i="3"/>
  <c r="DZ49" i="3"/>
  <c r="M49" i="2" l="1"/>
  <c r="S49" i="2" s="1"/>
  <c r="Z49" i="2" s="1"/>
  <c r="AA49" i="2" s="1"/>
  <c r="Q49" i="2"/>
  <c r="EB49" i="3"/>
  <c r="EC49" i="3" s="1"/>
  <c r="ED49" i="3" s="1"/>
  <c r="EE49" i="3" s="1"/>
  <c r="AQ49" i="3" s="1"/>
  <c r="P49" i="3" s="1"/>
  <c r="BF49" i="3"/>
  <c r="BG49" i="3" s="1"/>
  <c r="EM49" i="2" l="1"/>
  <c r="CU49" i="2"/>
  <c r="DF49" i="2" s="1"/>
  <c r="S49" i="3"/>
  <c r="AT49" i="3" s="1"/>
  <c r="AS49" i="2"/>
  <c r="CW49" i="2"/>
  <c r="AJ49" i="2"/>
  <c r="X49" i="2"/>
  <c r="AI49" i="2"/>
  <c r="DQ49" i="2" l="1"/>
  <c r="DT49" i="2" s="1"/>
  <c r="AK49" i="2"/>
  <c r="BA49" i="3"/>
  <c r="BH49" i="3" s="1"/>
  <c r="BI49" i="3" s="1"/>
  <c r="AU49" i="3"/>
  <c r="AX49" i="3" s="1"/>
  <c r="AY49" i="3" s="1"/>
  <c r="BU49" i="3"/>
  <c r="BV49" i="3" s="1"/>
  <c r="AO49" i="2"/>
  <c r="CY49" i="2"/>
  <c r="DA49" i="2"/>
  <c r="CZ49" i="2"/>
  <c r="DB49" i="2"/>
  <c r="CX49" i="2"/>
  <c r="U49" i="2"/>
  <c r="V49" i="2" s="1"/>
  <c r="AW49" i="2" s="1"/>
  <c r="AC49" i="2"/>
  <c r="DH49" i="2"/>
  <c r="DK49" i="2"/>
  <c r="DI49" i="2"/>
  <c r="DJ49" i="2"/>
  <c r="DG49" i="2"/>
  <c r="DU49" i="2"/>
  <c r="DV49" i="2"/>
  <c r="DR49" i="2"/>
  <c r="DS49" i="2" l="1"/>
  <c r="AP49" i="2"/>
  <c r="AQ49" i="2" s="1"/>
  <c r="AB49" i="2"/>
  <c r="AD49" i="2" s="1"/>
  <c r="BX49" i="2" s="1"/>
  <c r="AM49" i="2"/>
  <c r="AL49" i="2"/>
  <c r="BM49" i="3"/>
  <c r="BN49" i="3" s="1"/>
  <c r="AV49" i="3"/>
  <c r="AW49" i="3" s="1"/>
  <c r="DL49" i="2"/>
  <c r="DM49" i="2" s="1"/>
  <c r="DC49" i="2"/>
  <c r="DD49" i="2" s="1"/>
  <c r="DW49" i="2"/>
  <c r="DX49" i="2" s="1"/>
  <c r="BK49" i="3"/>
  <c r="BJ49" i="3"/>
  <c r="BF49" i="2" l="1"/>
  <c r="BL49" i="3"/>
  <c r="AN49" i="2"/>
  <c r="BG49" i="2" s="1"/>
  <c r="BO49" i="3"/>
  <c r="BP49" i="3" s="1"/>
  <c r="DN49" i="2"/>
  <c r="DO49" i="2" s="1"/>
  <c r="DY49" i="2" s="1"/>
  <c r="DZ49" i="2" s="1"/>
  <c r="BD49" i="2"/>
  <c r="BQ49" i="3" l="1"/>
  <c r="CD49" i="3" s="1"/>
  <c r="EW49" i="2"/>
  <c r="EX49" i="2" s="1"/>
  <c r="EY49" i="2" s="1"/>
  <c r="EZ49" i="2" s="1"/>
  <c r="BI49" i="2"/>
  <c r="BH49" i="2"/>
  <c r="EC49" i="2"/>
  <c r="EB49" i="2"/>
  <c r="ED49" i="2"/>
  <c r="EA49" i="2"/>
  <c r="EE49" i="2"/>
  <c r="BR49" i="3"/>
  <c r="BS49" i="3" s="1"/>
  <c r="BW49" i="3" l="1"/>
  <c r="BX49" i="3" s="1"/>
  <c r="BZ49" i="3" s="1"/>
  <c r="BJ49" i="2"/>
  <c r="BK49" i="2" s="1"/>
  <c r="EF49" i="2"/>
  <c r="EG49" i="2" s="1"/>
  <c r="EH49" i="2" s="1"/>
  <c r="EI49" i="2" s="1"/>
  <c r="AU49" i="2" s="1"/>
  <c r="T49" i="2" s="1"/>
  <c r="W49" i="2" s="1"/>
  <c r="CA49" i="3" l="1"/>
  <c r="CB49" i="3" s="1"/>
  <c r="CC49" i="3" s="1"/>
  <c r="CE49" i="3" s="1"/>
  <c r="CF49" i="3" s="1"/>
  <c r="CG49" i="3" s="1"/>
  <c r="CI49" i="3" s="1"/>
  <c r="AX49" i="2"/>
  <c r="E49" i="3" l="1"/>
  <c r="C50" i="3" s="1"/>
  <c r="G50" i="3" s="1"/>
  <c r="BE49" i="2"/>
  <c r="AY49" i="2"/>
  <c r="BY49" i="2"/>
  <c r="BZ49" i="2" s="1"/>
  <c r="F49" i="3" l="1"/>
  <c r="H49" i="4" s="1"/>
  <c r="I50" i="3"/>
  <c r="M50" i="3" s="1"/>
  <c r="O50" i="3"/>
  <c r="V50" i="3" s="1"/>
  <c r="W50" i="3" s="1"/>
  <c r="BB49" i="2"/>
  <c r="BC49" i="2" s="1"/>
  <c r="AZ49" i="2"/>
  <c r="BA49" i="2" s="1"/>
  <c r="BL49" i="2"/>
  <c r="BM49" i="2" s="1"/>
  <c r="BQ49" i="2"/>
  <c r="EI50" i="3" l="1"/>
  <c r="CQ50" i="3"/>
  <c r="DM50" i="3" s="1"/>
  <c r="BO49" i="2"/>
  <c r="BN49" i="2"/>
  <c r="BS49" i="2"/>
  <c r="BR49" i="2"/>
  <c r="CS50" i="3"/>
  <c r="AE50" i="3"/>
  <c r="AF50" i="3"/>
  <c r="T50" i="3"/>
  <c r="DB50" i="3" l="1"/>
  <c r="AO50" i="3"/>
  <c r="BP49" i="2"/>
  <c r="BT49" i="2"/>
  <c r="Y50" i="3"/>
  <c r="Q50" i="3"/>
  <c r="R50" i="3" s="1"/>
  <c r="AS50" i="3" s="1"/>
  <c r="CX50" i="3"/>
  <c r="CT50" i="3"/>
  <c r="CV50" i="3"/>
  <c r="CW50" i="3"/>
  <c r="CU50" i="3"/>
  <c r="AG50" i="3"/>
  <c r="DR50" i="3"/>
  <c r="DO50" i="3"/>
  <c r="DQ50" i="3"/>
  <c r="DP50" i="3"/>
  <c r="DN50" i="3"/>
  <c r="AL50" i="3"/>
  <c r="DG50" i="3"/>
  <c r="DC50" i="3"/>
  <c r="DE50" i="3"/>
  <c r="DF50" i="3"/>
  <c r="DD50" i="3"/>
  <c r="BU49" i="2" l="1"/>
  <c r="CH49" i="2" s="1"/>
  <c r="BV49" i="2"/>
  <c r="BW49" i="2" s="1"/>
  <c r="AK50" i="3"/>
  <c r="AM50" i="3" s="1"/>
  <c r="AH50" i="3"/>
  <c r="X50" i="3"/>
  <c r="Z50" i="3" s="1"/>
  <c r="BT50" i="3" s="1"/>
  <c r="DH50" i="3"/>
  <c r="DI50" i="3" s="1"/>
  <c r="AI50" i="3"/>
  <c r="DS50" i="3"/>
  <c r="DT50" i="3" s="1"/>
  <c r="CY50" i="3"/>
  <c r="CZ50" i="3" s="1"/>
  <c r="CA49" i="2" l="1"/>
  <c r="CB49" i="2" s="1"/>
  <c r="CE49" i="2" s="1"/>
  <c r="AJ50" i="3"/>
  <c r="BC50" i="3" s="1"/>
  <c r="BB50" i="3"/>
  <c r="DJ50" i="3"/>
  <c r="DK50" i="3" s="1"/>
  <c r="AZ50" i="3"/>
  <c r="CD49" i="2" l="1"/>
  <c r="CF49" i="2" s="1"/>
  <c r="CG49" i="2" s="1"/>
  <c r="CI49" i="2" s="1"/>
  <c r="CJ49" i="2" s="1"/>
  <c r="CK49" i="2" s="1"/>
  <c r="CM49" i="2" s="1"/>
  <c r="E49" i="2" s="1"/>
  <c r="C50" i="2" s="1"/>
  <c r="DU50" i="3"/>
  <c r="DV50" i="3" s="1"/>
  <c r="ES50" i="3"/>
  <c r="BE50" i="3"/>
  <c r="BD50" i="3"/>
  <c r="BF50" i="3" l="1"/>
  <c r="BG50" i="3" s="1"/>
  <c r="F49" i="2"/>
  <c r="ET50" i="3"/>
  <c r="EU50" i="3" s="1"/>
  <c r="EV50" i="3" s="1"/>
  <c r="EA50" i="3"/>
  <c r="DW50" i="3"/>
  <c r="DY50" i="3"/>
  <c r="DX50" i="3"/>
  <c r="DZ50" i="3"/>
  <c r="EB50" i="3" l="1"/>
  <c r="EC50" i="3" s="1"/>
  <c r="ED50" i="3" s="1"/>
  <c r="EE50" i="3" s="1"/>
  <c r="AQ50" i="3" s="1"/>
  <c r="P50" i="3" s="1"/>
  <c r="S50" i="3" s="1"/>
  <c r="AT50" i="3" l="1"/>
  <c r="K50" i="2" l="1"/>
  <c r="BA50" i="3"/>
  <c r="AU50" i="3"/>
  <c r="BU50" i="3"/>
  <c r="BV50" i="3" s="1"/>
  <c r="M50" i="2" l="1"/>
  <c r="Q50" i="2"/>
  <c r="AX50" i="3"/>
  <c r="AY50" i="3" s="1"/>
  <c r="AV50" i="3"/>
  <c r="AW50" i="3" s="1"/>
  <c r="BM50" i="3"/>
  <c r="BH50" i="3"/>
  <c r="BI50" i="3" s="1"/>
  <c r="CU50" i="2" l="1"/>
  <c r="AS50" i="2" s="1"/>
  <c r="S50" i="2"/>
  <c r="Z50" i="2" s="1"/>
  <c r="AA50" i="2" s="1"/>
  <c r="EM50" i="2"/>
  <c r="AJ50" i="2"/>
  <c r="AI50" i="2"/>
  <c r="X50" i="2"/>
  <c r="BN50" i="3"/>
  <c r="BO50" i="3"/>
  <c r="BK50" i="3"/>
  <c r="BJ50" i="3"/>
  <c r="CW50" i="2" l="1"/>
  <c r="DA50" i="2" s="1"/>
  <c r="DF50" i="2"/>
  <c r="DG50" i="2" s="1"/>
  <c r="DQ50" i="2"/>
  <c r="DU50" i="2" s="1"/>
  <c r="BL50" i="3"/>
  <c r="AK50" i="2"/>
  <c r="AL50" i="2"/>
  <c r="DV50" i="2"/>
  <c r="DT50" i="2"/>
  <c r="AC50" i="2"/>
  <c r="U50" i="2"/>
  <c r="V50" i="2" s="1"/>
  <c r="AW50" i="2" s="1"/>
  <c r="CX50" i="2"/>
  <c r="CZ50" i="2"/>
  <c r="CY50" i="2"/>
  <c r="DI50" i="2"/>
  <c r="DJ50" i="2"/>
  <c r="BP50" i="3"/>
  <c r="DB50" i="2" l="1"/>
  <c r="DC50" i="2" s="1"/>
  <c r="DD50" i="2" s="1"/>
  <c r="DK50" i="2"/>
  <c r="DH50" i="2"/>
  <c r="DL50" i="2" s="1"/>
  <c r="DM50" i="2" s="1"/>
  <c r="DS50" i="2"/>
  <c r="DR50" i="2"/>
  <c r="DW50" i="2" s="1"/>
  <c r="DX50" i="2" s="1"/>
  <c r="BR50" i="3"/>
  <c r="BS50" i="3" s="1"/>
  <c r="AP50" i="2"/>
  <c r="AB50" i="2"/>
  <c r="AD50" i="2" s="1"/>
  <c r="AO50" i="2"/>
  <c r="AM50" i="2"/>
  <c r="AN50" i="2" s="1"/>
  <c r="BQ50" i="3"/>
  <c r="AQ50" i="2" l="1"/>
  <c r="BD50" i="2" s="1"/>
  <c r="DN50" i="2"/>
  <c r="DO50" i="2" s="1"/>
  <c r="EW50" i="2" s="1"/>
  <c r="BX50" i="2"/>
  <c r="CD50" i="3"/>
  <c r="BW50" i="3"/>
  <c r="BX50" i="3" s="1"/>
  <c r="BF50" i="2" l="1"/>
  <c r="BG50" i="2"/>
  <c r="BH50" i="2" s="1"/>
  <c r="DY50" i="2"/>
  <c r="DZ50" i="2" s="1"/>
  <c r="EC50" i="2" s="1"/>
  <c r="EX50" i="2"/>
  <c r="EY50" i="2" s="1"/>
  <c r="EZ50" i="2" s="1"/>
  <c r="CA50" i="3"/>
  <c r="BZ50" i="3"/>
  <c r="BI50" i="2" l="1"/>
  <c r="BJ50" i="2" s="1"/>
  <c r="BK50" i="2" s="1"/>
  <c r="EA50" i="2"/>
  <c r="ED50" i="2"/>
  <c r="EE50" i="2"/>
  <c r="EB50" i="2"/>
  <c r="CB50" i="3"/>
  <c r="CC50" i="3" s="1"/>
  <c r="CE50" i="3" s="1"/>
  <c r="CF50" i="3" s="1"/>
  <c r="CG50" i="3" s="1"/>
  <c r="CI50" i="3" s="1"/>
  <c r="E50" i="3" l="1"/>
  <c r="C51" i="3" s="1"/>
  <c r="G51" i="3" s="1"/>
  <c r="EF50" i="2"/>
  <c r="EG50" i="2" s="1"/>
  <c r="EH50" i="2" s="1"/>
  <c r="EI50" i="2" s="1"/>
  <c r="AU50" i="2" s="1"/>
  <c r="T50" i="2" s="1"/>
  <c r="W50" i="2" s="1"/>
  <c r="AX50" i="2" s="1"/>
  <c r="F50" i="3"/>
  <c r="H50" i="4" s="1"/>
  <c r="I51" i="3" l="1"/>
  <c r="M51" i="3" s="1"/>
  <c r="O51" i="3"/>
  <c r="V51" i="3" s="1"/>
  <c r="W51" i="3" s="1"/>
  <c r="BE50" i="2"/>
  <c r="AY50" i="2"/>
  <c r="BY50" i="2"/>
  <c r="BZ50" i="2" s="1"/>
  <c r="EI51" i="3" l="1"/>
  <c r="CQ51" i="3"/>
  <c r="AO51" i="3" s="1"/>
  <c r="BL50" i="2"/>
  <c r="BM50" i="2" s="1"/>
  <c r="BQ50" i="2"/>
  <c r="BB50" i="2"/>
  <c r="BC50" i="2" s="1"/>
  <c r="AZ50" i="2"/>
  <c r="BA50" i="2" s="1"/>
  <c r="AF51" i="3"/>
  <c r="AE51" i="3"/>
  <c r="T51" i="3"/>
  <c r="DB51" i="3"/>
  <c r="CS51" i="3"/>
  <c r="DM51" i="3"/>
  <c r="BR50" i="2" l="1"/>
  <c r="BS50" i="2"/>
  <c r="BO50" i="2"/>
  <c r="BN50" i="2"/>
  <c r="X51" i="3"/>
  <c r="AG51" i="3"/>
  <c r="CX51" i="3"/>
  <c r="CU51" i="3"/>
  <c r="CT51" i="3"/>
  <c r="CV51" i="3"/>
  <c r="CW51" i="3"/>
  <c r="DR51" i="3"/>
  <c r="DN51" i="3"/>
  <c r="DP51" i="3"/>
  <c r="DQ51" i="3"/>
  <c r="DO51" i="3"/>
  <c r="DG51" i="3"/>
  <c r="DD51" i="3"/>
  <c r="DC51" i="3"/>
  <c r="DF51" i="3"/>
  <c r="DE51" i="3"/>
  <c r="Q51" i="3"/>
  <c r="R51" i="3" s="1"/>
  <c r="AS51" i="3" s="1"/>
  <c r="Y51" i="3"/>
  <c r="Z51" i="3" l="1"/>
  <c r="BT51" i="3" s="1"/>
  <c r="BP50" i="2"/>
  <c r="BT50" i="2"/>
  <c r="AK51" i="3"/>
  <c r="AL51" i="3"/>
  <c r="AI51" i="3"/>
  <c r="AH51" i="3"/>
  <c r="DS51" i="3"/>
  <c r="DT51" i="3" s="1"/>
  <c r="CY51" i="3"/>
  <c r="CZ51" i="3" s="1"/>
  <c r="DH51" i="3"/>
  <c r="DI51" i="3" s="1"/>
  <c r="BU50" i="2" l="1"/>
  <c r="CH50" i="2" s="1"/>
  <c r="AM51" i="3"/>
  <c r="AZ51" i="3" s="1"/>
  <c r="BV50" i="2"/>
  <c r="BW50" i="2" s="1"/>
  <c r="AJ51" i="3"/>
  <c r="DJ51" i="3"/>
  <c r="DK51" i="3" s="1"/>
  <c r="BC51" i="3" l="1"/>
  <c r="CA50" i="2"/>
  <c r="CB50" i="2" s="1"/>
  <c r="CE50" i="2" s="1"/>
  <c r="BB51" i="3"/>
  <c r="BE51" i="3"/>
  <c r="BD51" i="3"/>
  <c r="DU51" i="3"/>
  <c r="DV51" i="3" s="1"/>
  <c r="ES51" i="3"/>
  <c r="CD50" i="2" l="1"/>
  <c r="CF50" i="2" s="1"/>
  <c r="CG50" i="2" s="1"/>
  <c r="CI50" i="2" s="1"/>
  <c r="CJ50" i="2" s="1"/>
  <c r="CK50" i="2" s="1"/>
  <c r="CM50" i="2" s="1"/>
  <c r="E50" i="2" s="1"/>
  <c r="C51" i="2" s="1"/>
  <c r="BF51" i="3"/>
  <c r="BG51" i="3" s="1"/>
  <c r="ET51" i="3"/>
  <c r="EU51" i="3" s="1"/>
  <c r="EV51" i="3" s="1"/>
  <c r="EA51" i="3"/>
  <c r="DX51" i="3"/>
  <c r="DZ51" i="3"/>
  <c r="DW51" i="3"/>
  <c r="DY51" i="3"/>
  <c r="F50" i="2" l="1"/>
  <c r="EB51" i="3"/>
  <c r="EC51" i="3" s="1"/>
  <c r="ED51" i="3" s="1"/>
  <c r="EE51" i="3" s="1"/>
  <c r="AQ51" i="3" s="1"/>
  <c r="P51" i="3" s="1"/>
  <c r="S51" i="3" l="1"/>
  <c r="AT51" i="3" s="1"/>
  <c r="AU51" i="3" l="1"/>
  <c r="AX51" i="3" s="1"/>
  <c r="AY51" i="3" s="1"/>
  <c r="BU51" i="3"/>
  <c r="BV51" i="3" s="1"/>
  <c r="BA51" i="3"/>
  <c r="BH51" i="3" s="1"/>
  <c r="BI51" i="3" s="1"/>
  <c r="AV51" i="3" l="1"/>
  <c r="AW51" i="3" s="1"/>
  <c r="BM51" i="3"/>
  <c r="BO51" i="3" s="1"/>
  <c r="K51" i="2"/>
  <c r="BJ51" i="3"/>
  <c r="BK51" i="3"/>
  <c r="M51" i="2" l="1"/>
  <c r="S51" i="2" s="1"/>
  <c r="Z51" i="2" s="1"/>
  <c r="AA51" i="2" s="1"/>
  <c r="Q51" i="2"/>
  <c r="BN51" i="3"/>
  <c r="BP51" i="3" s="1"/>
  <c r="BL51" i="3"/>
  <c r="EM51" i="2" l="1"/>
  <c r="CU51" i="2"/>
  <c r="DQ51" i="2" s="1"/>
  <c r="AJ51" i="2"/>
  <c r="AI51" i="2"/>
  <c r="X51" i="2"/>
  <c r="AS51" i="2"/>
  <c r="CW51" i="2"/>
  <c r="DF51" i="2"/>
  <c r="BR51" i="3"/>
  <c r="BS51" i="3" s="1"/>
  <c r="BQ51" i="3"/>
  <c r="AP51" i="2" l="1"/>
  <c r="AK51" i="2"/>
  <c r="AC51" i="2"/>
  <c r="U51" i="2"/>
  <c r="V51" i="2" s="1"/>
  <c r="AW51" i="2" s="1"/>
  <c r="DT51" i="2"/>
  <c r="DU51" i="2"/>
  <c r="DR51" i="2"/>
  <c r="DV51" i="2"/>
  <c r="DS51" i="2"/>
  <c r="DH51" i="2"/>
  <c r="DI51" i="2"/>
  <c r="DJ51" i="2"/>
  <c r="DG51" i="2"/>
  <c r="DK51" i="2"/>
  <c r="DA51" i="2"/>
  <c r="CY51" i="2"/>
  <c r="DB51" i="2"/>
  <c r="CZ51" i="2"/>
  <c r="CX51" i="2"/>
  <c r="CD51" i="3"/>
  <c r="BW51" i="3"/>
  <c r="BX51" i="3" s="1"/>
  <c r="AM51" i="2" l="1"/>
  <c r="AL51" i="2"/>
  <c r="AO51" i="2"/>
  <c r="AQ51" i="2" s="1"/>
  <c r="AB51" i="2"/>
  <c r="AD51" i="2" s="1"/>
  <c r="DW51" i="2"/>
  <c r="DX51" i="2" s="1"/>
  <c r="DC51" i="2"/>
  <c r="DD51" i="2" s="1"/>
  <c r="DL51" i="2"/>
  <c r="DM51" i="2" s="1"/>
  <c r="BZ51" i="3"/>
  <c r="CA51" i="3"/>
  <c r="AN51" i="2" l="1"/>
  <c r="BG51" i="2" s="1"/>
  <c r="BH51" i="2" s="1"/>
  <c r="DN51" i="2"/>
  <c r="DO51" i="2" s="1"/>
  <c r="DY51" i="2" s="1"/>
  <c r="DZ51" i="2" s="1"/>
  <c r="BX51" i="2"/>
  <c r="BD51" i="2"/>
  <c r="BF51" i="2"/>
  <c r="CB51" i="3"/>
  <c r="CC51" i="3" s="1"/>
  <c r="CE51" i="3" s="1"/>
  <c r="CF51" i="3" s="1"/>
  <c r="CG51" i="3" s="1"/>
  <c r="CI51" i="3" s="1"/>
  <c r="E51" i="3" l="1"/>
  <c r="C52" i="3" s="1"/>
  <c r="EW51" i="2"/>
  <c r="EX51" i="2" s="1"/>
  <c r="EY51" i="2" s="1"/>
  <c r="EZ51" i="2" s="1"/>
  <c r="BI51" i="2"/>
  <c r="BJ51" i="2" s="1"/>
  <c r="BK51" i="2" s="1"/>
  <c r="EA51" i="2"/>
  <c r="EE51" i="2"/>
  <c r="ED51" i="2"/>
  <c r="EC51" i="2"/>
  <c r="EB51" i="2"/>
  <c r="EF51" i="2" l="1"/>
  <c r="EG51" i="2" s="1"/>
  <c r="EH51" i="2" s="1"/>
  <c r="EI51" i="2" s="1"/>
  <c r="AU51" i="2" s="1"/>
  <c r="T51" i="2" s="1"/>
  <c r="W51" i="2" s="1"/>
  <c r="F51" i="3"/>
  <c r="H51" i="4" s="1"/>
  <c r="G52" i="3"/>
  <c r="I52" i="3" l="1"/>
  <c r="M52" i="3" s="1"/>
  <c r="O52" i="3"/>
  <c r="V52" i="3" s="1"/>
  <c r="W52" i="3" s="1"/>
  <c r="AX51" i="2"/>
  <c r="EI52" i="3" l="1"/>
  <c r="CQ52" i="3"/>
  <c r="DB52" i="3" s="1"/>
  <c r="BY51" i="2"/>
  <c r="BZ51" i="2" s="1"/>
  <c r="BE51" i="2"/>
  <c r="BQ51" i="2" s="1"/>
  <c r="AY51" i="2"/>
  <c r="BB51" i="2" s="1"/>
  <c r="BC51" i="2" s="1"/>
  <c r="AO52" i="3"/>
  <c r="DM52" i="3"/>
  <c r="CS52" i="3"/>
  <c r="AF52" i="3"/>
  <c r="AE52" i="3"/>
  <c r="T52" i="3"/>
  <c r="BL51" i="2" l="1"/>
  <c r="BM51" i="2" s="1"/>
  <c r="BN51" i="2" s="1"/>
  <c r="AZ51" i="2"/>
  <c r="BA51" i="2" s="1"/>
  <c r="BS51" i="2"/>
  <c r="BR51" i="2"/>
  <c r="Y52" i="3"/>
  <c r="Q52" i="3"/>
  <c r="R52" i="3" s="1"/>
  <c r="AS52" i="3" s="1"/>
  <c r="CX52" i="3"/>
  <c r="CT52" i="3"/>
  <c r="CU52" i="3"/>
  <c r="CW52" i="3"/>
  <c r="CV52" i="3"/>
  <c r="DG52" i="3"/>
  <c r="DD52" i="3"/>
  <c r="DF52" i="3"/>
  <c r="DC52" i="3"/>
  <c r="DE52" i="3"/>
  <c r="DR52" i="3"/>
  <c r="DQ52" i="3"/>
  <c r="DO52" i="3"/>
  <c r="DN52" i="3"/>
  <c r="DP52" i="3"/>
  <c r="AG52" i="3"/>
  <c r="BO51" i="2" l="1"/>
  <c r="BP51" i="2" s="1"/>
  <c r="BT51" i="2"/>
  <c r="AI52" i="3"/>
  <c r="AK52" i="3"/>
  <c r="DH52" i="3"/>
  <c r="DI52" i="3" s="1"/>
  <c r="X52" i="3"/>
  <c r="Z52" i="3" s="1"/>
  <c r="BT52" i="3" s="1"/>
  <c r="AH52" i="3"/>
  <c r="AL52" i="3"/>
  <c r="DS52" i="3"/>
  <c r="DT52" i="3" s="1"/>
  <c r="CY52" i="3"/>
  <c r="CZ52" i="3" s="1"/>
  <c r="BU51" i="2" l="1"/>
  <c r="CH51" i="2" s="1"/>
  <c r="BV51" i="2"/>
  <c r="BW51" i="2" s="1"/>
  <c r="AJ52" i="3"/>
  <c r="AM52" i="3"/>
  <c r="DJ52" i="3"/>
  <c r="DK52" i="3" s="1"/>
  <c r="CA51" i="2" l="1"/>
  <c r="CB51" i="2" s="1"/>
  <c r="CE51" i="2" s="1"/>
  <c r="BC52" i="3"/>
  <c r="BE52" i="3" s="1"/>
  <c r="AZ52" i="3"/>
  <c r="BB52" i="3"/>
  <c r="DU52" i="3"/>
  <c r="DV52" i="3" s="1"/>
  <c r="ES52" i="3"/>
  <c r="BD52" i="3" l="1"/>
  <c r="BF52" i="3" s="1"/>
  <c r="BG52" i="3" s="1"/>
  <c r="CD51" i="2"/>
  <c r="CF51" i="2" s="1"/>
  <c r="CG51" i="2" s="1"/>
  <c r="CI51" i="2" s="1"/>
  <c r="CJ51" i="2" s="1"/>
  <c r="CK51" i="2" s="1"/>
  <c r="CM51" i="2" s="1"/>
  <c r="E51" i="2" s="1"/>
  <c r="C52" i="2" s="1"/>
  <c r="ET52" i="3"/>
  <c r="EU52" i="3" s="1"/>
  <c r="EV52" i="3" s="1"/>
  <c r="EA52" i="3"/>
  <c r="DW52" i="3"/>
  <c r="DZ52" i="3"/>
  <c r="DY52" i="3"/>
  <c r="DX52" i="3"/>
  <c r="F51" i="2" l="1"/>
  <c r="EB52" i="3"/>
  <c r="EC52" i="3" s="1"/>
  <c r="ED52" i="3" s="1"/>
  <c r="EE52" i="3" s="1"/>
  <c r="AQ52" i="3" s="1"/>
  <c r="P52" i="3" s="1"/>
  <c r="S52" i="3" s="1"/>
  <c r="AT52" i="3" l="1"/>
  <c r="K52" i="2" l="1"/>
  <c r="BA52" i="3"/>
  <c r="AU52" i="3"/>
  <c r="BU52" i="3"/>
  <c r="BV52" i="3" s="1"/>
  <c r="M52" i="2" l="1"/>
  <c r="Q52" i="2"/>
  <c r="AX52" i="3"/>
  <c r="AY52" i="3" s="1"/>
  <c r="AV52" i="3"/>
  <c r="AW52" i="3" s="1"/>
  <c r="BH52" i="3"/>
  <c r="BI52" i="3" s="1"/>
  <c r="BM52" i="3"/>
  <c r="EM52" i="2" l="1"/>
  <c r="S52" i="2"/>
  <c r="Z52" i="2" s="1"/>
  <c r="AA52" i="2" s="1"/>
  <c r="CU52" i="2"/>
  <c r="DF52" i="2" s="1"/>
  <c r="X52" i="2"/>
  <c r="AI52" i="2"/>
  <c r="AJ52" i="2"/>
  <c r="AS52" i="2"/>
  <c r="CW52" i="2"/>
  <c r="BK52" i="3"/>
  <c r="BJ52" i="3"/>
  <c r="BO52" i="3"/>
  <c r="BN52" i="3"/>
  <c r="DQ52" i="2" l="1"/>
  <c r="DV52" i="2" s="1"/>
  <c r="AK52" i="2"/>
  <c r="AP52" i="2"/>
  <c r="DK52" i="2"/>
  <c r="DJ52" i="2"/>
  <c r="DG52" i="2"/>
  <c r="DI52" i="2"/>
  <c r="DH52" i="2"/>
  <c r="DU52" i="2"/>
  <c r="CZ52" i="2"/>
  <c r="DB52" i="2"/>
  <c r="CX52" i="2"/>
  <c r="DA52" i="2"/>
  <c r="CY52" i="2"/>
  <c r="U52" i="2"/>
  <c r="V52" i="2" s="1"/>
  <c r="AW52" i="2" s="1"/>
  <c r="AC52" i="2"/>
  <c r="BP52" i="3"/>
  <c r="BL52" i="3"/>
  <c r="DT52" i="2" l="1"/>
  <c r="DR52" i="2"/>
  <c r="DS52" i="2"/>
  <c r="BQ52" i="3"/>
  <c r="CD52" i="3" s="1"/>
  <c r="AM52" i="2"/>
  <c r="AB52" i="2"/>
  <c r="AD52" i="2" s="1"/>
  <c r="AL52" i="2"/>
  <c r="AO52" i="2"/>
  <c r="AQ52" i="2" s="1"/>
  <c r="DC52" i="2"/>
  <c r="DD52" i="2" s="1"/>
  <c r="DL52" i="2"/>
  <c r="DM52" i="2" s="1"/>
  <c r="BR52" i="3"/>
  <c r="BS52" i="3" s="1"/>
  <c r="DW52" i="2" l="1"/>
  <c r="DX52" i="2" s="1"/>
  <c r="BD52" i="2"/>
  <c r="AN52" i="2"/>
  <c r="BG52" i="2" s="1"/>
  <c r="BW52" i="3"/>
  <c r="BX52" i="3" s="1"/>
  <c r="CA52" i="3" s="1"/>
  <c r="BF52" i="2"/>
  <c r="BX52" i="2"/>
  <c r="DN52" i="2"/>
  <c r="DO52" i="2" s="1"/>
  <c r="DY52" i="2" s="1"/>
  <c r="DZ52" i="2" s="1"/>
  <c r="BZ52" i="3" l="1"/>
  <c r="CB52" i="3" s="1"/>
  <c r="CC52" i="3" s="1"/>
  <c r="CE52" i="3" s="1"/>
  <c r="CF52" i="3" s="1"/>
  <c r="CG52" i="3" s="1"/>
  <c r="CI52" i="3" s="1"/>
  <c r="EW52" i="2"/>
  <c r="EX52" i="2" s="1"/>
  <c r="EY52" i="2" s="1"/>
  <c r="EZ52" i="2" s="1"/>
  <c r="BH52" i="2"/>
  <c r="BI52" i="2"/>
  <c r="ED52" i="2"/>
  <c r="EB52" i="2"/>
  <c r="EC52" i="2"/>
  <c r="EE52" i="2"/>
  <c r="EA52" i="2"/>
  <c r="E52" i="3" l="1"/>
  <c r="C53" i="3" s="1"/>
  <c r="G53" i="3" s="1"/>
  <c r="BJ52" i="2"/>
  <c r="BK52" i="2" s="1"/>
  <c r="EF52" i="2"/>
  <c r="EG52" i="2" s="1"/>
  <c r="EH52" i="2" s="1"/>
  <c r="EI52" i="2" s="1"/>
  <c r="AU52" i="2" s="1"/>
  <c r="T52" i="2" s="1"/>
  <c r="W52" i="2" s="1"/>
  <c r="AX52" i="2" s="1"/>
  <c r="F52" i="3"/>
  <c r="H52" i="4" s="1"/>
  <c r="I53" i="3" l="1"/>
  <c r="M53" i="3" s="1"/>
  <c r="O53" i="3"/>
  <c r="V53" i="3" s="1"/>
  <c r="W53" i="3" s="1"/>
  <c r="BE52" i="2"/>
  <c r="AY52" i="2"/>
  <c r="BY52" i="2"/>
  <c r="BZ52" i="2" s="1"/>
  <c r="EI53" i="3" l="1"/>
  <c r="CQ53" i="3"/>
  <c r="DM53" i="3" s="1"/>
  <c r="BB52" i="2"/>
  <c r="BC52" i="2" s="1"/>
  <c r="AZ52" i="2"/>
  <c r="BA52" i="2" s="1"/>
  <c r="BL52" i="2"/>
  <c r="BM52" i="2" s="1"/>
  <c r="BQ52" i="2"/>
  <c r="CS53" i="3"/>
  <c r="DB53" i="3"/>
  <c r="AE53" i="3"/>
  <c r="AF53" i="3"/>
  <c r="T53" i="3"/>
  <c r="AO53" i="3" l="1"/>
  <c r="BS52" i="2"/>
  <c r="BR52" i="2"/>
  <c r="BO52" i="2"/>
  <c r="BN52" i="2"/>
  <c r="AG53" i="3"/>
  <c r="Q53" i="3"/>
  <c r="R53" i="3" s="1"/>
  <c r="AS53" i="3" s="1"/>
  <c r="Y53" i="3"/>
  <c r="DG53" i="3"/>
  <c r="DC53" i="3"/>
  <c r="DD53" i="3"/>
  <c r="DF53" i="3"/>
  <c r="DE53" i="3"/>
  <c r="CX53" i="3"/>
  <c r="CV53" i="3"/>
  <c r="CW53" i="3"/>
  <c r="CT53" i="3"/>
  <c r="CU53" i="3"/>
  <c r="DR53" i="3"/>
  <c r="DN53" i="3"/>
  <c r="DQ53" i="3"/>
  <c r="DO53" i="3"/>
  <c r="DP53" i="3"/>
  <c r="AL53" i="3"/>
  <c r="BT52" i="2" l="1"/>
  <c r="BP52" i="2"/>
  <c r="CY53" i="3"/>
  <c r="CZ53" i="3" s="1"/>
  <c r="AK53" i="3"/>
  <c r="AM53" i="3" s="1"/>
  <c r="AH53" i="3"/>
  <c r="X53" i="3"/>
  <c r="Z53" i="3" s="1"/>
  <c r="AI53" i="3"/>
  <c r="DS53" i="3"/>
  <c r="DT53" i="3" s="1"/>
  <c r="DH53" i="3"/>
  <c r="DI53" i="3" s="1"/>
  <c r="BU52" i="2" l="1"/>
  <c r="CA52" i="2" s="1"/>
  <c r="CB52" i="2" s="1"/>
  <c r="BV52" i="2"/>
  <c r="BW52" i="2" s="1"/>
  <c r="DJ53" i="3"/>
  <c r="DK53" i="3" s="1"/>
  <c r="DU53" i="3" s="1"/>
  <c r="DV53" i="3" s="1"/>
  <c r="BT53" i="3"/>
  <c r="BB53" i="3"/>
  <c r="AJ53" i="3"/>
  <c r="AZ53" i="3"/>
  <c r="CH52" i="2" l="1"/>
  <c r="ES53" i="3"/>
  <c r="ET53" i="3" s="1"/>
  <c r="EU53" i="3" s="1"/>
  <c r="EV53" i="3" s="1"/>
  <c r="CD52" i="2"/>
  <c r="CE52" i="2"/>
  <c r="BC53" i="3"/>
  <c r="EA53" i="3"/>
  <c r="DW53" i="3"/>
  <c r="DX53" i="3"/>
  <c r="DY53" i="3"/>
  <c r="DZ53" i="3"/>
  <c r="CF52" i="2" l="1"/>
  <c r="CG52" i="2" s="1"/>
  <c r="CI52" i="2" s="1"/>
  <c r="CJ52" i="2" s="1"/>
  <c r="CK52" i="2" s="1"/>
  <c r="CM52" i="2" s="1"/>
  <c r="E52" i="2" s="1"/>
  <c r="C53" i="2" s="1"/>
  <c r="EB53" i="3"/>
  <c r="EC53" i="3" s="1"/>
  <c r="ED53" i="3" s="1"/>
  <c r="EE53" i="3" s="1"/>
  <c r="AQ53" i="3" s="1"/>
  <c r="P53" i="3" s="1"/>
  <c r="BE53" i="3"/>
  <c r="BD53" i="3"/>
  <c r="S53" i="3" l="1"/>
  <c r="AT53" i="3" s="1"/>
  <c r="F52" i="2"/>
  <c r="BF53" i="3"/>
  <c r="BG53" i="3" s="1"/>
  <c r="BU53" i="3" l="1"/>
  <c r="BV53" i="3" s="1"/>
  <c r="AU53" i="3"/>
  <c r="AV53" i="3" s="1"/>
  <c r="AW53" i="3" s="1"/>
  <c r="BA53" i="3"/>
  <c r="BM53" i="3" s="1"/>
  <c r="AX53" i="3" l="1"/>
  <c r="AY53" i="3" s="1"/>
  <c r="BH53" i="3"/>
  <c r="BI53" i="3" s="1"/>
  <c r="BK53" i="3" s="1"/>
  <c r="BN53" i="3"/>
  <c r="BO53" i="3"/>
  <c r="BJ53" i="3" l="1"/>
  <c r="BL53" i="3" s="1"/>
  <c r="BP53" i="3"/>
  <c r="BQ53" i="3" l="1"/>
  <c r="CD53" i="3" s="1"/>
  <c r="K53" i="2"/>
  <c r="BR53" i="3"/>
  <c r="BS53" i="3" s="1"/>
  <c r="M53" i="2" l="1"/>
  <c r="S53" i="2" s="1"/>
  <c r="Z53" i="2" s="1"/>
  <c r="AA53" i="2" s="1"/>
  <c r="Q53" i="2"/>
  <c r="BW53" i="3"/>
  <c r="BX53" i="3" s="1"/>
  <c r="CA53" i="3" s="1"/>
  <c r="CU53" i="2" l="1"/>
  <c r="CW53" i="2" s="1"/>
  <c r="EM53" i="2"/>
  <c r="BZ53" i="3"/>
  <c r="CB53" i="3" s="1"/>
  <c r="CC53" i="3" s="1"/>
  <c r="CE53" i="3" s="1"/>
  <c r="CF53" i="3" s="1"/>
  <c r="CG53" i="3" s="1"/>
  <c r="CI53" i="3" s="1"/>
  <c r="AJ53" i="2"/>
  <c r="AI53" i="2"/>
  <c r="X53" i="2"/>
  <c r="DF53" i="2"/>
  <c r="AS53" i="2"/>
  <c r="DQ53" i="2"/>
  <c r="E53" i="3" l="1"/>
  <c r="C54" i="3" s="1"/>
  <c r="G54" i="3" s="1"/>
  <c r="AK53" i="2"/>
  <c r="AO53" i="2"/>
  <c r="DU53" i="2"/>
  <c r="DV53" i="2"/>
  <c r="DT53" i="2"/>
  <c r="DS53" i="2"/>
  <c r="DR53" i="2"/>
  <c r="DJ53" i="2"/>
  <c r="DK53" i="2"/>
  <c r="DI53" i="2"/>
  <c r="DH53" i="2"/>
  <c r="DG53" i="2"/>
  <c r="AC53" i="2"/>
  <c r="U53" i="2"/>
  <c r="V53" i="2" s="1"/>
  <c r="AW53" i="2" s="1"/>
  <c r="CZ53" i="2"/>
  <c r="DB53" i="2"/>
  <c r="CX53" i="2"/>
  <c r="CY53" i="2"/>
  <c r="DA53" i="2"/>
  <c r="F53" i="3"/>
  <c r="H53" i="4" s="1"/>
  <c r="I54" i="3" l="1"/>
  <c r="M54" i="3" s="1"/>
  <c r="O54" i="3"/>
  <c r="V54" i="3" s="1"/>
  <c r="W54" i="3" s="1"/>
  <c r="AP53" i="2"/>
  <c r="AQ53" i="2" s="1"/>
  <c r="AB53" i="2"/>
  <c r="AD53" i="2" s="1"/>
  <c r="BX53" i="2" s="1"/>
  <c r="AM53" i="2"/>
  <c r="AL53" i="2"/>
  <c r="DL53" i="2"/>
  <c r="DM53" i="2" s="1"/>
  <c r="DW53" i="2"/>
  <c r="DX53" i="2" s="1"/>
  <c r="DC53" i="2"/>
  <c r="DD53" i="2" s="1"/>
  <c r="CQ54" i="3" l="1"/>
  <c r="AO54" i="3" s="1"/>
  <c r="EI54" i="3"/>
  <c r="AN53" i="2"/>
  <c r="BG53" i="2" s="1"/>
  <c r="BI53" i="2" s="1"/>
  <c r="BF53" i="2"/>
  <c r="BD53" i="2"/>
  <c r="DN53" i="2"/>
  <c r="DO53" i="2" s="1"/>
  <c r="EW53" i="2" s="1"/>
  <c r="EX53" i="2" s="1"/>
  <c r="EY53" i="2" s="1"/>
  <c r="EZ53" i="2" s="1"/>
  <c r="AE54" i="3"/>
  <c r="AF54" i="3"/>
  <c r="T54" i="3"/>
  <c r="DB54" i="3" l="1"/>
  <c r="DG54" i="3" s="1"/>
  <c r="CS54" i="3"/>
  <c r="CX54" i="3" s="1"/>
  <c r="DM54" i="3"/>
  <c r="DN54" i="3" s="1"/>
  <c r="DY53" i="2"/>
  <c r="DZ53" i="2" s="1"/>
  <c r="EC53" i="2" s="1"/>
  <c r="BH53" i="2"/>
  <c r="BJ53" i="2" s="1"/>
  <c r="BK53" i="2" s="1"/>
  <c r="AG54" i="3"/>
  <c r="DR54" i="3"/>
  <c r="DO54" i="3"/>
  <c r="Q54" i="3"/>
  <c r="R54" i="3" s="1"/>
  <c r="AS54" i="3" s="1"/>
  <c r="Y54" i="3"/>
  <c r="AH54" i="3"/>
  <c r="DD54" i="3"/>
  <c r="DC54" i="3"/>
  <c r="DF54" i="3"/>
  <c r="DE54" i="3"/>
  <c r="CT54" i="3" l="1"/>
  <c r="CU54" i="3"/>
  <c r="CV54" i="3"/>
  <c r="CW54" i="3"/>
  <c r="DP54" i="3"/>
  <c r="DQ54" i="3"/>
  <c r="DS54" i="3" s="1"/>
  <c r="DT54" i="3" s="1"/>
  <c r="EB53" i="2"/>
  <c r="EE53" i="2"/>
  <c r="ED53" i="2"/>
  <c r="EA53" i="2"/>
  <c r="X54" i="3"/>
  <c r="Z54" i="3" s="1"/>
  <c r="BT54" i="3" s="1"/>
  <c r="AI54" i="3"/>
  <c r="AJ54" i="3" s="1"/>
  <c r="AL54" i="3"/>
  <c r="DH54" i="3"/>
  <c r="DI54" i="3" s="1"/>
  <c r="AK54" i="3"/>
  <c r="CY54" i="3" l="1"/>
  <c r="CZ54" i="3" s="1"/>
  <c r="EF53" i="2"/>
  <c r="EG53" i="2" s="1"/>
  <c r="EH53" i="2" s="1"/>
  <c r="EI53" i="2" s="1"/>
  <c r="AU53" i="2" s="1"/>
  <c r="T53" i="2" s="1"/>
  <c r="W53" i="2" s="1"/>
  <c r="AX53" i="2" s="1"/>
  <c r="AM54" i="3"/>
  <c r="BC54" i="3" s="1"/>
  <c r="BD54" i="3" s="1"/>
  <c r="DJ54" i="3"/>
  <c r="DK54" i="3" s="1"/>
  <c r="BE53" i="2" l="1"/>
  <c r="BL53" i="2" s="1"/>
  <c r="BM53" i="2" s="1"/>
  <c r="AY53" i="2"/>
  <c r="AZ53" i="2" s="1"/>
  <c r="BA53" i="2" s="1"/>
  <c r="BY53" i="2"/>
  <c r="BZ53" i="2" s="1"/>
  <c r="BB54" i="3"/>
  <c r="AZ54" i="3"/>
  <c r="BE54" i="3"/>
  <c r="BF54" i="3" s="1"/>
  <c r="DU54" i="3"/>
  <c r="DV54" i="3" s="1"/>
  <c r="ES54" i="3"/>
  <c r="BG54" i="3" l="1"/>
  <c r="BQ53" i="2"/>
  <c r="BS53" i="2" s="1"/>
  <c r="BB53" i="2"/>
  <c r="BC53" i="2" s="1"/>
  <c r="BO53" i="2"/>
  <c r="BN53" i="2"/>
  <c r="ET54" i="3"/>
  <c r="EU54" i="3" s="1"/>
  <c r="EV54" i="3" s="1"/>
  <c r="EA54" i="3"/>
  <c r="DX54" i="3"/>
  <c r="DZ54" i="3"/>
  <c r="DY54" i="3"/>
  <c r="DW54" i="3"/>
  <c r="BR53" i="2" l="1"/>
  <c r="BT53" i="2" s="1"/>
  <c r="BP53" i="2"/>
  <c r="EB54" i="3"/>
  <c r="EC54" i="3" s="1"/>
  <c r="ED54" i="3" s="1"/>
  <c r="EE54" i="3" s="1"/>
  <c r="AQ54" i="3" s="1"/>
  <c r="P54" i="3" s="1"/>
  <c r="BU53" i="2" l="1"/>
  <c r="CA53" i="2" s="1"/>
  <c r="CB53" i="2" s="1"/>
  <c r="CE53" i="2" s="1"/>
  <c r="BV53" i="2"/>
  <c r="BW53" i="2" s="1"/>
  <c r="S54" i="3"/>
  <c r="AT54" i="3" s="1"/>
  <c r="CH53" i="2" l="1"/>
  <c r="CD53" i="2"/>
  <c r="CF53" i="2" s="1"/>
  <c r="CG53" i="2" s="1"/>
  <c r="AU54" i="3"/>
  <c r="AV54" i="3" s="1"/>
  <c r="AW54" i="3" s="1"/>
  <c r="BA54" i="3"/>
  <c r="BH54" i="3" s="1"/>
  <c r="BI54" i="3" s="1"/>
  <c r="BU54" i="3"/>
  <c r="BV54" i="3" s="1"/>
  <c r="CI53" i="2" l="1"/>
  <c r="CJ53" i="2" s="1"/>
  <c r="CK53" i="2" s="1"/>
  <c r="CM53" i="2" s="1"/>
  <c r="E53" i="2" s="1"/>
  <c r="C54" i="2" s="1"/>
  <c r="BM54" i="3"/>
  <c r="BO54" i="3" s="1"/>
  <c r="AX54" i="3"/>
  <c r="AY54" i="3" s="1"/>
  <c r="BK54" i="3"/>
  <c r="BJ54" i="3"/>
  <c r="F53" i="2" l="1"/>
  <c r="BN54" i="3"/>
  <c r="BP54" i="3" s="1"/>
  <c r="BL54" i="3"/>
  <c r="BQ54" i="3" l="1"/>
  <c r="CD54" i="3" s="1"/>
  <c r="K54" i="2"/>
  <c r="BR54" i="3"/>
  <c r="BS54" i="3" s="1"/>
  <c r="M54" i="2" l="1"/>
  <c r="S54" i="2" s="1"/>
  <c r="Z54" i="2" s="1"/>
  <c r="AA54" i="2" s="1"/>
  <c r="Q54" i="2"/>
  <c r="BW54" i="3"/>
  <c r="BX54" i="3" s="1"/>
  <c r="CA54" i="3" s="1"/>
  <c r="EM54" i="2" l="1"/>
  <c r="CU54" i="2"/>
  <c r="DQ54" i="2" s="1"/>
  <c r="BZ54" i="3"/>
  <c r="CB54" i="3" s="1"/>
  <c r="CC54" i="3" s="1"/>
  <c r="CE54" i="3" s="1"/>
  <c r="CF54" i="3" s="1"/>
  <c r="CG54" i="3" s="1"/>
  <c r="CI54" i="3" s="1"/>
  <c r="AI54" i="2"/>
  <c r="X54" i="2"/>
  <c r="AJ54" i="2"/>
  <c r="CW54" i="2"/>
  <c r="DF54" i="2"/>
  <c r="E54" i="3" l="1"/>
  <c r="C55" i="3" s="1"/>
  <c r="AS54" i="2"/>
  <c r="AP54" i="2"/>
  <c r="DT54" i="2"/>
  <c r="DU54" i="2"/>
  <c r="DS54" i="2"/>
  <c r="DV54" i="2"/>
  <c r="DR54" i="2"/>
  <c r="DK54" i="2"/>
  <c r="DG54" i="2"/>
  <c r="DH54" i="2"/>
  <c r="DJ54" i="2"/>
  <c r="DI54" i="2"/>
  <c r="CX54" i="2"/>
  <c r="DA54" i="2"/>
  <c r="CY54" i="2"/>
  <c r="DB54" i="2"/>
  <c r="CZ54" i="2"/>
  <c r="AK54" i="2"/>
  <c r="AC54" i="2"/>
  <c r="U54" i="2"/>
  <c r="V54" i="2" s="1"/>
  <c r="AW54" i="2" s="1"/>
  <c r="AL54" i="2" l="1"/>
  <c r="AO54" i="2"/>
  <c r="AQ54" i="2" s="1"/>
  <c r="AB54" i="2"/>
  <c r="AD54" i="2" s="1"/>
  <c r="AM54" i="2"/>
  <c r="DL54" i="2"/>
  <c r="DM54" i="2" s="1"/>
  <c r="DW54" i="2"/>
  <c r="DX54" i="2" s="1"/>
  <c r="DC54" i="2"/>
  <c r="DD54" i="2" s="1"/>
  <c r="F54" i="3"/>
  <c r="H54" i="4" s="1"/>
  <c r="G55" i="3"/>
  <c r="I55" i="3" l="1"/>
  <c r="M55" i="3" s="1"/>
  <c r="O55" i="3"/>
  <c r="V55" i="3" s="1"/>
  <c r="W55" i="3" s="1"/>
  <c r="AN54" i="2"/>
  <c r="BG54" i="2" s="1"/>
  <c r="BI54" i="2" s="1"/>
  <c r="DN54" i="2"/>
  <c r="DO54" i="2" s="1"/>
  <c r="DY54" i="2" s="1"/>
  <c r="DZ54" i="2" s="1"/>
  <c r="BX54" i="2"/>
  <c r="BF54" i="2"/>
  <c r="BD54" i="2"/>
  <c r="CQ55" i="3"/>
  <c r="EI55" i="3"/>
  <c r="EW54" i="2" l="1"/>
  <c r="EX54" i="2" s="1"/>
  <c r="EY54" i="2" s="1"/>
  <c r="EZ54" i="2" s="1"/>
  <c r="BH54" i="2"/>
  <c r="BJ54" i="2" s="1"/>
  <c r="BK54" i="2" s="1"/>
  <c r="EC54" i="2"/>
  <c r="ED54" i="2"/>
  <c r="EB54" i="2"/>
  <c r="EE54" i="2"/>
  <c r="EA54" i="2"/>
  <c r="AO55" i="3"/>
  <c r="DB55" i="3"/>
  <c r="CS55" i="3"/>
  <c r="DM55" i="3"/>
  <c r="AF55" i="3"/>
  <c r="AE55" i="3"/>
  <c r="T55" i="3"/>
  <c r="EF54" i="2" l="1"/>
  <c r="EG54" i="2" s="1"/>
  <c r="EH54" i="2" s="1"/>
  <c r="EI54" i="2" s="1"/>
  <c r="AU54" i="2" s="1"/>
  <c r="T54" i="2" s="1"/>
  <c r="W54" i="2" s="1"/>
  <c r="AX54" i="2" s="1"/>
  <c r="Y55" i="3"/>
  <c r="Q55" i="3"/>
  <c r="R55" i="3" s="1"/>
  <c r="AS55" i="3" s="1"/>
  <c r="CX55" i="3"/>
  <c r="CT55" i="3"/>
  <c r="CV55" i="3"/>
  <c r="CU55" i="3"/>
  <c r="CW55" i="3"/>
  <c r="AL55" i="3"/>
  <c r="DR55" i="3"/>
  <c r="DO55" i="3"/>
  <c r="DQ55" i="3"/>
  <c r="DN55" i="3"/>
  <c r="DP55" i="3"/>
  <c r="DG55" i="3"/>
  <c r="DC55" i="3"/>
  <c r="DD55" i="3"/>
  <c r="DF55" i="3"/>
  <c r="DE55" i="3"/>
  <c r="AG55" i="3"/>
  <c r="BE54" i="2" l="1"/>
  <c r="AY54" i="2"/>
  <c r="BY54" i="2"/>
  <c r="BZ54" i="2" s="1"/>
  <c r="AH55" i="3"/>
  <c r="X55" i="3"/>
  <c r="Z55" i="3" s="1"/>
  <c r="BT55" i="3" s="1"/>
  <c r="AK55" i="3"/>
  <c r="AM55" i="3" s="1"/>
  <c r="DH55" i="3"/>
  <c r="DI55" i="3" s="1"/>
  <c r="AI55" i="3"/>
  <c r="DS55" i="3"/>
  <c r="DT55" i="3" s="1"/>
  <c r="CY55" i="3"/>
  <c r="CZ55" i="3" s="1"/>
  <c r="AJ55" i="3" l="1"/>
  <c r="BC55" i="3" s="1"/>
  <c r="BB54" i="2"/>
  <c r="BC54" i="2" s="1"/>
  <c r="AZ54" i="2"/>
  <c r="BA54" i="2" s="1"/>
  <c r="BQ54" i="2"/>
  <c r="BL54" i="2"/>
  <c r="BM54" i="2" s="1"/>
  <c r="BB55" i="3"/>
  <c r="AZ55" i="3"/>
  <c r="DJ55" i="3"/>
  <c r="DK55" i="3" s="1"/>
  <c r="BO54" i="2" l="1"/>
  <c r="BN54" i="2"/>
  <c r="BS54" i="2"/>
  <c r="BR54" i="2"/>
  <c r="DU55" i="3"/>
  <c r="DV55" i="3" s="1"/>
  <c r="ES55" i="3"/>
  <c r="BE55" i="3"/>
  <c r="BD55" i="3"/>
  <c r="BP54" i="2" l="1"/>
  <c r="BT54" i="2"/>
  <c r="BF55" i="3"/>
  <c r="BG55" i="3" s="1"/>
  <c r="ET55" i="3"/>
  <c r="EU55" i="3" s="1"/>
  <c r="EV55" i="3" s="1"/>
  <c r="EA55" i="3"/>
  <c r="DW55" i="3"/>
  <c r="DX55" i="3"/>
  <c r="DY55" i="3"/>
  <c r="DZ55" i="3"/>
  <c r="BU54" i="2" l="1"/>
  <c r="CH54" i="2" s="1"/>
  <c r="BV54" i="2"/>
  <c r="BW54" i="2" s="1"/>
  <c r="EB55" i="3"/>
  <c r="EC55" i="3" s="1"/>
  <c r="ED55" i="3" s="1"/>
  <c r="EE55" i="3" s="1"/>
  <c r="AQ55" i="3" s="1"/>
  <c r="P55" i="3" s="1"/>
  <c r="CA54" i="2" l="1"/>
  <c r="CB54" i="2" s="1"/>
  <c r="CD54" i="2" s="1"/>
  <c r="S55" i="3"/>
  <c r="AT55" i="3" s="1"/>
  <c r="CE54" i="2" l="1"/>
  <c r="CF54" i="2" s="1"/>
  <c r="CG54" i="2" s="1"/>
  <c r="CI54" i="2" s="1"/>
  <c r="CJ54" i="2" s="1"/>
  <c r="CK54" i="2" s="1"/>
  <c r="CM54" i="2" s="1"/>
  <c r="E54" i="2" s="1"/>
  <c r="BU55" i="3"/>
  <c r="BV55" i="3" s="1"/>
  <c r="AU55" i="3"/>
  <c r="AX55" i="3" s="1"/>
  <c r="AY55" i="3" s="1"/>
  <c r="BA55" i="3"/>
  <c r="BH55" i="3" s="1"/>
  <c r="BI55" i="3" s="1"/>
  <c r="C55" i="2" l="1"/>
  <c r="K55" i="2" s="1"/>
  <c r="F54" i="2"/>
  <c r="AV55" i="3"/>
  <c r="AW55" i="3" s="1"/>
  <c r="BM55" i="3"/>
  <c r="BO55" i="3" s="1"/>
  <c r="BJ55" i="3"/>
  <c r="BK55" i="3"/>
  <c r="M55" i="2" l="1"/>
  <c r="Q55" i="2"/>
  <c r="BN55" i="3"/>
  <c r="BP55" i="3" s="1"/>
  <c r="BL55" i="3"/>
  <c r="CU55" i="2" l="1"/>
  <c r="DF55" i="2" s="1"/>
  <c r="S55" i="2"/>
  <c r="Z55" i="2" s="1"/>
  <c r="AA55" i="2" s="1"/>
  <c r="EM55" i="2"/>
  <c r="BR55" i="3"/>
  <c r="BS55" i="3" s="1"/>
  <c r="BQ55" i="3"/>
  <c r="CD55" i="3" s="1"/>
  <c r="X55" i="2"/>
  <c r="AJ55" i="2"/>
  <c r="AI55" i="2"/>
  <c r="AS55" i="2" l="1"/>
  <c r="DQ55" i="2"/>
  <c r="DV55" i="2" s="1"/>
  <c r="CW55" i="2"/>
  <c r="DB55" i="2" s="1"/>
  <c r="BW55" i="3"/>
  <c r="BX55" i="3" s="1"/>
  <c r="BZ55" i="3" s="1"/>
  <c r="AL55" i="2"/>
  <c r="AK55" i="2"/>
  <c r="DR55" i="2"/>
  <c r="AC55" i="2"/>
  <c r="U55" i="2"/>
  <c r="V55" i="2" s="1"/>
  <c r="AW55" i="2" s="1"/>
  <c r="DH55" i="2"/>
  <c r="DK55" i="2"/>
  <c r="DI55" i="2"/>
  <c r="DJ55" i="2"/>
  <c r="DG55" i="2"/>
  <c r="CX55" i="2" l="1"/>
  <c r="CZ55" i="2"/>
  <c r="DA55" i="2"/>
  <c r="CY55" i="2"/>
  <c r="DS55" i="2"/>
  <c r="DT55" i="2"/>
  <c r="DU55" i="2"/>
  <c r="CA55" i="3"/>
  <c r="CB55" i="3" s="1"/>
  <c r="CC55" i="3" s="1"/>
  <c r="CE55" i="3" s="1"/>
  <c r="CF55" i="3" s="1"/>
  <c r="CG55" i="3" s="1"/>
  <c r="CI55" i="3" s="1"/>
  <c r="AM55" i="2"/>
  <c r="AN55" i="2" s="1"/>
  <c r="AB55" i="2"/>
  <c r="AD55" i="2" s="1"/>
  <c r="AP55" i="2"/>
  <c r="AO55" i="2"/>
  <c r="DL55" i="2"/>
  <c r="DM55" i="2" s="1"/>
  <c r="E55" i="3" l="1"/>
  <c r="C56" i="3" s="1"/>
  <c r="DC55" i="2"/>
  <c r="DD55" i="2" s="1"/>
  <c r="DW55" i="2"/>
  <c r="DX55" i="2" s="1"/>
  <c r="AQ55" i="2"/>
  <c r="BF55" i="2" s="1"/>
  <c r="DN55" i="2"/>
  <c r="DO55" i="2" s="1"/>
  <c r="DY55" i="2" s="1"/>
  <c r="DZ55" i="2" s="1"/>
  <c r="BX55" i="2"/>
  <c r="BD55" i="2" l="1"/>
  <c r="BG55" i="2"/>
  <c r="BH55" i="2" s="1"/>
  <c r="EW55" i="2"/>
  <c r="EX55" i="2" s="1"/>
  <c r="EY55" i="2" s="1"/>
  <c r="EZ55" i="2" s="1"/>
  <c r="EA55" i="2"/>
  <c r="EE55" i="2"/>
  <c r="ED55" i="2"/>
  <c r="EC55" i="2"/>
  <c r="EB55" i="2"/>
  <c r="F55" i="3"/>
  <c r="H55" i="4" s="1"/>
  <c r="G56" i="3"/>
  <c r="I56" i="3" l="1"/>
  <c r="M56" i="3" s="1"/>
  <c r="O56" i="3"/>
  <c r="V56" i="3" s="1"/>
  <c r="W56" i="3" s="1"/>
  <c r="BI55" i="2"/>
  <c r="BJ55" i="2" s="1"/>
  <c r="BK55" i="2" s="1"/>
  <c r="EF55" i="2"/>
  <c r="EG55" i="2" s="1"/>
  <c r="EH55" i="2" s="1"/>
  <c r="EI55" i="2" s="1"/>
  <c r="AU55" i="2" s="1"/>
  <c r="T55" i="2" s="1"/>
  <c r="W55" i="2" s="1"/>
  <c r="EI56" i="3" l="1"/>
  <c r="CQ56" i="3"/>
  <c r="AO56" i="3" s="1"/>
  <c r="AX55" i="2"/>
  <c r="AF56" i="3"/>
  <c r="AE56" i="3"/>
  <c r="T56" i="3"/>
  <c r="DB56" i="3" l="1"/>
  <c r="DC56" i="3" s="1"/>
  <c r="DM56" i="3"/>
  <c r="DN56" i="3" s="1"/>
  <c r="CS56" i="3"/>
  <c r="CU56" i="3" s="1"/>
  <c r="AG56" i="3"/>
  <c r="BE55" i="2"/>
  <c r="AY55" i="2"/>
  <c r="BY55" i="2"/>
  <c r="BZ55" i="2" s="1"/>
  <c r="AL56" i="3"/>
  <c r="DG56" i="3"/>
  <c r="DD56" i="3"/>
  <c r="DF56" i="3"/>
  <c r="CT56" i="3"/>
  <c r="DR56" i="3"/>
  <c r="DQ56" i="3"/>
  <c r="DO56" i="3"/>
  <c r="DP56" i="3"/>
  <c r="Y56" i="3"/>
  <c r="Q56" i="3"/>
  <c r="R56" i="3" s="1"/>
  <c r="AS56" i="3" s="1"/>
  <c r="CW56" i="3" l="1"/>
  <c r="CX56" i="3"/>
  <c r="DE56" i="3"/>
  <c r="CV56" i="3"/>
  <c r="CY56" i="3" s="1"/>
  <c r="CZ56" i="3" s="1"/>
  <c r="AH56" i="3"/>
  <c r="X56" i="3"/>
  <c r="Z56" i="3" s="1"/>
  <c r="AK56" i="3"/>
  <c r="AM56" i="3" s="1"/>
  <c r="AI56" i="3"/>
  <c r="BB55" i="2"/>
  <c r="BC55" i="2" s="1"/>
  <c r="AZ55" i="2"/>
  <c r="BA55" i="2" s="1"/>
  <c r="BQ55" i="2"/>
  <c r="BL55" i="2"/>
  <c r="BM55" i="2" s="1"/>
  <c r="DS56" i="3"/>
  <c r="DT56" i="3" s="1"/>
  <c r="DH56" i="3"/>
  <c r="DI56" i="3" s="1"/>
  <c r="AJ56" i="3" l="1"/>
  <c r="BC56" i="3" s="1"/>
  <c r="AZ56" i="3"/>
  <c r="BO55" i="2"/>
  <c r="BN55" i="2"/>
  <c r="BS55" i="2"/>
  <c r="BR55" i="2"/>
  <c r="DJ56" i="3"/>
  <c r="DK56" i="3" s="1"/>
  <c r="ES56" i="3" s="1"/>
  <c r="BT56" i="3"/>
  <c r="BB56" i="3"/>
  <c r="BT55" i="2" l="1"/>
  <c r="BP55" i="2"/>
  <c r="DU56" i="3"/>
  <c r="DV56" i="3" s="1"/>
  <c r="EA56" i="3" s="1"/>
  <c r="BD56" i="3"/>
  <c r="BE56" i="3"/>
  <c r="ET56" i="3"/>
  <c r="EU56" i="3" s="1"/>
  <c r="EV56" i="3" s="1"/>
  <c r="BU55" i="2" l="1"/>
  <c r="CH55" i="2" s="1"/>
  <c r="BV55" i="2"/>
  <c r="BW55" i="2" s="1"/>
  <c r="DZ56" i="3"/>
  <c r="DX56" i="3"/>
  <c r="DW56" i="3"/>
  <c r="DY56" i="3"/>
  <c r="BF56" i="3"/>
  <c r="BG56" i="3" s="1"/>
  <c r="CA55" i="2" l="1"/>
  <c r="CB55" i="2" s="1"/>
  <c r="CD55" i="2" s="1"/>
  <c r="EB56" i="3"/>
  <c r="EC56" i="3" s="1"/>
  <c r="ED56" i="3" s="1"/>
  <c r="EE56" i="3" s="1"/>
  <c r="AQ56" i="3" s="1"/>
  <c r="P56" i="3" s="1"/>
  <c r="S56" i="3" s="1"/>
  <c r="AT56" i="3" s="1"/>
  <c r="CE55" i="2" l="1"/>
  <c r="CF55" i="2" s="1"/>
  <c r="CG55" i="2" s="1"/>
  <c r="CI55" i="2" s="1"/>
  <c r="CJ55" i="2" s="1"/>
  <c r="CK55" i="2" s="1"/>
  <c r="CM55" i="2" s="1"/>
  <c r="E55" i="2" s="1"/>
  <c r="C56" i="2" s="1"/>
  <c r="BA56" i="3"/>
  <c r="AU56" i="3"/>
  <c r="BU56" i="3"/>
  <c r="BV56" i="3" s="1"/>
  <c r="K56" i="2" l="1"/>
  <c r="F55" i="2"/>
  <c r="AX56" i="3"/>
  <c r="AY56" i="3" s="1"/>
  <c r="AV56" i="3"/>
  <c r="AW56" i="3" s="1"/>
  <c r="BM56" i="3"/>
  <c r="BH56" i="3"/>
  <c r="BI56" i="3" s="1"/>
  <c r="M56" i="2" l="1"/>
  <c r="S56" i="2" s="1"/>
  <c r="Z56" i="2" s="1"/>
  <c r="AA56" i="2" s="1"/>
  <c r="Q56" i="2"/>
  <c r="BJ56" i="3"/>
  <c r="BK56" i="3"/>
  <c r="BO56" i="3"/>
  <c r="BN56" i="3"/>
  <c r="EM56" i="2" l="1"/>
  <c r="CU56" i="2"/>
  <c r="DF56" i="2" s="1"/>
  <c r="BP56" i="3"/>
  <c r="AI56" i="2"/>
  <c r="AJ56" i="2"/>
  <c r="X56" i="2"/>
  <c r="BL56" i="3"/>
  <c r="CW56" i="2" l="1"/>
  <c r="DA56" i="2" s="1"/>
  <c r="DQ56" i="2"/>
  <c r="AS56" i="2"/>
  <c r="DR56" i="2"/>
  <c r="DS56" i="2"/>
  <c r="DV56" i="2"/>
  <c r="DT56" i="2"/>
  <c r="DU56" i="2"/>
  <c r="CY56" i="2"/>
  <c r="CZ56" i="2"/>
  <c r="AC56" i="2"/>
  <c r="U56" i="2"/>
  <c r="V56" i="2" s="1"/>
  <c r="AW56" i="2" s="1"/>
  <c r="AB56" i="2"/>
  <c r="AK56" i="2"/>
  <c r="DK56" i="2"/>
  <c r="DI56" i="2"/>
  <c r="DH56" i="2"/>
  <c r="DJ56" i="2"/>
  <c r="DG56" i="2"/>
  <c r="BQ56" i="3"/>
  <c r="BR56" i="3"/>
  <c r="BS56" i="3" s="1"/>
  <c r="CX56" i="2" l="1"/>
  <c r="DB56" i="2"/>
  <c r="AL56" i="2"/>
  <c r="AD56" i="2"/>
  <c r="BX56" i="2" s="1"/>
  <c r="DL56" i="2"/>
  <c r="DM56" i="2" s="1"/>
  <c r="AM56" i="2"/>
  <c r="DC56" i="2"/>
  <c r="DD56" i="2" s="1"/>
  <c r="AP56" i="2"/>
  <c r="AO56" i="2"/>
  <c r="DW56" i="2"/>
  <c r="DX56" i="2" s="1"/>
  <c r="CD56" i="3"/>
  <c r="BW56" i="3"/>
  <c r="BX56" i="3" s="1"/>
  <c r="AQ56" i="2" l="1"/>
  <c r="BD56" i="2" s="1"/>
  <c r="AN56" i="2"/>
  <c r="DN56" i="2"/>
  <c r="DO56" i="2" s="1"/>
  <c r="BZ56" i="3"/>
  <c r="CA56" i="3"/>
  <c r="BF56" i="2" l="1"/>
  <c r="BG56" i="2"/>
  <c r="BI56" i="2" s="1"/>
  <c r="DY56" i="2"/>
  <c r="DZ56" i="2" s="1"/>
  <c r="EW56" i="2"/>
  <c r="EX56" i="2" s="1"/>
  <c r="EY56" i="2" s="1"/>
  <c r="EZ56" i="2" s="1"/>
  <c r="CB56" i="3"/>
  <c r="CC56" i="3" s="1"/>
  <c r="CE56" i="3" s="1"/>
  <c r="CF56" i="3" s="1"/>
  <c r="CG56" i="3" s="1"/>
  <c r="CI56" i="3" s="1"/>
  <c r="E56" i="3" l="1"/>
  <c r="C57" i="3" s="1"/>
  <c r="BH56" i="2"/>
  <c r="BJ56" i="2" s="1"/>
  <c r="BK56" i="2" s="1"/>
  <c r="EE56" i="2"/>
  <c r="EA56" i="2"/>
  <c r="EB56" i="2"/>
  <c r="ED56" i="2"/>
  <c r="EC56" i="2"/>
  <c r="EF56" i="2" l="1"/>
  <c r="EG56" i="2" s="1"/>
  <c r="EH56" i="2" s="1"/>
  <c r="EI56" i="2" s="1"/>
  <c r="AU56" i="2" s="1"/>
  <c r="T56" i="2" s="1"/>
  <c r="W56" i="2" s="1"/>
  <c r="F56" i="3"/>
  <c r="H56" i="4" s="1"/>
  <c r="G57" i="3"/>
  <c r="I57" i="3" l="1"/>
  <c r="M57" i="3" s="1"/>
  <c r="O57" i="3"/>
  <c r="V57" i="3" s="1"/>
  <c r="W57" i="3" s="1"/>
  <c r="AX56" i="2"/>
  <c r="CQ57" i="3" l="1"/>
  <c r="AO57" i="3" s="1"/>
  <c r="EI57" i="3"/>
  <c r="BY56" i="2"/>
  <c r="BZ56" i="2" s="1"/>
  <c r="AY56" i="2"/>
  <c r="BE56" i="2"/>
  <c r="AE57" i="3"/>
  <c r="AF57" i="3"/>
  <c r="T57" i="3"/>
  <c r="CS57" i="3" l="1"/>
  <c r="DM57" i="3"/>
  <c r="DN57" i="3" s="1"/>
  <c r="DB57" i="3"/>
  <c r="DG57" i="3" s="1"/>
  <c r="BL56" i="2"/>
  <c r="BM56" i="2" s="1"/>
  <c r="BQ56" i="2"/>
  <c r="AZ56" i="2"/>
  <c r="BA56" i="2" s="1"/>
  <c r="BB56" i="2"/>
  <c r="BC56" i="2" s="1"/>
  <c r="AG57" i="3"/>
  <c r="CX57" i="3"/>
  <c r="CT57" i="3"/>
  <c r="CV57" i="3"/>
  <c r="CU57" i="3"/>
  <c r="CW57" i="3"/>
  <c r="DF57" i="3"/>
  <c r="Y57" i="3"/>
  <c r="Q57" i="3"/>
  <c r="R57" i="3" s="1"/>
  <c r="AS57" i="3" s="1"/>
  <c r="AL57" i="3"/>
  <c r="DQ57" i="3" l="1"/>
  <c r="DO57" i="3"/>
  <c r="DD57" i="3"/>
  <c r="DE57" i="3"/>
  <c r="DP57" i="3"/>
  <c r="DC57" i="3"/>
  <c r="DH57" i="3" s="1"/>
  <c r="DI57" i="3" s="1"/>
  <c r="DR57" i="3"/>
  <c r="BR56" i="2"/>
  <c r="BS56" i="2"/>
  <c r="BO56" i="2"/>
  <c r="BN56" i="2"/>
  <c r="AI57" i="3"/>
  <c r="CY57" i="3"/>
  <c r="CZ57" i="3" s="1"/>
  <c r="AK57" i="3"/>
  <c r="AM57" i="3" s="1"/>
  <c r="X57" i="3"/>
  <c r="Z57" i="3" s="1"/>
  <c r="AH57" i="3"/>
  <c r="DS57" i="3" l="1"/>
  <c r="DT57" i="3" s="1"/>
  <c r="AZ57" i="3"/>
  <c r="BP56" i="2"/>
  <c r="AJ57" i="3"/>
  <c r="BC57" i="3" s="1"/>
  <c r="BT56" i="2"/>
  <c r="DJ57" i="3"/>
  <c r="DK57" i="3" s="1"/>
  <c r="BT57" i="3"/>
  <c r="BB57" i="3"/>
  <c r="BV56" i="2" l="1"/>
  <c r="BW56" i="2" s="1"/>
  <c r="BU56" i="2"/>
  <c r="DU57" i="3"/>
  <c r="DV57" i="3" s="1"/>
  <c r="ES57" i="3"/>
  <c r="BD57" i="3"/>
  <c r="BE57" i="3"/>
  <c r="CH56" i="2" l="1"/>
  <c r="CA56" i="2"/>
  <c r="CB56" i="2" s="1"/>
  <c r="BF57" i="3"/>
  <c r="BG57" i="3" s="1"/>
  <c r="ET57" i="3"/>
  <c r="EU57" i="3" s="1"/>
  <c r="EV57" i="3" s="1"/>
  <c r="EA57" i="3"/>
  <c r="DY57" i="3"/>
  <c r="DX57" i="3"/>
  <c r="DZ57" i="3"/>
  <c r="DW57" i="3"/>
  <c r="CE56" i="2" l="1"/>
  <c r="CD56" i="2"/>
  <c r="EB57" i="3"/>
  <c r="EC57" i="3" s="1"/>
  <c r="ED57" i="3" s="1"/>
  <c r="EE57" i="3" s="1"/>
  <c r="AQ57" i="3" s="1"/>
  <c r="P57" i="3" s="1"/>
  <c r="CF56" i="2" l="1"/>
  <c r="CG56" i="2" s="1"/>
  <c r="CI56" i="2" s="1"/>
  <c r="CJ56" i="2" s="1"/>
  <c r="CK56" i="2" s="1"/>
  <c r="CM56" i="2" s="1"/>
  <c r="E56" i="2" s="1"/>
  <c r="C57" i="2" s="1"/>
  <c r="S57" i="3"/>
  <c r="AT57" i="3" s="1"/>
  <c r="F56" i="2" l="1"/>
  <c r="K57" i="2"/>
  <c r="AU57" i="3"/>
  <c r="AV57" i="3" s="1"/>
  <c r="AW57" i="3" s="1"/>
  <c r="BU57" i="3"/>
  <c r="BV57" i="3" s="1"/>
  <c r="BA57" i="3"/>
  <c r="BH57" i="3" s="1"/>
  <c r="BI57" i="3" s="1"/>
  <c r="M57" i="2" l="1"/>
  <c r="EM57" i="2" s="1"/>
  <c r="Q57" i="2"/>
  <c r="AJ57" i="2" s="1"/>
  <c r="BM57" i="3"/>
  <c r="BN57" i="3" s="1"/>
  <c r="AX57" i="3"/>
  <c r="AY57" i="3" s="1"/>
  <c r="BK57" i="3"/>
  <c r="BJ57" i="3"/>
  <c r="CU57" i="2" l="1"/>
  <c r="S57" i="2"/>
  <c r="Z57" i="2" s="1"/>
  <c r="AA57" i="2" s="1"/>
  <c r="BO57" i="3"/>
  <c r="BP57" i="3" s="1"/>
  <c r="AI57" i="2"/>
  <c r="AK57" i="2" s="1"/>
  <c r="X57" i="2"/>
  <c r="BL57" i="3"/>
  <c r="U57" i="2" l="1"/>
  <c r="V57" i="2" s="1"/>
  <c r="AW57" i="2" s="1"/>
  <c r="CW57" i="2"/>
  <c r="AS57" i="2"/>
  <c r="DQ57" i="2"/>
  <c r="DF57" i="2"/>
  <c r="AC57" i="2"/>
  <c r="AP57" i="2"/>
  <c r="BQ57" i="3"/>
  <c r="BW57" i="3" s="1"/>
  <c r="BX57" i="3" s="1"/>
  <c r="BR57" i="3"/>
  <c r="BS57" i="3" s="1"/>
  <c r="DH57" i="2" l="1"/>
  <c r="DJ57" i="2"/>
  <c r="DK57" i="2"/>
  <c r="DI57" i="2"/>
  <c r="DG57" i="2"/>
  <c r="DT57" i="2"/>
  <c r="DV57" i="2"/>
  <c r="DR57" i="2"/>
  <c r="DU57" i="2"/>
  <c r="DS57" i="2"/>
  <c r="DA57" i="2"/>
  <c r="CY57" i="2"/>
  <c r="CZ57" i="2"/>
  <c r="DB57" i="2"/>
  <c r="CX57" i="2"/>
  <c r="AB57" i="2"/>
  <c r="AD57" i="2" s="1"/>
  <c r="BX57" i="2" s="1"/>
  <c r="AO57" i="2"/>
  <c r="AQ57" i="2" s="1"/>
  <c r="AL57" i="2"/>
  <c r="AM57" i="2"/>
  <c r="CD57" i="3"/>
  <c r="CA57" i="3"/>
  <c r="BZ57" i="3"/>
  <c r="DL57" i="2" l="1"/>
  <c r="DM57" i="2" s="1"/>
  <c r="DW57" i="2"/>
  <c r="DX57" i="2" s="1"/>
  <c r="DC57" i="2"/>
  <c r="DD57" i="2" s="1"/>
  <c r="AN57" i="2"/>
  <c r="BG57" i="2" s="1"/>
  <c r="BH57" i="2" s="1"/>
  <c r="BF57" i="2"/>
  <c r="BD57" i="2"/>
  <c r="CB57" i="3"/>
  <c r="CC57" i="3" s="1"/>
  <c r="CE57" i="3" s="1"/>
  <c r="CF57" i="3" s="1"/>
  <c r="CG57" i="3" s="1"/>
  <c r="CI57" i="3" s="1"/>
  <c r="E57" i="3" s="1"/>
  <c r="DN57" i="2" l="1"/>
  <c r="DO57" i="2" s="1"/>
  <c r="DY57" i="2" s="1"/>
  <c r="DZ57" i="2" s="1"/>
  <c r="EE57" i="2" s="1"/>
  <c r="BI57" i="2"/>
  <c r="BJ57" i="2" s="1"/>
  <c r="BK57" i="2" s="1"/>
  <c r="EA57" i="2" l="1"/>
  <c r="EW57" i="2"/>
  <c r="EX57" i="2" s="1"/>
  <c r="EY57" i="2" s="1"/>
  <c r="EZ57" i="2" s="1"/>
  <c r="ED57" i="2"/>
  <c r="EB57" i="2"/>
  <c r="EC57" i="2"/>
  <c r="F57" i="3"/>
  <c r="H57" i="4" s="1"/>
  <c r="EF57" i="2" l="1"/>
  <c r="EG57" i="2" s="1"/>
  <c r="EH57" i="2" s="1"/>
  <c r="EI57" i="2" s="1"/>
  <c r="AU57" i="2" s="1"/>
  <c r="T57" i="2" s="1"/>
  <c r="W57" i="2" s="1"/>
  <c r="AX57" i="2" s="1"/>
  <c r="BE57" i="2" s="1"/>
  <c r="AY57" i="2"/>
  <c r="BY57" i="2"/>
  <c r="BZ57" i="2" s="1"/>
  <c r="BQ57" i="2" l="1"/>
  <c r="BL57" i="2"/>
  <c r="BM57" i="2" s="1"/>
  <c r="BB57" i="2"/>
  <c r="BC57" i="2" s="1"/>
  <c r="AZ57" i="2"/>
  <c r="BA57" i="2" s="1"/>
  <c r="BN57" i="2" l="1"/>
  <c r="BO57" i="2"/>
  <c r="BR57" i="2"/>
  <c r="BS57" i="2"/>
  <c r="BT57" i="2" l="1"/>
  <c r="BP57" i="2"/>
  <c r="BV57" i="2" l="1"/>
  <c r="BW57" i="2" s="1"/>
  <c r="BU57" i="2"/>
  <c r="CH57" i="2" l="1"/>
  <c r="CA57" i="2"/>
  <c r="CB57" i="2" s="1"/>
  <c r="CE57" i="2" l="1"/>
  <c r="CD57" i="2"/>
  <c r="CF57" i="2" l="1"/>
  <c r="CG57" i="2" s="1"/>
  <c r="CI57" i="2" s="1"/>
  <c r="CJ57" i="2" s="1"/>
  <c r="CK57" i="2" s="1"/>
  <c r="CM57" i="2" s="1"/>
  <c r="E57" i="2" s="1"/>
  <c r="F57" i="2" l="1"/>
  <c r="AH19" i="1" l="1"/>
  <c r="AI19" i="1"/>
  <c r="W19" i="1"/>
  <c r="V19" i="1"/>
  <c r="AW19" i="1" s="1"/>
  <c r="AJ19" i="1" l="1"/>
  <c r="AL19" i="1" s="1"/>
  <c r="AM19" i="1" s="1"/>
  <c r="BF19" i="1" s="1"/>
  <c r="BD19" i="1"/>
  <c r="BK19" i="1" s="1"/>
  <c r="BX19" i="1"/>
  <c r="BY19" i="1" s="1"/>
  <c r="AX19" i="1"/>
  <c r="AY19" i="1" s="1"/>
  <c r="AZ19" i="1" s="1"/>
  <c r="BA19" i="1" l="1"/>
  <c r="BB19" i="1" s="1"/>
  <c r="BH19" i="1"/>
  <c r="BG19" i="1"/>
  <c r="BP19" i="1"/>
  <c r="BI19" i="1" l="1"/>
  <c r="BJ19" i="1" s="1"/>
  <c r="BL19" i="1" s="1"/>
  <c r="BM19" i="1" s="1"/>
  <c r="BR19" i="1"/>
  <c r="BQ19" i="1"/>
  <c r="BN19" i="1" l="1"/>
  <c r="BO19" i="1" s="1"/>
  <c r="BS19" i="1"/>
  <c r="BT19" i="1" l="1"/>
  <c r="BU19" i="1"/>
  <c r="BV19" i="1" s="1"/>
  <c r="CG19" i="1" l="1"/>
  <c r="BZ19" i="1"/>
  <c r="CA19" i="1" s="1"/>
  <c r="CC19" i="1" l="1"/>
  <c r="CD19" i="1"/>
  <c r="CE19" i="1" l="1"/>
  <c r="CF19" i="1" s="1"/>
  <c r="CH19" i="1" s="1"/>
  <c r="CI19" i="1" s="1"/>
  <c r="CJ19" i="1" s="1"/>
  <c r="CL19" i="1" s="1"/>
  <c r="E19" i="1" s="1"/>
  <c r="C20" i="1" l="1"/>
  <c r="F19" i="1"/>
  <c r="H18" i="2" s="1"/>
  <c r="I18" i="2" s="1"/>
  <c r="J18" i="2" s="1"/>
  <c r="D18" i="4" s="1"/>
  <c r="D18" i="5" l="1"/>
  <c r="K18" i="4"/>
  <c r="Q18" i="4" s="1"/>
  <c r="G20" i="1"/>
  <c r="G18" i="5" l="1"/>
  <c r="O18" i="5" s="1"/>
  <c r="G18" i="6"/>
  <c r="K20" i="1"/>
  <c r="R20" i="1"/>
  <c r="M18" i="4"/>
  <c r="S18" i="4" s="1"/>
  <c r="I18" i="5" l="1"/>
  <c r="M18" i="5" s="1"/>
  <c r="V18" i="5"/>
  <c r="W18" i="5" s="1"/>
  <c r="AI18" i="4"/>
  <c r="AJ18" i="4"/>
  <c r="X18" i="4"/>
  <c r="EL20" i="1"/>
  <c r="CT20" i="1"/>
  <c r="O20" i="1"/>
  <c r="CU18" i="4"/>
  <c r="EM18" i="4"/>
  <c r="AB20" i="1"/>
  <c r="T20" i="1"/>
  <c r="U20" i="1" s="1"/>
  <c r="AV20" i="1" s="1"/>
  <c r="Y20" i="1"/>
  <c r="Z20" i="1" s="1"/>
  <c r="AK20" i="1" s="1"/>
  <c r="EI18" i="5" l="1"/>
  <c r="CQ18" i="5"/>
  <c r="CS18" i="5" s="1"/>
  <c r="AA20" i="1"/>
  <c r="AC20" i="1" s="1"/>
  <c r="BW20" i="1" s="1"/>
  <c r="AO20" i="1"/>
  <c r="AN20" i="1"/>
  <c r="AS18" i="4"/>
  <c r="DQ18" i="4"/>
  <c r="CW18" i="4"/>
  <c r="DF18" i="4"/>
  <c r="AR20" i="1"/>
  <c r="DP20" i="1"/>
  <c r="CV20" i="1"/>
  <c r="DE20" i="1"/>
  <c r="AH20" i="1"/>
  <c r="AI20" i="1"/>
  <c r="W20" i="1"/>
  <c r="U18" i="4"/>
  <c r="V18" i="4" s="1"/>
  <c r="AW18" i="4" s="1"/>
  <c r="AC18" i="4"/>
  <c r="Z18" i="4"/>
  <c r="AA18" i="4" s="1"/>
  <c r="AO18" i="4" s="1"/>
  <c r="T18" i="5"/>
  <c r="AE18" i="5"/>
  <c r="AF18" i="5"/>
  <c r="AK18" i="4"/>
  <c r="AP20" i="1" l="1"/>
  <c r="DB18" i="5"/>
  <c r="DM18" i="5"/>
  <c r="DP18" i="5" s="1"/>
  <c r="AO18" i="5"/>
  <c r="BC20" i="1"/>
  <c r="AM18" i="4"/>
  <c r="AP18" i="4"/>
  <c r="AQ18" i="4" s="1"/>
  <c r="AL18" i="4"/>
  <c r="AB18" i="4"/>
  <c r="AD18" i="4" s="1"/>
  <c r="BX18" i="4" s="1"/>
  <c r="DN18" i="5"/>
  <c r="DO18" i="5"/>
  <c r="DR20" i="1"/>
  <c r="DT20" i="1"/>
  <c r="DS20" i="1"/>
  <c r="DU20" i="1"/>
  <c r="DQ20" i="1"/>
  <c r="AJ20" i="1"/>
  <c r="AL20" i="1" s="1"/>
  <c r="AM20" i="1" s="1"/>
  <c r="DB18" i="4"/>
  <c r="CZ18" i="4"/>
  <c r="DA18" i="4"/>
  <c r="CX18" i="4"/>
  <c r="CY18" i="4"/>
  <c r="AG18" i="5"/>
  <c r="AL18" i="5"/>
  <c r="Y18" i="5"/>
  <c r="AH18" i="5"/>
  <c r="X18" i="5"/>
  <c r="Q18" i="5"/>
  <c r="R18" i="5" s="1"/>
  <c r="AS18" i="5" s="1"/>
  <c r="AK18" i="5"/>
  <c r="DI20" i="1"/>
  <c r="DH20" i="1"/>
  <c r="DF20" i="1"/>
  <c r="DJ20" i="1"/>
  <c r="DG20" i="1"/>
  <c r="DU18" i="4"/>
  <c r="DR18" i="4"/>
  <c r="DT18" i="4"/>
  <c r="DV18" i="4"/>
  <c r="DS18" i="4"/>
  <c r="BE20" i="1"/>
  <c r="CY20" i="1"/>
  <c r="DA20" i="1"/>
  <c r="CX20" i="1"/>
  <c r="CZ20" i="1"/>
  <c r="CW20" i="1"/>
  <c r="DH18" i="4"/>
  <c r="DK18" i="4"/>
  <c r="DG18" i="4"/>
  <c r="DJ18" i="4"/>
  <c r="DI18" i="4"/>
  <c r="CV18" i="5"/>
  <c r="CU18" i="5"/>
  <c r="CW18" i="5"/>
  <c r="CT18" i="5"/>
  <c r="CX18" i="5"/>
  <c r="DD18" i="5"/>
  <c r="DG18" i="5"/>
  <c r="DC18" i="5"/>
  <c r="DF18" i="5"/>
  <c r="DE18" i="5"/>
  <c r="DR18" i="5" l="1"/>
  <c r="DQ18" i="5"/>
  <c r="AN18" i="4"/>
  <c r="BG18" i="4" s="1"/>
  <c r="DB20" i="1"/>
  <c r="DC20" i="1" s="1"/>
  <c r="BF18" i="4"/>
  <c r="BD18" i="4"/>
  <c r="DC18" i="4"/>
  <c r="DD18" i="4" s="1"/>
  <c r="AM18" i="5"/>
  <c r="CY18" i="5"/>
  <c r="CZ18" i="5" s="1"/>
  <c r="Z18" i="5"/>
  <c r="BT18" i="5" s="1"/>
  <c r="AI18" i="5"/>
  <c r="AJ18" i="5" s="1"/>
  <c r="BF20" i="1"/>
  <c r="DS18" i="5"/>
  <c r="DT18" i="5" s="1"/>
  <c r="DV20" i="1"/>
  <c r="DW20" i="1" s="1"/>
  <c r="DH18" i="5"/>
  <c r="DI18" i="5" s="1"/>
  <c r="DW18" i="4"/>
  <c r="DX18" i="4" s="1"/>
  <c r="DK20" i="1"/>
  <c r="DL20" i="1" s="1"/>
  <c r="DL18" i="4"/>
  <c r="DM18" i="4" s="1"/>
  <c r="DN18" i="4" l="1"/>
  <c r="DO18" i="4" s="1"/>
  <c r="DY18" i="4" s="1"/>
  <c r="DZ18" i="4" s="1"/>
  <c r="DM20" i="1"/>
  <c r="DN20" i="1" s="1"/>
  <c r="DX20" i="1" s="1"/>
  <c r="DY20" i="1" s="1"/>
  <c r="AZ18" i="5"/>
  <c r="DJ18" i="5"/>
  <c r="DK18" i="5" s="1"/>
  <c r="ES18" i="5" s="1"/>
  <c r="BB18" i="5"/>
  <c r="BH20" i="1"/>
  <c r="BG20" i="1"/>
  <c r="BC18" i="5"/>
  <c r="BH18" i="4"/>
  <c r="BI18" i="4"/>
  <c r="EW18" i="4" l="1"/>
  <c r="EV20" i="1"/>
  <c r="EW20" i="1" s="1"/>
  <c r="EX20" i="1" s="1"/>
  <c r="EY20" i="1" s="1"/>
  <c r="DU18" i="5"/>
  <c r="DV18" i="5" s="1"/>
  <c r="DX18" i="5" s="1"/>
  <c r="BI20" i="1"/>
  <c r="BJ20" i="1" s="1"/>
  <c r="BJ18" i="4"/>
  <c r="BK18" i="4" s="1"/>
  <c r="ET18" i="5"/>
  <c r="EU18" i="5" s="1"/>
  <c r="EV18" i="5" s="1"/>
  <c r="BE18" i="5"/>
  <c r="BD18" i="5"/>
  <c r="EA18" i="4"/>
  <c r="EE18" i="4"/>
  <c r="EC18" i="4"/>
  <c r="EB18" i="4"/>
  <c r="ED18" i="4"/>
  <c r="EX18" i="4"/>
  <c r="EY18" i="4" s="1"/>
  <c r="EZ18" i="4" s="1"/>
  <c r="EC20" i="1"/>
  <c r="DZ20" i="1"/>
  <c r="ED20" i="1"/>
  <c r="EB20" i="1"/>
  <c r="EA20" i="1"/>
  <c r="DZ18" i="5" l="1"/>
  <c r="DY18" i="5"/>
  <c r="DW18" i="5"/>
  <c r="EA18" i="5"/>
  <c r="BF18" i="5"/>
  <c r="BG18" i="5" s="1"/>
  <c r="EF18" i="4"/>
  <c r="EG18" i="4" s="1"/>
  <c r="EH18" i="4" s="1"/>
  <c r="EI18" i="4" s="1"/>
  <c r="AU18" i="4" s="1"/>
  <c r="T18" i="4" s="1"/>
  <c r="W18" i="4" s="1"/>
  <c r="EE20" i="1"/>
  <c r="EF20" i="1" s="1"/>
  <c r="EG20" i="1" s="1"/>
  <c r="EH20" i="1" s="1"/>
  <c r="AT20" i="1" s="1"/>
  <c r="S20" i="1" s="1"/>
  <c r="V20" i="1" s="1"/>
  <c r="EB18" i="5" l="1"/>
  <c r="EC18" i="5" s="1"/>
  <c r="ED18" i="5" s="1"/>
  <c r="EE18" i="5" s="1"/>
  <c r="AQ18" i="5" s="1"/>
  <c r="P18" i="5" s="1"/>
  <c r="S18" i="5" s="1"/>
  <c r="AT18" i="5" s="1"/>
  <c r="AW20" i="1"/>
  <c r="AX18" i="4"/>
  <c r="BE18" i="4" l="1"/>
  <c r="AY18" i="4"/>
  <c r="BY18" i="4"/>
  <c r="BZ18" i="4" s="1"/>
  <c r="BA18" i="5"/>
  <c r="AU18" i="5"/>
  <c r="BU18" i="5"/>
  <c r="BV18" i="5" s="1"/>
  <c r="BD20" i="1"/>
  <c r="AX20" i="1"/>
  <c r="BX20" i="1"/>
  <c r="BY20" i="1" s="1"/>
  <c r="BA20" i="1" l="1"/>
  <c r="BB20" i="1" s="1"/>
  <c r="AY20" i="1"/>
  <c r="AZ20" i="1" s="1"/>
  <c r="BP20" i="1"/>
  <c r="BK20" i="1"/>
  <c r="BL20" i="1" s="1"/>
  <c r="BH18" i="5"/>
  <c r="BI18" i="5" s="1"/>
  <c r="BM18" i="5"/>
  <c r="BB18" i="4"/>
  <c r="BC18" i="4" s="1"/>
  <c r="AZ18" i="4"/>
  <c r="BA18" i="4" s="1"/>
  <c r="AX18" i="5"/>
  <c r="AY18" i="5" s="1"/>
  <c r="AV18" i="5"/>
  <c r="AW18" i="5" s="1"/>
  <c r="BQ18" i="4"/>
  <c r="BL18" i="4"/>
  <c r="BM18" i="4" s="1"/>
  <c r="BO18" i="5" l="1"/>
  <c r="BN18" i="5"/>
  <c r="BQ20" i="1"/>
  <c r="BR20" i="1"/>
  <c r="BN20" i="1"/>
  <c r="BM20" i="1"/>
  <c r="BR18" i="4"/>
  <c r="BS18" i="4"/>
  <c r="BN18" i="4"/>
  <c r="BO18" i="4"/>
  <c r="BJ18" i="5"/>
  <c r="BK18" i="5"/>
  <c r="BP18" i="5" l="1"/>
  <c r="BO20" i="1"/>
  <c r="BT18" i="4"/>
  <c r="BS20" i="1"/>
  <c r="BL18" i="5"/>
  <c r="BP18" i="4"/>
  <c r="BT20" i="1" l="1"/>
  <c r="CG20" i="1" s="1"/>
  <c r="BU20" i="1"/>
  <c r="BV20" i="1" s="1"/>
  <c r="BU18" i="4"/>
  <c r="BV18" i="4"/>
  <c r="BW18" i="4" s="1"/>
  <c r="BQ18" i="5"/>
  <c r="BR18" i="5"/>
  <c r="BS18" i="5" s="1"/>
  <c r="BZ20" i="1" l="1"/>
  <c r="CA20" i="1" s="1"/>
  <c r="CC20" i="1" s="1"/>
  <c r="CD18" i="5"/>
  <c r="BW18" i="5"/>
  <c r="BX18" i="5" s="1"/>
  <c r="CH18" i="4"/>
  <c r="CA18" i="4"/>
  <c r="CB18" i="4" s="1"/>
  <c r="CD20" i="1" l="1"/>
  <c r="CE20" i="1" s="1"/>
  <c r="CF20" i="1" s="1"/>
  <c r="CH20" i="1" s="1"/>
  <c r="CI20" i="1" s="1"/>
  <c r="CJ20" i="1" s="1"/>
  <c r="CL20" i="1" s="1"/>
  <c r="BZ18" i="5"/>
  <c r="CA18" i="5"/>
  <c r="CD18" i="4"/>
  <c r="CE18" i="4"/>
  <c r="F20" i="1" l="1"/>
  <c r="H19" i="2" s="1"/>
  <c r="I19" i="2" s="1"/>
  <c r="C21" i="1"/>
  <c r="CF18" i="4"/>
  <c r="CG18" i="4" s="1"/>
  <c r="CI18" i="4" s="1"/>
  <c r="CJ18" i="4" s="1"/>
  <c r="CK18" i="4" s="1"/>
  <c r="CM18" i="4" s="1"/>
  <c r="E18" i="4" s="1"/>
  <c r="CB18" i="5"/>
  <c r="CC18" i="5" s="1"/>
  <c r="CE18" i="5" s="1"/>
  <c r="CF18" i="5" s="1"/>
  <c r="CG18" i="5" s="1"/>
  <c r="CI18" i="5" s="1"/>
  <c r="E18" i="5" s="1"/>
  <c r="J19" i="2" l="1"/>
  <c r="D19" i="4" s="1"/>
  <c r="D19" i="5" s="1"/>
  <c r="C19" i="4"/>
  <c r="F18" i="4"/>
  <c r="C19" i="5"/>
  <c r="F18" i="5"/>
  <c r="H18" i="6" s="1"/>
  <c r="G21" i="1"/>
  <c r="K21" i="1" l="1"/>
  <c r="R21" i="1"/>
  <c r="G19" i="5"/>
  <c r="G19" i="6"/>
  <c r="I18" i="4"/>
  <c r="J18" i="4" s="1"/>
  <c r="D18" i="6" s="1"/>
  <c r="K19" i="4"/>
  <c r="I19" i="5" l="1"/>
  <c r="M19" i="5" s="1"/>
  <c r="O19" i="5"/>
  <c r="V19" i="5" s="1"/>
  <c r="W19" i="5" s="1"/>
  <c r="K18" i="6"/>
  <c r="Q18" i="6" s="1"/>
  <c r="D18" i="7"/>
  <c r="M19" i="4"/>
  <c r="Q19" i="4"/>
  <c r="AB21" i="1"/>
  <c r="Y21" i="1"/>
  <c r="Z21" i="1" s="1"/>
  <c r="AK21" i="1" s="1"/>
  <c r="T21" i="1"/>
  <c r="U21" i="1" s="1"/>
  <c r="AV21" i="1" s="1"/>
  <c r="EL21" i="1"/>
  <c r="O21" i="1"/>
  <c r="CT21" i="1"/>
  <c r="EI19" i="5" l="1"/>
  <c r="CQ19" i="5"/>
  <c r="DM19" i="5" s="1"/>
  <c r="M18" i="6"/>
  <c r="S18" i="6" s="1"/>
  <c r="Z18" i="6" s="1"/>
  <c r="AA18" i="6" s="1"/>
  <c r="T19" i="5"/>
  <c r="AF19" i="5"/>
  <c r="AE19" i="5"/>
  <c r="AO21" i="1"/>
  <c r="AJ19" i="4"/>
  <c r="AI19" i="4"/>
  <c r="X19" i="4"/>
  <c r="CV21" i="1"/>
  <c r="DP21" i="1"/>
  <c r="DE21" i="1"/>
  <c r="AR21" i="1"/>
  <c r="AA21" i="1"/>
  <c r="AC21" i="1" s="1"/>
  <c r="G18" i="7"/>
  <c r="O18" i="7" s="1"/>
  <c r="G18" i="8"/>
  <c r="CU19" i="4"/>
  <c r="S19" i="4"/>
  <c r="EM19" i="4"/>
  <c r="AH21" i="1"/>
  <c r="W21" i="1"/>
  <c r="AI21" i="1"/>
  <c r="AN21" i="1"/>
  <c r="CS19" i="5" l="1"/>
  <c r="CV19" i="5" s="1"/>
  <c r="DB19" i="5"/>
  <c r="DG19" i="5" s="1"/>
  <c r="EM18" i="6"/>
  <c r="CU18" i="6"/>
  <c r="AS18" i="6" s="1"/>
  <c r="AP21" i="1"/>
  <c r="BE21" i="1" s="1"/>
  <c r="AO19" i="5"/>
  <c r="AG19" i="5"/>
  <c r="AK19" i="4"/>
  <c r="I18" i="7"/>
  <c r="M18" i="7" s="1"/>
  <c r="V18" i="7"/>
  <c r="W18" i="7" s="1"/>
  <c r="CZ21" i="1"/>
  <c r="CW21" i="1"/>
  <c r="DA21" i="1"/>
  <c r="CX21" i="1"/>
  <c r="CY21" i="1"/>
  <c r="DE19" i="5"/>
  <c r="CW19" i="4"/>
  <c r="AS19" i="4"/>
  <c r="DQ19" i="4"/>
  <c r="DF19" i="4"/>
  <c r="AI18" i="6"/>
  <c r="X18" i="6"/>
  <c r="AJ18" i="6"/>
  <c r="Y19" i="5"/>
  <c r="Q19" i="5"/>
  <c r="R19" i="5" s="1"/>
  <c r="AS19" i="5" s="1"/>
  <c r="BW21" i="1"/>
  <c r="DI21" i="1"/>
  <c r="DJ21" i="1"/>
  <c r="DH21" i="1"/>
  <c r="DF21" i="1"/>
  <c r="DG21" i="1"/>
  <c r="AL19" i="5"/>
  <c r="AJ21" i="1"/>
  <c r="AL21" i="1" s="1"/>
  <c r="AM21" i="1" s="1"/>
  <c r="AC19" i="4"/>
  <c r="Z19" i="4"/>
  <c r="AA19" i="4" s="1"/>
  <c r="AL19" i="4" s="1"/>
  <c r="U19" i="4"/>
  <c r="V19" i="4" s="1"/>
  <c r="AW19" i="4" s="1"/>
  <c r="DR21" i="1"/>
  <c r="DS21" i="1"/>
  <c r="DQ21" i="1"/>
  <c r="DU21" i="1"/>
  <c r="DT21" i="1"/>
  <c r="DN19" i="5"/>
  <c r="DO19" i="5"/>
  <c r="DQ19" i="5"/>
  <c r="DR19" i="5"/>
  <c r="DP19" i="5"/>
  <c r="DD19" i="5" l="1"/>
  <c r="CT19" i="5"/>
  <c r="DF19" i="5"/>
  <c r="CX19" i="5"/>
  <c r="CW19" i="5"/>
  <c r="CU19" i="5"/>
  <c r="DC19" i="5"/>
  <c r="DH19" i="5" s="1"/>
  <c r="DI19" i="5" s="1"/>
  <c r="DQ18" i="6"/>
  <c r="DT18" i="6" s="1"/>
  <c r="DF18" i="6"/>
  <c r="DH18" i="6" s="1"/>
  <c r="CW18" i="6"/>
  <c r="BC21" i="1"/>
  <c r="CQ18" i="7"/>
  <c r="AO18" i="7" s="1"/>
  <c r="EI18" i="7"/>
  <c r="AK18" i="6"/>
  <c r="AB19" i="4"/>
  <c r="AD19" i="4" s="1"/>
  <c r="BX19" i="4" s="1"/>
  <c r="AP19" i="4"/>
  <c r="AM19" i="4"/>
  <c r="AN19" i="4" s="1"/>
  <c r="AO19" i="4"/>
  <c r="AH19" i="5"/>
  <c r="AI19" i="5"/>
  <c r="AK19" i="5"/>
  <c r="AM19" i="5" s="1"/>
  <c r="X19" i="5"/>
  <c r="Z19" i="5" s="1"/>
  <c r="BT19" i="5" s="1"/>
  <c r="DK21" i="1"/>
  <c r="DL21" i="1" s="1"/>
  <c r="DJ19" i="4"/>
  <c r="DI19" i="4"/>
  <c r="DH19" i="4"/>
  <c r="DG19" i="4"/>
  <c r="DK19" i="4"/>
  <c r="DV21" i="1"/>
  <c r="DW21" i="1" s="1"/>
  <c r="AF18" i="7"/>
  <c r="AE18" i="7"/>
  <c r="T18" i="7"/>
  <c r="DU19" i="4"/>
  <c r="DT19" i="4"/>
  <c r="DV19" i="4"/>
  <c r="DR19" i="4"/>
  <c r="DS19" i="4"/>
  <c r="DB19" i="4"/>
  <c r="CX19" i="4"/>
  <c r="DA19" i="4"/>
  <c r="CZ19" i="4"/>
  <c r="CY19" i="4"/>
  <c r="BF21" i="1"/>
  <c r="U18" i="6"/>
  <c r="V18" i="6" s="1"/>
  <c r="AW18" i="6" s="1"/>
  <c r="AC18" i="6"/>
  <c r="DB21" i="1"/>
  <c r="DC21" i="1" s="1"/>
  <c r="DS19" i="5"/>
  <c r="DT19" i="5" s="1"/>
  <c r="CY18" i="6"/>
  <c r="CX18" i="6"/>
  <c r="CZ18" i="6"/>
  <c r="DB18" i="6"/>
  <c r="DA18" i="6"/>
  <c r="AO18" i="6"/>
  <c r="CY19" i="5" l="1"/>
  <c r="CZ19" i="5" s="1"/>
  <c r="DU18" i="6"/>
  <c r="DB18" i="7"/>
  <c r="DF18" i="7" s="1"/>
  <c r="DK18" i="6"/>
  <c r="DG18" i="6"/>
  <c r="DV18" i="6"/>
  <c r="DI18" i="6"/>
  <c r="DS18" i="6"/>
  <c r="DJ18" i="6"/>
  <c r="DR18" i="6"/>
  <c r="CS18" i="7"/>
  <c r="CT18" i="7" s="1"/>
  <c r="DJ19" i="5"/>
  <c r="DK19" i="5" s="1"/>
  <c r="ES19" i="5" s="1"/>
  <c r="DM18" i="7"/>
  <c r="DO18" i="7" s="1"/>
  <c r="AQ19" i="4"/>
  <c r="BD19" i="4" s="1"/>
  <c r="AJ19" i="5"/>
  <c r="BC19" i="5" s="1"/>
  <c r="DC19" i="4"/>
  <c r="DD19" i="4" s="1"/>
  <c r="AG18" i="7"/>
  <c r="AZ19" i="5"/>
  <c r="BB19" i="5"/>
  <c r="AL18" i="6"/>
  <c r="BH21" i="1"/>
  <c r="BG21" i="1"/>
  <c r="DU19" i="5"/>
  <c r="DV19" i="5" s="1"/>
  <c r="DC18" i="6"/>
  <c r="DD18" i="6" s="1"/>
  <c r="Y18" i="7"/>
  <c r="Q18" i="7"/>
  <c r="R18" i="7" s="1"/>
  <c r="AS18" i="7" s="1"/>
  <c r="AB18" i="6"/>
  <c r="AD18" i="6" s="1"/>
  <c r="DL19" i="4"/>
  <c r="DM19" i="4" s="1"/>
  <c r="CW18" i="7"/>
  <c r="AP18" i="6"/>
  <c r="AQ18" i="6" s="1"/>
  <c r="AM18" i="6"/>
  <c r="DW19" i="4"/>
  <c r="DX19" i="4" s="1"/>
  <c r="DC18" i="7"/>
  <c r="DE18" i="7"/>
  <c r="DD18" i="7"/>
  <c r="DG18" i="7"/>
  <c r="AK18" i="7"/>
  <c r="DM21" i="1"/>
  <c r="DN21" i="1" s="1"/>
  <c r="BF19" i="4" l="1"/>
  <c r="DL18" i="6"/>
  <c r="DM18" i="6" s="1"/>
  <c r="DQ18" i="7"/>
  <c r="DN18" i="7"/>
  <c r="DW18" i="6"/>
  <c r="DX18" i="6" s="1"/>
  <c r="CV18" i="7"/>
  <c r="CU18" i="7"/>
  <c r="CX18" i="7"/>
  <c r="CY18" i="7" s="1"/>
  <c r="CZ18" i="7" s="1"/>
  <c r="BG19" i="4"/>
  <c r="BI19" i="4" s="1"/>
  <c r="DP18" i="7"/>
  <c r="DR18" i="7"/>
  <c r="DN19" i="4"/>
  <c r="DO19" i="4" s="1"/>
  <c r="EW19" i="4" s="1"/>
  <c r="BD18" i="6"/>
  <c r="AL18" i="7"/>
  <c r="AM18" i="7" s="1"/>
  <c r="X18" i="7"/>
  <c r="Z18" i="7" s="1"/>
  <c r="BD19" i="5"/>
  <c r="BE19" i="5"/>
  <c r="BI21" i="1"/>
  <c r="BJ21" i="1" s="1"/>
  <c r="DX21" i="1"/>
  <c r="DY21" i="1" s="1"/>
  <c r="EV21" i="1"/>
  <c r="AH18" i="7"/>
  <c r="AN18" i="6"/>
  <c r="AI18" i="7"/>
  <c r="BF18" i="6"/>
  <c r="BX18" i="6"/>
  <c r="ET19" i="5"/>
  <c r="EU19" i="5" s="1"/>
  <c r="EV19" i="5" s="1"/>
  <c r="DH18" i="7"/>
  <c r="DI18" i="7" s="1"/>
  <c r="DN18" i="6"/>
  <c r="DO18" i="6" s="1"/>
  <c r="DZ19" i="5"/>
  <c r="DX19" i="5"/>
  <c r="DW19" i="5"/>
  <c r="DY19" i="5"/>
  <c r="EA19" i="5"/>
  <c r="DS18" i="7" l="1"/>
  <c r="DT18" i="7" s="1"/>
  <c r="BH19" i="4"/>
  <c r="BJ19" i="4" s="1"/>
  <c r="BK19" i="4" s="1"/>
  <c r="DY19" i="4"/>
  <c r="DZ19" i="4" s="1"/>
  <c r="EE19" i="4" s="1"/>
  <c r="BB18" i="7"/>
  <c r="BT18" i="7"/>
  <c r="AJ18" i="7"/>
  <c r="BC18" i="7" s="1"/>
  <c r="AZ18" i="7"/>
  <c r="EB19" i="5"/>
  <c r="EC19" i="5" s="1"/>
  <c r="ED19" i="5" s="1"/>
  <c r="EE19" i="5" s="1"/>
  <c r="AQ19" i="5" s="1"/>
  <c r="P19" i="5" s="1"/>
  <c r="S19" i="5" s="1"/>
  <c r="AT19" i="5" s="1"/>
  <c r="DY18" i="6"/>
  <c r="DZ18" i="6" s="1"/>
  <c r="EW18" i="6"/>
  <c r="EW21" i="1"/>
  <c r="EX21" i="1" s="1"/>
  <c r="EY21" i="1" s="1"/>
  <c r="ED21" i="1"/>
  <c r="EA21" i="1"/>
  <c r="DZ21" i="1"/>
  <c r="EC21" i="1"/>
  <c r="EB21" i="1"/>
  <c r="BF19" i="5"/>
  <c r="BG19" i="5" s="1"/>
  <c r="DJ18" i="7"/>
  <c r="DK18" i="7" s="1"/>
  <c r="EX19" i="4"/>
  <c r="EY19" i="4" s="1"/>
  <c r="EZ19" i="4" s="1"/>
  <c r="BG18" i="6"/>
  <c r="EA19" i="4" l="1"/>
  <c r="EB19" i="4"/>
  <c r="EC19" i="4"/>
  <c r="ED19" i="4"/>
  <c r="EE21" i="1"/>
  <c r="EF21" i="1" s="1"/>
  <c r="EG21" i="1" s="1"/>
  <c r="EH21" i="1" s="1"/>
  <c r="AT21" i="1" s="1"/>
  <c r="S21" i="1" s="1"/>
  <c r="V21" i="1" s="1"/>
  <c r="DU18" i="7"/>
  <c r="DV18" i="7" s="1"/>
  <c r="ES18" i="7"/>
  <c r="BE18" i="7"/>
  <c r="BD18" i="7"/>
  <c r="BA19" i="5"/>
  <c r="AU19" i="5"/>
  <c r="BU19" i="5"/>
  <c r="BV19" i="5" s="1"/>
  <c r="EX18" i="6"/>
  <c r="EY18" i="6" s="1"/>
  <c r="EZ18" i="6" s="1"/>
  <c r="BH18" i="6"/>
  <c r="BI18" i="6"/>
  <c r="EB18" i="6"/>
  <c r="EC18" i="6"/>
  <c r="EE18" i="6"/>
  <c r="ED18" i="6"/>
  <c r="EA18" i="6"/>
  <c r="EF19" i="4" l="1"/>
  <c r="EG19" i="4" s="1"/>
  <c r="EH19" i="4" s="1"/>
  <c r="EI19" i="4" s="1"/>
  <c r="AU19" i="4" s="1"/>
  <c r="T19" i="4" s="1"/>
  <c r="W19" i="4" s="1"/>
  <c r="AX19" i="4" s="1"/>
  <c r="BE19" i="4" s="1"/>
  <c r="BF18" i="7"/>
  <c r="BG18" i="7" s="1"/>
  <c r="EF18" i="6"/>
  <c r="EG18" i="6" s="1"/>
  <c r="EH18" i="6" s="1"/>
  <c r="EI18" i="6" s="1"/>
  <c r="AU18" i="6" s="1"/>
  <c r="T18" i="6" s="1"/>
  <c r="W18" i="6" s="1"/>
  <c r="AX18" i="6" s="1"/>
  <c r="ET18" i="7"/>
  <c r="EU18" i="7" s="1"/>
  <c r="EV18" i="7" s="1"/>
  <c r="BJ18" i="6"/>
  <c r="BK18" i="6" s="1"/>
  <c r="AX19" i="5"/>
  <c r="AY19" i="5" s="1"/>
  <c r="AV19" i="5"/>
  <c r="AW19" i="5" s="1"/>
  <c r="DW18" i="7"/>
  <c r="EA18" i="7"/>
  <c r="DX18" i="7"/>
  <c r="DZ18" i="7"/>
  <c r="DY18" i="7"/>
  <c r="BM19" i="5"/>
  <c r="BH19" i="5"/>
  <c r="BI19" i="5" s="1"/>
  <c r="AW21" i="1"/>
  <c r="BY19" i="4" l="1"/>
  <c r="BZ19" i="4" s="1"/>
  <c r="AY19" i="4"/>
  <c r="BB19" i="4" s="1"/>
  <c r="BC19" i="4" s="1"/>
  <c r="EB18" i="7"/>
  <c r="EC18" i="7" s="1"/>
  <c r="ED18" i="7" s="1"/>
  <c r="EE18" i="7" s="1"/>
  <c r="AQ18" i="7" s="1"/>
  <c r="P18" i="7" s="1"/>
  <c r="S18" i="7" s="1"/>
  <c r="BE18" i="6"/>
  <c r="AY18" i="6"/>
  <c r="BY18" i="6"/>
  <c r="BZ18" i="6" s="1"/>
  <c r="BK19" i="5"/>
  <c r="BJ19" i="5"/>
  <c r="BL19" i="5" s="1"/>
  <c r="BD21" i="1"/>
  <c r="AX21" i="1"/>
  <c r="BX21" i="1"/>
  <c r="BY21" i="1" s="1"/>
  <c r="BN19" i="5"/>
  <c r="BO19" i="5"/>
  <c r="BQ19" i="4"/>
  <c r="BL19" i="4"/>
  <c r="BM19" i="4" s="1"/>
  <c r="AZ19" i="4" l="1"/>
  <c r="BA19" i="4" s="1"/>
  <c r="BP19" i="5"/>
  <c r="BR19" i="5" s="1"/>
  <c r="BS19" i="5" s="1"/>
  <c r="BB18" i="6"/>
  <c r="BC18" i="6" s="1"/>
  <c r="AZ18" i="6"/>
  <c r="BA18" i="6" s="1"/>
  <c r="BR19" i="4"/>
  <c r="BS19" i="4"/>
  <c r="BL18" i="6"/>
  <c r="BM18" i="6" s="1"/>
  <c r="BQ18" i="6"/>
  <c r="BP21" i="1"/>
  <c r="BK21" i="1"/>
  <c r="BL21" i="1" s="1"/>
  <c r="BO19" i="4"/>
  <c r="BN19" i="4"/>
  <c r="BA21" i="1"/>
  <c r="BB21" i="1" s="1"/>
  <c r="AY21" i="1"/>
  <c r="AZ21" i="1" s="1"/>
  <c r="AT18" i="7"/>
  <c r="BQ19" i="5" l="1"/>
  <c r="CD19" i="5" s="1"/>
  <c r="BP19" i="4"/>
  <c r="BT19" i="4"/>
  <c r="BN21" i="1"/>
  <c r="BM21" i="1"/>
  <c r="BO18" i="6"/>
  <c r="BN18" i="6"/>
  <c r="BP18" i="6" s="1"/>
  <c r="BR21" i="1"/>
  <c r="BQ21" i="1"/>
  <c r="BA18" i="7"/>
  <c r="AU18" i="7"/>
  <c r="BU18" i="7"/>
  <c r="BV18" i="7" s="1"/>
  <c r="BS18" i="6"/>
  <c r="BR18" i="6"/>
  <c r="BW19" i="5" l="1"/>
  <c r="BX19" i="5" s="1"/>
  <c r="BZ19" i="5" s="1"/>
  <c r="BV19" i="4"/>
  <c r="BW19" i="4" s="1"/>
  <c r="BO21" i="1"/>
  <c r="BS21" i="1"/>
  <c r="BT18" i="6"/>
  <c r="BV18" i="6" s="1"/>
  <c r="BW18" i="6" s="1"/>
  <c r="AX18" i="7"/>
  <c r="AY18" i="7" s="1"/>
  <c r="AV18" i="7"/>
  <c r="AW18" i="7" s="1"/>
  <c r="BH18" i="7"/>
  <c r="BI18" i="7" s="1"/>
  <c r="BM18" i="7"/>
  <c r="BU19" i="4"/>
  <c r="CA19" i="5" l="1"/>
  <c r="CB19" i="5" s="1"/>
  <c r="CC19" i="5" s="1"/>
  <c r="CE19" i="5" s="1"/>
  <c r="CF19" i="5" s="1"/>
  <c r="CG19" i="5" s="1"/>
  <c r="CI19" i="5" s="1"/>
  <c r="E19" i="5" s="1"/>
  <c r="BU21" i="1"/>
  <c r="BV21" i="1" s="1"/>
  <c r="BT21" i="1"/>
  <c r="CG21" i="1" s="1"/>
  <c r="CH19" i="4"/>
  <c r="CA19" i="4"/>
  <c r="CB19" i="4" s="1"/>
  <c r="BU18" i="6"/>
  <c r="BN18" i="7"/>
  <c r="BO18" i="7"/>
  <c r="BJ18" i="7"/>
  <c r="BK18" i="7"/>
  <c r="BZ21" i="1" l="1"/>
  <c r="CA21" i="1" s="1"/>
  <c r="CD21" i="1" s="1"/>
  <c r="BP18" i="7"/>
  <c r="BL18" i="7"/>
  <c r="CH18" i="6"/>
  <c r="CA18" i="6"/>
  <c r="CB18" i="6" s="1"/>
  <c r="CD19" i="4"/>
  <c r="CE19" i="4"/>
  <c r="C20" i="5"/>
  <c r="F19" i="5"/>
  <c r="H19" i="6" s="1"/>
  <c r="CC21" i="1" l="1"/>
  <c r="CE21" i="1" s="1"/>
  <c r="CF21" i="1" s="1"/>
  <c r="CH21" i="1" s="1"/>
  <c r="CI21" i="1" s="1"/>
  <c r="CJ21" i="1" s="1"/>
  <c r="CL21" i="1" s="1"/>
  <c r="BQ18" i="7"/>
  <c r="CD18" i="7" s="1"/>
  <c r="BR18" i="7"/>
  <c r="BS18" i="7" s="1"/>
  <c r="CF19" i="4"/>
  <c r="CG19" i="4" s="1"/>
  <c r="CI19" i="4" s="1"/>
  <c r="CJ19" i="4" s="1"/>
  <c r="CK19" i="4" s="1"/>
  <c r="CM19" i="4" s="1"/>
  <c r="E19" i="4" s="1"/>
  <c r="CE18" i="6"/>
  <c r="CD18" i="6"/>
  <c r="F21" i="1" l="1"/>
  <c r="H20" i="2" s="1"/>
  <c r="I20" i="2" s="1"/>
  <c r="E21" i="1"/>
  <c r="BW18" i="7"/>
  <c r="BX18" i="7" s="1"/>
  <c r="CA18" i="7" s="1"/>
  <c r="C22" i="1"/>
  <c r="G22" i="1" s="1"/>
  <c r="C20" i="4"/>
  <c r="F19" i="4"/>
  <c r="CF18" i="6"/>
  <c r="CG18" i="6" s="1"/>
  <c r="CI18" i="6" s="1"/>
  <c r="CJ18" i="6" s="1"/>
  <c r="CK18" i="6" s="1"/>
  <c r="CM18" i="6" s="1"/>
  <c r="E18" i="6" s="1"/>
  <c r="D20" i="4" l="1"/>
  <c r="D20" i="5" s="1"/>
  <c r="G20" i="6" s="1"/>
  <c r="J20" i="2"/>
  <c r="BZ18" i="7"/>
  <c r="CB18" i="7" s="1"/>
  <c r="CC18" i="7" s="1"/>
  <c r="CE18" i="7" s="1"/>
  <c r="CF18" i="7" s="1"/>
  <c r="CG18" i="7" s="1"/>
  <c r="CI18" i="7" s="1"/>
  <c r="E18" i="7" s="1"/>
  <c r="R22" i="1"/>
  <c r="K22" i="1"/>
  <c r="C19" i="6"/>
  <c r="F18" i="6"/>
  <c r="I19" i="4"/>
  <c r="G20" i="5" l="1"/>
  <c r="K20" i="4"/>
  <c r="J19" i="4"/>
  <c r="D19" i="6" s="1"/>
  <c r="I20" i="5"/>
  <c r="M20" i="5" s="1"/>
  <c r="O20" i="5"/>
  <c r="V20" i="5" s="1"/>
  <c r="W20" i="5" s="1"/>
  <c r="M20" i="4"/>
  <c r="Q20" i="4"/>
  <c r="C19" i="7"/>
  <c r="F18" i="7"/>
  <c r="H18" i="8" s="1"/>
  <c r="EL22" i="1"/>
  <c r="CT22" i="1"/>
  <c r="O22" i="1"/>
  <c r="I18" i="6"/>
  <c r="J18" i="6" s="1"/>
  <c r="D18" i="8" s="1"/>
  <c r="AB22" i="1"/>
  <c r="T22" i="1"/>
  <c r="U22" i="1" s="1"/>
  <c r="AV22" i="1" s="1"/>
  <c r="Y22" i="1"/>
  <c r="Z22" i="1" s="1"/>
  <c r="AO22" i="1" s="1"/>
  <c r="K19" i="6" l="1"/>
  <c r="D19" i="7"/>
  <c r="CQ20" i="5"/>
  <c r="AO20" i="5" s="1"/>
  <c r="EI20" i="5"/>
  <c r="M19" i="6"/>
  <c r="S19" i="6" s="1"/>
  <c r="Z19" i="6" s="1"/>
  <c r="AA19" i="6" s="1"/>
  <c r="Q19" i="6"/>
  <c r="T20" i="5"/>
  <c r="AF20" i="5"/>
  <c r="AE20" i="5"/>
  <c r="AA22" i="1"/>
  <c r="AC22" i="1" s="1"/>
  <c r="K18" i="8"/>
  <c r="Q18" i="8" s="1"/>
  <c r="D18" i="9"/>
  <c r="G19" i="7"/>
  <c r="AN22" i="1"/>
  <c r="AP22" i="1" s="1"/>
  <c r="AK22" i="1"/>
  <c r="AH22" i="1"/>
  <c r="W22" i="1"/>
  <c r="AI22" i="1"/>
  <c r="AJ20" i="4"/>
  <c r="X20" i="4"/>
  <c r="AI20" i="4"/>
  <c r="G19" i="8"/>
  <c r="DP22" i="1"/>
  <c r="AR22" i="1"/>
  <c r="CV22" i="1"/>
  <c r="DE22" i="1"/>
  <c r="EM20" i="4"/>
  <c r="CU20" i="4"/>
  <c r="S20" i="4"/>
  <c r="DM20" i="5" l="1"/>
  <c r="DO20" i="5" s="1"/>
  <c r="DB20" i="5"/>
  <c r="DF20" i="5" s="1"/>
  <c r="CS20" i="5"/>
  <c r="BC22" i="1"/>
  <c r="EM19" i="6"/>
  <c r="CU19" i="6"/>
  <c r="CW19" i="6" s="1"/>
  <c r="M18" i="8"/>
  <c r="S18" i="8" s="1"/>
  <c r="Z18" i="8" s="1"/>
  <c r="AA18" i="8" s="1"/>
  <c r="I19" i="7"/>
  <c r="M19" i="7" s="1"/>
  <c r="O19" i="7"/>
  <c r="V19" i="7" s="1"/>
  <c r="W19" i="7" s="1"/>
  <c r="AG20" i="5"/>
  <c r="G18" i="10"/>
  <c r="G18" i="9"/>
  <c r="CW20" i="4"/>
  <c r="AS20" i="4"/>
  <c r="DQ20" i="4"/>
  <c r="DF20" i="4"/>
  <c r="AH20" i="5"/>
  <c r="CY22" i="1"/>
  <c r="CW22" i="1"/>
  <c r="DA22" i="1"/>
  <c r="CZ22" i="1"/>
  <c r="CX22" i="1"/>
  <c r="Q20" i="5"/>
  <c r="R20" i="5" s="1"/>
  <c r="AS20" i="5" s="1"/>
  <c r="Y20" i="5"/>
  <c r="AL20" i="5"/>
  <c r="DQ22" i="1"/>
  <c r="DU22" i="1"/>
  <c r="DS22" i="1"/>
  <c r="DR22" i="1"/>
  <c r="DT22" i="1"/>
  <c r="AK20" i="4"/>
  <c r="AI19" i="6"/>
  <c r="AJ19" i="6"/>
  <c r="X19" i="6"/>
  <c r="CV20" i="5"/>
  <c r="CW20" i="5"/>
  <c r="CU20" i="5"/>
  <c r="CT20" i="5"/>
  <c r="CX20" i="5"/>
  <c r="AJ22" i="1"/>
  <c r="AL22" i="1" s="1"/>
  <c r="AM22" i="1" s="1"/>
  <c r="AC20" i="4"/>
  <c r="U20" i="4"/>
  <c r="V20" i="4" s="1"/>
  <c r="AW20" i="4" s="1"/>
  <c r="Z20" i="4"/>
  <c r="AA20" i="4" s="1"/>
  <c r="AB20" i="4" s="1"/>
  <c r="DJ22" i="1"/>
  <c r="DF22" i="1"/>
  <c r="DG22" i="1"/>
  <c r="DI22" i="1"/>
  <c r="DH22" i="1"/>
  <c r="BW22" i="1"/>
  <c r="BE22" i="1"/>
  <c r="DQ20" i="5" l="1"/>
  <c r="DC20" i="5"/>
  <c r="DG20" i="5"/>
  <c r="DN20" i="5"/>
  <c r="DP20" i="5"/>
  <c r="DE20" i="5"/>
  <c r="DD20" i="5"/>
  <c r="DR20" i="5"/>
  <c r="EI19" i="7"/>
  <c r="AS19" i="6"/>
  <c r="CQ19" i="7"/>
  <c r="CS19" i="7" s="1"/>
  <c r="DQ19" i="6"/>
  <c r="DR19" i="6" s="1"/>
  <c r="DF19" i="6"/>
  <c r="DH19" i="6" s="1"/>
  <c r="AM20" i="4"/>
  <c r="I18" i="9"/>
  <c r="M18" i="9" s="1"/>
  <c r="O18" i="9"/>
  <c r="V18" i="9" s="1"/>
  <c r="W18" i="9" s="1"/>
  <c r="AP20" i="4"/>
  <c r="AO20" i="4"/>
  <c r="CU18" i="8"/>
  <c r="DF18" i="8" s="1"/>
  <c r="AL20" i="4"/>
  <c r="EM18" i="8"/>
  <c r="AK20" i="5"/>
  <c r="AM20" i="5" s="1"/>
  <c r="CY20" i="5"/>
  <c r="CZ20" i="5" s="1"/>
  <c r="BF22" i="1"/>
  <c r="AK19" i="6"/>
  <c r="DV22" i="1"/>
  <c r="DW22" i="1" s="1"/>
  <c r="DA19" i="6"/>
  <c r="CY19" i="6"/>
  <c r="CX19" i="6"/>
  <c r="CZ19" i="6"/>
  <c r="DB19" i="6"/>
  <c r="U19" i="6"/>
  <c r="V19" i="6" s="1"/>
  <c r="AW19" i="6" s="1"/>
  <c r="AC19" i="6"/>
  <c r="DB22" i="1"/>
  <c r="DC22" i="1" s="1"/>
  <c r="T19" i="7"/>
  <c r="AF19" i="7"/>
  <c r="AE19" i="7"/>
  <c r="DK22" i="1"/>
  <c r="DL22" i="1" s="1"/>
  <c r="AI18" i="8"/>
  <c r="AJ18" i="8"/>
  <c r="X18" i="8"/>
  <c r="AI20" i="5"/>
  <c r="AJ20" i="5" s="1"/>
  <c r="DJ20" i="4"/>
  <c r="DK20" i="4"/>
  <c r="DI20" i="4"/>
  <c r="DH20" i="4"/>
  <c r="DG20" i="4"/>
  <c r="DB19" i="7"/>
  <c r="CZ20" i="4"/>
  <c r="DB20" i="4"/>
  <c r="CY20" i="4"/>
  <c r="CX20" i="4"/>
  <c r="DA20" i="4"/>
  <c r="AD20" i="4"/>
  <c r="X20" i="5"/>
  <c r="Z20" i="5" s="1"/>
  <c r="DT20" i="4"/>
  <c r="DS20" i="4"/>
  <c r="DV20" i="4"/>
  <c r="DR20" i="4"/>
  <c r="DU20" i="4"/>
  <c r="AO19" i="6"/>
  <c r="DS20" i="5" l="1"/>
  <c r="DT20" i="5" s="1"/>
  <c r="DH20" i="5"/>
  <c r="DI20" i="5" s="1"/>
  <c r="DJ20" i="5" s="1"/>
  <c r="DK20" i="5" s="1"/>
  <c r="DM19" i="7"/>
  <c r="DR19" i="7" s="1"/>
  <c r="AO19" i="7"/>
  <c r="DG19" i="6"/>
  <c r="CQ18" i="9"/>
  <c r="DB18" i="9" s="1"/>
  <c r="DK19" i="6"/>
  <c r="DI19" i="6"/>
  <c r="DT19" i="6"/>
  <c r="DJ19" i="6"/>
  <c r="DU19" i="6"/>
  <c r="DS19" i="6"/>
  <c r="DV19" i="6"/>
  <c r="AZ20" i="5"/>
  <c r="AN20" i="4"/>
  <c r="DQ18" i="8"/>
  <c r="DT18" i="8" s="1"/>
  <c r="CW18" i="8"/>
  <c r="DA18" i="8" s="1"/>
  <c r="AQ20" i="4"/>
  <c r="BD20" i="4" s="1"/>
  <c r="AS18" i="8"/>
  <c r="EI18" i="9"/>
  <c r="AG19" i="7"/>
  <c r="AI19" i="7" s="1"/>
  <c r="AP19" i="6"/>
  <c r="AQ19" i="6" s="1"/>
  <c r="DW20" i="4"/>
  <c r="DX20" i="4" s="1"/>
  <c r="DL20" i="4"/>
  <c r="DM20" i="4" s="1"/>
  <c r="AP18" i="8"/>
  <c r="BC20" i="5"/>
  <c r="AK18" i="8"/>
  <c r="AB19" i="6"/>
  <c r="AD19" i="6" s="1"/>
  <c r="DC19" i="6"/>
  <c r="DD19" i="6" s="1"/>
  <c r="CS18" i="9"/>
  <c r="DM18" i="9"/>
  <c r="AO18" i="9"/>
  <c r="CT19" i="7"/>
  <c r="CW19" i="7"/>
  <c r="CX19" i="7"/>
  <c r="CU19" i="7"/>
  <c r="CV19" i="7"/>
  <c r="DK18" i="8"/>
  <c r="DJ18" i="8"/>
  <c r="DH18" i="8"/>
  <c r="DI18" i="8"/>
  <c r="DG18" i="8"/>
  <c r="AM19" i="6"/>
  <c r="DC19" i="7"/>
  <c r="DE19" i="7"/>
  <c r="DG19" i="7"/>
  <c r="DF19" i="7"/>
  <c r="DD19" i="7"/>
  <c r="BX20" i="4"/>
  <c r="DM22" i="1"/>
  <c r="DN22" i="1" s="1"/>
  <c r="AL19" i="6"/>
  <c r="T18" i="9"/>
  <c r="AE18" i="9"/>
  <c r="AF18" i="9"/>
  <c r="BT20" i="5"/>
  <c r="BB20" i="5"/>
  <c r="DC20" i="4"/>
  <c r="DD20" i="4" s="1"/>
  <c r="U18" i="8"/>
  <c r="V18" i="8" s="1"/>
  <c r="AW18" i="8" s="1"/>
  <c r="AC18" i="8"/>
  <c r="AH19" i="7"/>
  <c r="Y19" i="7"/>
  <c r="Q19" i="7"/>
  <c r="R19" i="7" s="1"/>
  <c r="AS19" i="7" s="1"/>
  <c r="AL19" i="7"/>
  <c r="X19" i="7"/>
  <c r="AK19" i="7"/>
  <c r="BH22" i="1"/>
  <c r="BG22" i="1"/>
  <c r="DL19" i="6" l="1"/>
  <c r="DM19" i="6" s="1"/>
  <c r="DU20" i="5"/>
  <c r="DV20" i="5" s="1"/>
  <c r="EA20" i="5" s="1"/>
  <c r="ES20" i="5"/>
  <c r="ET20" i="5" s="1"/>
  <c r="EU20" i="5" s="1"/>
  <c r="EV20" i="5" s="1"/>
  <c r="DR18" i="8"/>
  <c r="DN19" i="7"/>
  <c r="DO19" i="7"/>
  <c r="DP19" i="7"/>
  <c r="DQ19" i="7"/>
  <c r="DW19" i="6"/>
  <c r="DX19" i="6" s="1"/>
  <c r="DS18" i="8"/>
  <c r="DV18" i="8"/>
  <c r="CX18" i="8"/>
  <c r="DU18" i="8"/>
  <c r="BF20" i="4"/>
  <c r="CY18" i="8"/>
  <c r="CZ18" i="8"/>
  <c r="DB18" i="8"/>
  <c r="BG20" i="4"/>
  <c r="BI20" i="4" s="1"/>
  <c r="DN20" i="4"/>
  <c r="DO20" i="4" s="1"/>
  <c r="BI22" i="1"/>
  <c r="BJ22" i="1" s="1"/>
  <c r="AO18" i="8"/>
  <c r="AQ18" i="8" s="1"/>
  <c r="AL18" i="8"/>
  <c r="AB18" i="8"/>
  <c r="AD18" i="8" s="1"/>
  <c r="BD19" i="6"/>
  <c r="AM18" i="8"/>
  <c r="DL18" i="8"/>
  <c r="DM18" i="8" s="1"/>
  <c r="DX22" i="1"/>
  <c r="DY22" i="1" s="1"/>
  <c r="EV22" i="1"/>
  <c r="CY19" i="7"/>
  <c r="CZ19" i="7" s="1"/>
  <c r="BX19" i="6"/>
  <c r="BF19" i="6"/>
  <c r="DH19" i="7"/>
  <c r="DI19" i="7" s="1"/>
  <c r="DC18" i="9"/>
  <c r="DF18" i="9"/>
  <c r="DD18" i="9"/>
  <c r="DE18" i="9"/>
  <c r="DG18" i="9"/>
  <c r="DN19" i="6"/>
  <c r="DO19" i="6" s="1"/>
  <c r="Q18" i="9"/>
  <c r="R18" i="9" s="1"/>
  <c r="AS18" i="9" s="1"/>
  <c r="Y18" i="9"/>
  <c r="DN18" i="9"/>
  <c r="DR18" i="9"/>
  <c r="DQ18" i="9"/>
  <c r="DP18" i="9"/>
  <c r="DO18" i="9"/>
  <c r="AN19" i="6"/>
  <c r="AJ19" i="7"/>
  <c r="AG18" i="9"/>
  <c r="CV18" i="9"/>
  <c r="CX18" i="9"/>
  <c r="CW18" i="9"/>
  <c r="CT18" i="9"/>
  <c r="CU18" i="9"/>
  <c r="AM19" i="7"/>
  <c r="Z19" i="7"/>
  <c r="AL18" i="9"/>
  <c r="BD20" i="5"/>
  <c r="BE20" i="5"/>
  <c r="DX20" i="5" l="1"/>
  <c r="DW20" i="5"/>
  <c r="DZ20" i="5"/>
  <c r="DY20" i="5"/>
  <c r="EB20" i="5" s="1"/>
  <c r="EC20" i="5" s="1"/>
  <c r="ED20" i="5" s="1"/>
  <c r="EE20" i="5" s="1"/>
  <c r="AQ20" i="5" s="1"/>
  <c r="P20" i="5" s="1"/>
  <c r="S20" i="5" s="1"/>
  <c r="DS19" i="7"/>
  <c r="DT19" i="7" s="1"/>
  <c r="DW18" i="8"/>
  <c r="DX18" i="8" s="1"/>
  <c r="DC18" i="8"/>
  <c r="DD18" i="8" s="1"/>
  <c r="BH20" i="4"/>
  <c r="BJ20" i="4" s="1"/>
  <c r="BK20" i="4" s="1"/>
  <c r="AN18" i="8"/>
  <c r="BG18" i="8" s="1"/>
  <c r="BF18" i="8"/>
  <c r="BD18" i="8"/>
  <c r="BX18" i="8"/>
  <c r="AI18" i="9"/>
  <c r="X18" i="9"/>
  <c r="Z18" i="9" s="1"/>
  <c r="BT18" i="9" s="1"/>
  <c r="AH18" i="9"/>
  <c r="DY19" i="6"/>
  <c r="DZ19" i="6" s="1"/>
  <c r="EW19" i="6"/>
  <c r="BB19" i="7"/>
  <c r="BT19" i="7"/>
  <c r="DH18" i="9"/>
  <c r="DI18" i="9" s="1"/>
  <c r="DY20" i="4"/>
  <c r="DZ20" i="4" s="1"/>
  <c r="EW20" i="4"/>
  <c r="DJ19" i="7"/>
  <c r="DK19" i="7" s="1"/>
  <c r="DN18" i="8"/>
  <c r="DO18" i="8" s="1"/>
  <c r="CY18" i="9"/>
  <c r="CZ18" i="9" s="1"/>
  <c r="BF20" i="5"/>
  <c r="BG20" i="5" s="1"/>
  <c r="BC19" i="7"/>
  <c r="AK18" i="9"/>
  <c r="AM18" i="9" s="1"/>
  <c r="EW22" i="1"/>
  <c r="EX22" i="1" s="1"/>
  <c r="EY22" i="1" s="1"/>
  <c r="BG19" i="6"/>
  <c r="AZ19" i="7"/>
  <c r="DS18" i="9"/>
  <c r="DT18" i="9" s="1"/>
  <c r="DZ22" i="1"/>
  <c r="EA22" i="1"/>
  <c r="ED22" i="1"/>
  <c r="EB22" i="1"/>
  <c r="EC22" i="1"/>
  <c r="BH18" i="8" l="1"/>
  <c r="BI18" i="8"/>
  <c r="AJ18" i="9"/>
  <c r="BC18" i="9" s="1"/>
  <c r="AZ18" i="9"/>
  <c r="BB18" i="9"/>
  <c r="DY18" i="8"/>
  <c r="DZ18" i="8" s="1"/>
  <c r="EW18" i="8"/>
  <c r="EX20" i="4"/>
  <c r="EY20" i="4" s="1"/>
  <c r="EZ20" i="4" s="1"/>
  <c r="DU19" i="7"/>
  <c r="DV19" i="7" s="1"/>
  <c r="ES19" i="7"/>
  <c r="EE22" i="1"/>
  <c r="EF22" i="1" s="1"/>
  <c r="EG22" i="1" s="1"/>
  <c r="EH22" i="1" s="1"/>
  <c r="AT22" i="1" s="1"/>
  <c r="S22" i="1" s="1"/>
  <c r="V22" i="1" s="1"/>
  <c r="EC20" i="4"/>
  <c r="EE20" i="4"/>
  <c r="EB20" i="4"/>
  <c r="ED20" i="4"/>
  <c r="EA20" i="4"/>
  <c r="BD19" i="7"/>
  <c r="BE19" i="7"/>
  <c r="DJ18" i="9"/>
  <c r="DK18" i="9" s="1"/>
  <c r="EX19" i="6"/>
  <c r="EY19" i="6" s="1"/>
  <c r="EZ19" i="6" s="1"/>
  <c r="AT20" i="5"/>
  <c r="BH19" i="6"/>
  <c r="BI19" i="6"/>
  <c r="EA19" i="6"/>
  <c r="EB19" i="6"/>
  <c r="EE19" i="6"/>
  <c r="ED19" i="6"/>
  <c r="EC19" i="6"/>
  <c r="BJ18" i="8" l="1"/>
  <c r="BK18" i="8" s="1"/>
  <c r="DU18" i="9"/>
  <c r="DV18" i="9" s="1"/>
  <c r="ES18" i="9"/>
  <c r="ET19" i="7"/>
  <c r="EU19" i="7" s="1"/>
  <c r="EV19" i="7" s="1"/>
  <c r="AW22" i="1"/>
  <c r="BF19" i="7"/>
  <c r="BG19" i="7" s="1"/>
  <c r="BJ19" i="6"/>
  <c r="BK19" i="6" s="1"/>
  <c r="BA20" i="5"/>
  <c r="AU20" i="5"/>
  <c r="BU20" i="5"/>
  <c r="BV20" i="5" s="1"/>
  <c r="BD18" i="9"/>
  <c r="BE18" i="9"/>
  <c r="EX18" i="8"/>
  <c r="EY18" i="8" s="1"/>
  <c r="EZ18" i="8" s="1"/>
  <c r="EA19" i="7"/>
  <c r="DW19" i="7"/>
  <c r="DX19" i="7"/>
  <c r="DY19" i="7"/>
  <c r="DZ19" i="7"/>
  <c r="EF19" i="6"/>
  <c r="EG19" i="6" s="1"/>
  <c r="EH19" i="6" s="1"/>
  <c r="EI19" i="6" s="1"/>
  <c r="AU19" i="6" s="1"/>
  <c r="T19" i="6" s="1"/>
  <c r="W19" i="6" s="1"/>
  <c r="EF20" i="4"/>
  <c r="EG20" i="4" s="1"/>
  <c r="EH20" i="4" s="1"/>
  <c r="EI20" i="4" s="1"/>
  <c r="AU20" i="4" s="1"/>
  <c r="T20" i="4" s="1"/>
  <c r="W20" i="4" s="1"/>
  <c r="EE18" i="8"/>
  <c r="ED18" i="8"/>
  <c r="EB18" i="8"/>
  <c r="EC18" i="8"/>
  <c r="EA18" i="8"/>
  <c r="EF18" i="8" l="1"/>
  <c r="EG18" i="8" s="1"/>
  <c r="EH18" i="8" s="1"/>
  <c r="EI18" i="8" s="1"/>
  <c r="AU18" i="8" s="1"/>
  <c r="T18" i="8" s="1"/>
  <c r="W18" i="8" s="1"/>
  <c r="AX18" i="8" s="1"/>
  <c r="AX20" i="4"/>
  <c r="BF18" i="9"/>
  <c r="BG18" i="9" s="1"/>
  <c r="BD22" i="1"/>
  <c r="AX22" i="1"/>
  <c r="BX22" i="1"/>
  <c r="BY22" i="1" s="1"/>
  <c r="EB19" i="7"/>
  <c r="EC19" i="7" s="1"/>
  <c r="ED19" i="7" s="1"/>
  <c r="EE19" i="7" s="1"/>
  <c r="AQ19" i="7" s="1"/>
  <c r="P19" i="7" s="1"/>
  <c r="S19" i="7" s="1"/>
  <c r="BM20" i="5"/>
  <c r="BH20" i="5"/>
  <c r="BI20" i="5" s="1"/>
  <c r="AX19" i="6"/>
  <c r="AX20" i="5"/>
  <c r="AY20" i="5" s="1"/>
  <c r="AV20" i="5"/>
  <c r="AW20" i="5" s="1"/>
  <c r="ET18" i="9"/>
  <c r="EU18" i="9" s="1"/>
  <c r="EV18" i="9" s="1"/>
  <c r="DX18" i="9"/>
  <c r="DW18" i="9"/>
  <c r="DZ18" i="9"/>
  <c r="EA18" i="9"/>
  <c r="DY18" i="9"/>
  <c r="AT19" i="7" l="1"/>
  <c r="BA22" i="1"/>
  <c r="BB22" i="1" s="1"/>
  <c r="AY22" i="1"/>
  <c r="AZ22" i="1" s="1"/>
  <c r="BE18" i="8"/>
  <c r="AY18" i="8"/>
  <c r="BY18" i="8"/>
  <c r="BZ18" i="8" s="1"/>
  <c r="BE19" i="6"/>
  <c r="AY19" i="6"/>
  <c r="BY19" i="6"/>
  <c r="BZ19" i="6" s="1"/>
  <c r="BJ20" i="5"/>
  <c r="BK20" i="5"/>
  <c r="BE20" i="4"/>
  <c r="AY20" i="4"/>
  <c r="BY20" i="4"/>
  <c r="BZ20" i="4" s="1"/>
  <c r="BK22" i="1"/>
  <c r="BL22" i="1" s="1"/>
  <c r="BP22" i="1"/>
  <c r="EB18" i="9"/>
  <c r="EC18" i="9" s="1"/>
  <c r="ED18" i="9" s="1"/>
  <c r="EE18" i="9" s="1"/>
  <c r="AQ18" i="9" s="1"/>
  <c r="P18" i="9" s="1"/>
  <c r="S18" i="9" s="1"/>
  <c r="BN20" i="5"/>
  <c r="BO20" i="5"/>
  <c r="BL20" i="5" l="1"/>
  <c r="BP20" i="5"/>
  <c r="BB18" i="8"/>
  <c r="BC18" i="8" s="1"/>
  <c r="AZ18" i="8"/>
  <c r="BA18" i="8" s="1"/>
  <c r="AT18" i="9"/>
  <c r="BB20" i="4"/>
  <c r="BC20" i="4" s="1"/>
  <c r="AZ20" i="4"/>
  <c r="BA20" i="4" s="1"/>
  <c r="BL20" i="4"/>
  <c r="BM20" i="4" s="1"/>
  <c r="BQ20" i="4"/>
  <c r="BR22" i="1"/>
  <c r="BQ22" i="1"/>
  <c r="BB19" i="6"/>
  <c r="BC19" i="6" s="1"/>
  <c r="AZ19" i="6"/>
  <c r="BA19" i="6" s="1"/>
  <c r="BL18" i="8"/>
  <c r="BM18" i="8" s="1"/>
  <c r="BQ18" i="8"/>
  <c r="BM22" i="1"/>
  <c r="BN22" i="1"/>
  <c r="BL19" i="6"/>
  <c r="BM19" i="6" s="1"/>
  <c r="BQ19" i="6"/>
  <c r="BA19" i="7"/>
  <c r="AU19" i="7"/>
  <c r="BU19" i="7"/>
  <c r="BV19" i="7" s="1"/>
  <c r="BS22" i="1" l="1"/>
  <c r="BR20" i="5"/>
  <c r="BS20" i="5" s="1"/>
  <c r="BQ20" i="5"/>
  <c r="CD20" i="5" s="1"/>
  <c r="BO19" i="6"/>
  <c r="BN19" i="6"/>
  <c r="BO22" i="1"/>
  <c r="BR19" i="6"/>
  <c r="BS19" i="6"/>
  <c r="BR18" i="8"/>
  <c r="BS18" i="8"/>
  <c r="BO20" i="4"/>
  <c r="BN20" i="4"/>
  <c r="BA18" i="9"/>
  <c r="AU18" i="9"/>
  <c r="BU18" i="9"/>
  <c r="BV18" i="9" s="1"/>
  <c r="AX19" i="7"/>
  <c r="AY19" i="7" s="1"/>
  <c r="AV19" i="7"/>
  <c r="AW19" i="7" s="1"/>
  <c r="BS20" i="4"/>
  <c r="BR20" i="4"/>
  <c r="BO18" i="8"/>
  <c r="BN18" i="8"/>
  <c r="BH19" i="7"/>
  <c r="BI19" i="7" s="1"/>
  <c r="BM19" i="7"/>
  <c r="BP19" i="6" l="1"/>
  <c r="BT20" i="4"/>
  <c r="BW20" i="5"/>
  <c r="BX20" i="5" s="1"/>
  <c r="BZ20" i="5" s="1"/>
  <c r="BP18" i="8"/>
  <c r="BT18" i="8"/>
  <c r="BO19" i="7"/>
  <c r="BN19" i="7"/>
  <c r="BK19" i="7"/>
  <c r="BJ19" i="7"/>
  <c r="AX18" i="9"/>
  <c r="AY18" i="9" s="1"/>
  <c r="AV18" i="9"/>
  <c r="AW18" i="9" s="1"/>
  <c r="BT19" i="6"/>
  <c r="BP20" i="4"/>
  <c r="BM18" i="9"/>
  <c r="BH18" i="9"/>
  <c r="BI18" i="9" s="1"/>
  <c r="BU22" i="1"/>
  <c r="BV22" i="1" s="1"/>
  <c r="BT22" i="1"/>
  <c r="BV19" i="6" l="1"/>
  <c r="BW19" i="6" s="1"/>
  <c r="CA20" i="5"/>
  <c r="CB20" i="5" s="1"/>
  <c r="CC20" i="5" s="1"/>
  <c r="CE20" i="5" s="1"/>
  <c r="CF20" i="5" s="1"/>
  <c r="CG20" i="5" s="1"/>
  <c r="CI20" i="5" s="1"/>
  <c r="BV18" i="8"/>
  <c r="BW18" i="8" s="1"/>
  <c r="BU18" i="8"/>
  <c r="CH18" i="8" s="1"/>
  <c r="BL19" i="7"/>
  <c r="BP19" i="7"/>
  <c r="BO18" i="9"/>
  <c r="BN18" i="9"/>
  <c r="CG22" i="1"/>
  <c r="BZ22" i="1"/>
  <c r="CA22" i="1" s="1"/>
  <c r="BK18" i="9"/>
  <c r="BJ18" i="9"/>
  <c r="BV20" i="4"/>
  <c r="BW20" i="4" s="1"/>
  <c r="BU20" i="4"/>
  <c r="BU19" i="6"/>
  <c r="E20" i="5" l="1"/>
  <c r="C21" i="5" s="1"/>
  <c r="BQ19" i="7"/>
  <c r="BW19" i="7" s="1"/>
  <c r="BX19" i="7" s="1"/>
  <c r="BR19" i="7"/>
  <c r="BS19" i="7" s="1"/>
  <c r="CA18" i="8"/>
  <c r="CB18" i="8" s="1"/>
  <c r="CE18" i="8" s="1"/>
  <c r="BP18" i="9"/>
  <c r="BL18" i="9"/>
  <c r="F20" i="5"/>
  <c r="H20" i="6" s="1"/>
  <c r="CC22" i="1"/>
  <c r="CD22" i="1"/>
  <c r="CH19" i="6"/>
  <c r="CA19" i="6"/>
  <c r="CB19" i="6" s="1"/>
  <c r="CH20" i="4"/>
  <c r="CA20" i="4"/>
  <c r="CB20" i="4" s="1"/>
  <c r="CD19" i="7" l="1"/>
  <c r="BR18" i="9"/>
  <c r="BS18" i="9" s="1"/>
  <c r="CD18" i="8"/>
  <c r="CF18" i="8" s="1"/>
  <c r="CG18" i="8" s="1"/>
  <c r="CI18" i="8" s="1"/>
  <c r="CJ18" i="8" s="1"/>
  <c r="CK18" i="8" s="1"/>
  <c r="CM18" i="8" s="1"/>
  <c r="E18" i="8" s="1"/>
  <c r="BQ18" i="9"/>
  <c r="BW18" i="9" s="1"/>
  <c r="BX18" i="9" s="1"/>
  <c r="CD20" i="4"/>
  <c r="CE20" i="4"/>
  <c r="CA19" i="7"/>
  <c r="BZ19" i="7"/>
  <c r="CE19" i="6"/>
  <c r="CD19" i="6"/>
  <c r="CE22" i="1"/>
  <c r="CF22" i="1" s="1"/>
  <c r="CH22" i="1" s="1"/>
  <c r="CI22" i="1" s="1"/>
  <c r="CJ22" i="1" s="1"/>
  <c r="CL22" i="1" s="1"/>
  <c r="E22" i="1" s="1"/>
  <c r="CD18" i="9" l="1"/>
  <c r="CB19" i="7"/>
  <c r="CC19" i="7" s="1"/>
  <c r="CE19" i="7" s="1"/>
  <c r="CF19" i="7" s="1"/>
  <c r="CG19" i="7" s="1"/>
  <c r="CI19" i="7" s="1"/>
  <c r="E19" i="7" s="1"/>
  <c r="C20" i="7" s="1"/>
  <c r="CA18" i="9"/>
  <c r="BZ18" i="9"/>
  <c r="C23" i="1"/>
  <c r="F22" i="1"/>
  <c r="H21" i="2" s="1"/>
  <c r="I21" i="2" s="1"/>
  <c r="CF20" i="4"/>
  <c r="CG20" i="4" s="1"/>
  <c r="CI20" i="4" s="1"/>
  <c r="CJ20" i="4" s="1"/>
  <c r="CK20" i="4" s="1"/>
  <c r="CM20" i="4" s="1"/>
  <c r="E20" i="4" s="1"/>
  <c r="C19" i="8"/>
  <c r="F18" i="8"/>
  <c r="CF19" i="6"/>
  <c r="CG19" i="6" s="1"/>
  <c r="CI19" i="6" s="1"/>
  <c r="CJ19" i="6" s="1"/>
  <c r="CK19" i="6" s="1"/>
  <c r="CM19" i="6" s="1"/>
  <c r="E19" i="6" s="1"/>
  <c r="D21" i="4" l="1"/>
  <c r="D21" i="5" s="1"/>
  <c r="J21" i="2"/>
  <c r="F19" i="7"/>
  <c r="H19" i="8" s="1"/>
  <c r="CB18" i="9"/>
  <c r="CC18" i="9" s="1"/>
  <c r="CE18" i="9" s="1"/>
  <c r="CF18" i="9" s="1"/>
  <c r="CG18" i="9" s="1"/>
  <c r="CI18" i="9" s="1"/>
  <c r="E18" i="9" s="1"/>
  <c r="C19" i="9" s="1"/>
  <c r="C21" i="4"/>
  <c r="F20" i="4"/>
  <c r="G23" i="1"/>
  <c r="C20" i="6"/>
  <c r="F19" i="6"/>
  <c r="I18" i="8"/>
  <c r="J18" i="8" s="1"/>
  <c r="D18" i="10" s="1"/>
  <c r="F18" i="9" l="1"/>
  <c r="H18" i="10" s="1"/>
  <c r="I19" i="6"/>
  <c r="K23" i="1"/>
  <c r="R23" i="1"/>
  <c r="I20" i="4"/>
  <c r="K21" i="4"/>
  <c r="G21" i="6"/>
  <c r="G21" i="5"/>
  <c r="L18" i="10"/>
  <c r="N18" i="10" s="1"/>
  <c r="J20" i="4" l="1"/>
  <c r="D20" i="6" s="1"/>
  <c r="J19" i="6"/>
  <c r="D19" i="8" s="1"/>
  <c r="R18" i="10"/>
  <c r="T18" i="10"/>
  <c r="AA18" i="10" s="1"/>
  <c r="AB18" i="10" s="1"/>
  <c r="I21" i="5"/>
  <c r="M21" i="5" s="1"/>
  <c r="O21" i="5"/>
  <c r="V21" i="5" s="1"/>
  <c r="W21" i="5" s="1"/>
  <c r="Q21" i="4"/>
  <c r="M21" i="4"/>
  <c r="Y23" i="1"/>
  <c r="Z23" i="1" s="1"/>
  <c r="AO23" i="1" s="1"/>
  <c r="T23" i="1"/>
  <c r="U23" i="1" s="1"/>
  <c r="AV23" i="1" s="1"/>
  <c r="AB23" i="1"/>
  <c r="EN18" i="10"/>
  <c r="CV18" i="10"/>
  <c r="O23" i="1"/>
  <c r="CT23" i="1"/>
  <c r="EL23" i="1"/>
  <c r="D20" i="7" l="1"/>
  <c r="G20" i="8" s="1"/>
  <c r="K20" i="6"/>
  <c r="M20" i="6" s="1"/>
  <c r="S20" i="6" s="1"/>
  <c r="Z20" i="6" s="1"/>
  <c r="AA20" i="6" s="1"/>
  <c r="D19" i="9"/>
  <c r="K19" i="8"/>
  <c r="Q19" i="8" s="1"/>
  <c r="EI21" i="5"/>
  <c r="CQ21" i="5"/>
  <c r="DM21" i="5" s="1"/>
  <c r="AN23" i="1"/>
  <c r="AP23" i="1" s="1"/>
  <c r="M19" i="8"/>
  <c r="S19" i="8" s="1"/>
  <c r="Z19" i="8" s="1"/>
  <c r="AA19" i="8" s="1"/>
  <c r="Q20" i="6"/>
  <c r="DG18" i="10"/>
  <c r="CX18" i="10"/>
  <c r="DR18" i="10"/>
  <c r="AT18" i="10"/>
  <c r="AA23" i="1"/>
  <c r="AC23" i="1" s="1"/>
  <c r="AF21" i="5"/>
  <c r="T21" i="5"/>
  <c r="AE21" i="5"/>
  <c r="AH23" i="1"/>
  <c r="W23" i="1"/>
  <c r="AI23" i="1"/>
  <c r="AK23" i="1"/>
  <c r="DE23" i="1"/>
  <c r="CV23" i="1"/>
  <c r="DP23" i="1"/>
  <c r="AR23" i="1"/>
  <c r="G19" i="10"/>
  <c r="G19" i="9"/>
  <c r="CU21" i="4"/>
  <c r="EM21" i="4"/>
  <c r="S21" i="4"/>
  <c r="AJ21" i="4"/>
  <c r="AI21" i="4"/>
  <c r="X21" i="4"/>
  <c r="G20" i="7" l="1"/>
  <c r="EM19" i="8"/>
  <c r="CS21" i="5"/>
  <c r="CT21" i="5" s="1"/>
  <c r="AO21" i="5"/>
  <c r="DB21" i="5"/>
  <c r="DC21" i="5" s="1"/>
  <c r="CU19" i="8"/>
  <c r="CW19" i="8" s="1"/>
  <c r="CU20" i="6"/>
  <c r="AS20" i="6" s="1"/>
  <c r="EM20" i="6"/>
  <c r="I19" i="9"/>
  <c r="M19" i="9" s="1"/>
  <c r="O19" i="9"/>
  <c r="V19" i="9" s="1"/>
  <c r="W19" i="9" s="1"/>
  <c r="I20" i="7"/>
  <c r="M20" i="7" s="1"/>
  <c r="O20" i="7"/>
  <c r="V20" i="7" s="1"/>
  <c r="W20" i="7" s="1"/>
  <c r="AG21" i="5"/>
  <c r="AI21" i="5" s="1"/>
  <c r="AK21" i="4"/>
  <c r="DQ21" i="5"/>
  <c r="DR21" i="5"/>
  <c r="DN21" i="5"/>
  <c r="DP21" i="5"/>
  <c r="DO21" i="5"/>
  <c r="DQ23" i="1"/>
  <c r="DU23" i="1"/>
  <c r="DS23" i="1"/>
  <c r="DR23" i="1"/>
  <c r="DT23" i="1"/>
  <c r="AJ23" i="1"/>
  <c r="AL23" i="1" s="1"/>
  <c r="AM23" i="1" s="1"/>
  <c r="DA18" i="10"/>
  <c r="DC18" i="10"/>
  <c r="DB18" i="10"/>
  <c r="CZ18" i="10"/>
  <c r="CY18" i="10"/>
  <c r="CZ23" i="1"/>
  <c r="CX23" i="1"/>
  <c r="DA23" i="1"/>
  <c r="CW23" i="1"/>
  <c r="CY23" i="1"/>
  <c r="DH23" i="1"/>
  <c r="DI23" i="1"/>
  <c r="DF23" i="1"/>
  <c r="DJ23" i="1"/>
  <c r="DG23" i="1"/>
  <c r="DK18" i="10"/>
  <c r="DH18" i="10"/>
  <c r="DJ18" i="10"/>
  <c r="DI18" i="10"/>
  <c r="DL18" i="10"/>
  <c r="DQ21" i="4"/>
  <c r="AS21" i="4"/>
  <c r="DF21" i="4"/>
  <c r="CW21" i="4"/>
  <c r="BE23" i="1"/>
  <c r="BW23" i="1"/>
  <c r="AJ20" i="6"/>
  <c r="AI20" i="6"/>
  <c r="X20" i="6"/>
  <c r="AJ19" i="8"/>
  <c r="AI19" i="8"/>
  <c r="X19" i="8"/>
  <c r="AC21" i="4"/>
  <c r="U21" i="4"/>
  <c r="V21" i="4" s="1"/>
  <c r="AW21" i="4" s="1"/>
  <c r="Z21" i="4"/>
  <c r="AA21" i="4" s="1"/>
  <c r="AB21" i="4" s="1"/>
  <c r="DV18" i="10"/>
  <c r="DU18" i="10"/>
  <c r="DW18" i="10"/>
  <c r="DT18" i="10"/>
  <c r="DS18" i="10"/>
  <c r="Y21" i="5"/>
  <c r="AH21" i="5"/>
  <c r="X21" i="5"/>
  <c r="AL21" i="5"/>
  <c r="Q21" i="5"/>
  <c r="R21" i="5" s="1"/>
  <c r="AS21" i="5" s="1"/>
  <c r="AK21" i="5"/>
  <c r="BC23" i="1"/>
  <c r="DF19" i="8" l="1"/>
  <c r="DJ19" i="8" s="1"/>
  <c r="AS19" i="8"/>
  <c r="DQ19" i="8"/>
  <c r="DT19" i="8" s="1"/>
  <c r="DD21" i="5"/>
  <c r="CV21" i="5"/>
  <c r="CW21" i="5"/>
  <c r="DF21" i="5"/>
  <c r="CU21" i="5"/>
  <c r="DE21" i="5"/>
  <c r="CX21" i="5"/>
  <c r="DG21" i="5"/>
  <c r="EI19" i="9"/>
  <c r="CQ19" i="9"/>
  <c r="CS19" i="9" s="1"/>
  <c r="CW20" i="6"/>
  <c r="DB20" i="6" s="1"/>
  <c r="DF20" i="6"/>
  <c r="DJ20" i="6" s="1"/>
  <c r="DQ20" i="6"/>
  <c r="DV20" i="6" s="1"/>
  <c r="EI20" i="7"/>
  <c r="CQ20" i="7"/>
  <c r="DB20" i="7" s="1"/>
  <c r="AM21" i="4"/>
  <c r="AL21" i="4"/>
  <c r="AM21" i="5"/>
  <c r="Z21" i="5"/>
  <c r="BT21" i="5" s="1"/>
  <c r="AD21" i="4"/>
  <c r="BX21" i="4" s="1"/>
  <c r="AO21" i="4"/>
  <c r="DX18" i="10"/>
  <c r="DY18" i="10" s="1"/>
  <c r="AP21" i="4"/>
  <c r="DD18" i="10"/>
  <c r="DE18" i="10" s="1"/>
  <c r="U20" i="6"/>
  <c r="V20" i="6" s="1"/>
  <c r="AW20" i="6" s="1"/>
  <c r="AC20" i="6"/>
  <c r="DR21" i="4"/>
  <c r="DV21" i="4"/>
  <c r="DT21" i="4"/>
  <c r="DS21" i="4"/>
  <c r="DU21" i="4"/>
  <c r="DV23" i="1"/>
  <c r="DW23" i="1" s="1"/>
  <c r="AE19" i="9"/>
  <c r="T19" i="9"/>
  <c r="AF19" i="9"/>
  <c r="DB23" i="1"/>
  <c r="DC23" i="1" s="1"/>
  <c r="DM18" i="10"/>
  <c r="DN18" i="10" s="1"/>
  <c r="DS21" i="5"/>
  <c r="DT21" i="5" s="1"/>
  <c r="AJ21" i="5"/>
  <c r="AP19" i="8"/>
  <c r="AC19" i="8"/>
  <c r="U19" i="8"/>
  <c r="V19" i="8" s="1"/>
  <c r="AW19" i="8" s="1"/>
  <c r="AL20" i="6"/>
  <c r="CY19" i="8"/>
  <c r="CZ19" i="8"/>
  <c r="DB19" i="8"/>
  <c r="CX19" i="8"/>
  <c r="DA19" i="8"/>
  <c r="DB21" i="4"/>
  <c r="CZ21" i="4"/>
  <c r="CX21" i="4"/>
  <c r="CY21" i="4"/>
  <c r="DA21" i="4"/>
  <c r="AE20" i="7"/>
  <c r="T20" i="7"/>
  <c r="AF20" i="7"/>
  <c r="BF23" i="1"/>
  <c r="AK19" i="8"/>
  <c r="AK20" i="6"/>
  <c r="DH21" i="4"/>
  <c r="DJ21" i="4"/>
  <c r="DK21" i="4"/>
  <c r="DI21" i="4"/>
  <c r="DG21" i="4"/>
  <c r="DK23" i="1"/>
  <c r="DL23" i="1" s="1"/>
  <c r="DG19" i="8" l="1"/>
  <c r="DH19" i="8"/>
  <c r="DK19" i="8"/>
  <c r="DI19" i="8"/>
  <c r="DS19" i="8"/>
  <c r="DU19" i="8"/>
  <c r="DV19" i="8"/>
  <c r="DR19" i="8"/>
  <c r="DB19" i="9"/>
  <c r="DE19" i="9" s="1"/>
  <c r="DK20" i="6"/>
  <c r="DI20" i="6"/>
  <c r="DG20" i="6"/>
  <c r="CZ20" i="6"/>
  <c r="DA20" i="6"/>
  <c r="DH20" i="6"/>
  <c r="DH21" i="5"/>
  <c r="DI21" i="5" s="1"/>
  <c r="CX20" i="6"/>
  <c r="CY21" i="5"/>
  <c r="CZ21" i="5" s="1"/>
  <c r="CY20" i="6"/>
  <c r="AO20" i="7"/>
  <c r="AO19" i="9"/>
  <c r="DM19" i="9"/>
  <c r="DO19" i="9" s="1"/>
  <c r="DR20" i="6"/>
  <c r="DU20" i="6"/>
  <c r="DS20" i="6"/>
  <c r="CS20" i="7"/>
  <c r="CX20" i="7" s="1"/>
  <c r="AZ21" i="5"/>
  <c r="DM20" i="7"/>
  <c r="DN20" i="7" s="1"/>
  <c r="DT20" i="6"/>
  <c r="AN21" i="4"/>
  <c r="BB21" i="5"/>
  <c r="AB20" i="6"/>
  <c r="AD20" i="6" s="1"/>
  <c r="BX20" i="6" s="1"/>
  <c r="AQ21" i="4"/>
  <c r="DO18" i="10"/>
  <c r="DP18" i="10" s="1"/>
  <c r="DZ18" i="10" s="1"/>
  <c r="EA18" i="10" s="1"/>
  <c r="AM20" i="6"/>
  <c r="AN20" i="6" s="1"/>
  <c r="AG20" i="7"/>
  <c r="AH19" i="9"/>
  <c r="AG19" i="9"/>
  <c r="AB19" i="8"/>
  <c r="AD19" i="8" s="1"/>
  <c r="BC21" i="5"/>
  <c r="DE20" i="7"/>
  <c r="DD20" i="7"/>
  <c r="DG20" i="7"/>
  <c r="DF20" i="7"/>
  <c r="DC20" i="7"/>
  <c r="DC19" i="8"/>
  <c r="DD19" i="8" s="1"/>
  <c r="DL19" i="8"/>
  <c r="DM19" i="8" s="1"/>
  <c r="DW21" i="4"/>
  <c r="DX21" i="4" s="1"/>
  <c r="AL19" i="8"/>
  <c r="BH23" i="1"/>
  <c r="BG23" i="1"/>
  <c r="DM23" i="1"/>
  <c r="DN23" i="1" s="1"/>
  <c r="AM19" i="8"/>
  <c r="AO20" i="6"/>
  <c r="DL21" i="4"/>
  <c r="DM21" i="4" s="1"/>
  <c r="Y20" i="7"/>
  <c r="Q20" i="7"/>
  <c r="R20" i="7" s="1"/>
  <c r="AS20" i="7" s="1"/>
  <c r="AO19" i="8"/>
  <c r="AQ19" i="8" s="1"/>
  <c r="Y19" i="9"/>
  <c r="Q19" i="9"/>
  <c r="R19" i="9" s="1"/>
  <c r="AS19" i="9" s="1"/>
  <c r="CU19" i="9"/>
  <c r="CT19" i="9"/>
  <c r="CX19" i="9"/>
  <c r="CV19" i="9"/>
  <c r="CW19" i="9"/>
  <c r="AP20" i="6"/>
  <c r="AH20" i="7"/>
  <c r="DC21" i="4"/>
  <c r="DD21" i="4" s="1"/>
  <c r="DF19" i="9" l="1"/>
  <c r="DG19" i="9"/>
  <c r="DC19" i="9"/>
  <c r="DW19" i="8"/>
  <c r="DX19" i="8" s="1"/>
  <c r="DL20" i="6"/>
  <c r="DM20" i="6" s="1"/>
  <c r="DD19" i="9"/>
  <c r="DP19" i="9"/>
  <c r="DQ19" i="9"/>
  <c r="DJ21" i="5"/>
  <c r="DK21" i="5" s="1"/>
  <c r="ES21" i="5" s="1"/>
  <c r="DC20" i="6"/>
  <c r="DD20" i="6" s="1"/>
  <c r="DN19" i="9"/>
  <c r="DR19" i="9"/>
  <c r="CW20" i="7"/>
  <c r="CU20" i="7"/>
  <c r="CT20" i="7"/>
  <c r="CV20" i="7"/>
  <c r="DO20" i="7"/>
  <c r="DW20" i="6"/>
  <c r="DX20" i="6" s="1"/>
  <c r="DP20" i="7"/>
  <c r="DR20" i="7"/>
  <c r="DQ20" i="7"/>
  <c r="BI23" i="1"/>
  <c r="BJ23" i="1" s="1"/>
  <c r="AK19" i="9"/>
  <c r="X19" i="9"/>
  <c r="Z19" i="9" s="1"/>
  <c r="BT19" i="9" s="1"/>
  <c r="EX18" i="10"/>
  <c r="EY18" i="10" s="1"/>
  <c r="EZ18" i="10" s="1"/>
  <c r="FA18" i="10" s="1"/>
  <c r="BD21" i="4"/>
  <c r="BG21" i="4"/>
  <c r="BF21" i="4"/>
  <c r="DH20" i="7"/>
  <c r="DI20" i="7" s="1"/>
  <c r="AK20" i="7"/>
  <c r="DN19" i="8"/>
  <c r="DO19" i="8" s="1"/>
  <c r="AI19" i="9"/>
  <c r="AJ19" i="9" s="1"/>
  <c r="AL19" i="9"/>
  <c r="AI20" i="7"/>
  <c r="AJ20" i="7" s="1"/>
  <c r="BF19" i="8"/>
  <c r="BX19" i="8"/>
  <c r="X20" i="7"/>
  <c r="Z20" i="7" s="1"/>
  <c r="DN21" i="4"/>
  <c r="DO21" i="4" s="1"/>
  <c r="AL20" i="7"/>
  <c r="DX23" i="1"/>
  <c r="DY23" i="1" s="1"/>
  <c r="EV23" i="1"/>
  <c r="AQ20" i="6"/>
  <c r="BG20" i="6" s="1"/>
  <c r="AN19" i="8"/>
  <c r="BD21" i="5"/>
  <c r="BE21" i="5"/>
  <c r="CY19" i="9"/>
  <c r="CZ19" i="9" s="1"/>
  <c r="BD19" i="8"/>
  <c r="EE18" i="10"/>
  <c r="EB18" i="10"/>
  <c r="EC18" i="10"/>
  <c r="ED18" i="10"/>
  <c r="EF18" i="10"/>
  <c r="DH19" i="9" l="1"/>
  <c r="DI19" i="9" s="1"/>
  <c r="DJ19" i="9" s="1"/>
  <c r="DK19" i="9" s="1"/>
  <c r="DU21" i="5"/>
  <c r="DV21" i="5" s="1"/>
  <c r="DN20" i="6"/>
  <c r="DO20" i="6" s="1"/>
  <c r="DS19" i="9"/>
  <c r="DT19" i="9" s="1"/>
  <c r="CY20" i="7"/>
  <c r="CZ20" i="7" s="1"/>
  <c r="DJ20" i="7" s="1"/>
  <c r="DK20" i="7" s="1"/>
  <c r="DS20" i="7"/>
  <c r="DT20" i="7" s="1"/>
  <c r="AM19" i="9"/>
  <c r="BC19" i="9" s="1"/>
  <c r="BD19" i="9" s="1"/>
  <c r="BH21" i="4"/>
  <c r="BI21" i="4"/>
  <c r="AM20" i="7"/>
  <c r="AZ20" i="7" s="1"/>
  <c r="DY21" i="4"/>
  <c r="DZ21" i="4" s="1"/>
  <c r="EW21" i="4"/>
  <c r="BT20" i="7"/>
  <c r="EW23" i="1"/>
  <c r="EX23" i="1" s="1"/>
  <c r="EY23" i="1" s="1"/>
  <c r="BI20" i="6"/>
  <c r="BH20" i="6"/>
  <c r="BF21" i="5"/>
  <c r="BG21" i="5" s="1"/>
  <c r="EB23" i="1"/>
  <c r="EA23" i="1"/>
  <c r="EC23" i="1"/>
  <c r="ED23" i="1"/>
  <c r="DZ23" i="1"/>
  <c r="DY20" i="6"/>
  <c r="DZ20" i="6" s="1"/>
  <c r="EW20" i="6"/>
  <c r="ET21" i="5"/>
  <c r="EU21" i="5" s="1"/>
  <c r="EV21" i="5" s="1"/>
  <c r="BG19" i="8"/>
  <c r="DW21" i="5"/>
  <c r="DZ21" i="5"/>
  <c r="DX21" i="5"/>
  <c r="EA21" i="5"/>
  <c r="DY21" i="5"/>
  <c r="EG18" i="10"/>
  <c r="EH18" i="10" s="1"/>
  <c r="EI18" i="10" s="1"/>
  <c r="EJ18" i="10" s="1"/>
  <c r="AV18" i="10" s="1"/>
  <c r="U18" i="10" s="1"/>
  <c r="BD20" i="6"/>
  <c r="BF20" i="6"/>
  <c r="DY19" i="8"/>
  <c r="DZ19" i="8" s="1"/>
  <c r="EW19" i="8"/>
  <c r="BB19" i="9" l="1"/>
  <c r="AZ19" i="9"/>
  <c r="BC20" i="7"/>
  <c r="BE20" i="7" s="1"/>
  <c r="BJ20" i="6"/>
  <c r="BK20" i="6" s="1"/>
  <c r="EE23" i="1"/>
  <c r="EF23" i="1" s="1"/>
  <c r="EG23" i="1" s="1"/>
  <c r="EH23" i="1" s="1"/>
  <c r="AT23" i="1" s="1"/>
  <c r="S23" i="1" s="1"/>
  <c r="V23" i="1" s="1"/>
  <c r="AW23" i="1" s="1"/>
  <c r="BB20" i="7"/>
  <c r="BJ21" i="4"/>
  <c r="BK21" i="4" s="1"/>
  <c r="BE19" i="9"/>
  <c r="BF19" i="9" s="1"/>
  <c r="BG19" i="9" s="1"/>
  <c r="EB21" i="5"/>
  <c r="EC21" i="5" s="1"/>
  <c r="ED21" i="5" s="1"/>
  <c r="EE21" i="5" s="1"/>
  <c r="AQ21" i="5" s="1"/>
  <c r="P21" i="5" s="1"/>
  <c r="S21" i="5" s="1"/>
  <c r="AT21" i="5" s="1"/>
  <c r="DU19" i="9"/>
  <c r="DV19" i="9" s="1"/>
  <c r="ES19" i="9"/>
  <c r="EX20" i="6"/>
  <c r="EY20" i="6" s="1"/>
  <c r="EZ20" i="6" s="1"/>
  <c r="ED20" i="6"/>
  <c r="EC20" i="6"/>
  <c r="EA20" i="6"/>
  <c r="EB20" i="6"/>
  <c r="EE20" i="6"/>
  <c r="DU20" i="7"/>
  <c r="DV20" i="7" s="1"/>
  <c r="ES20" i="7"/>
  <c r="EX21" i="4"/>
  <c r="EY21" i="4" s="1"/>
  <c r="EZ21" i="4" s="1"/>
  <c r="EC19" i="8"/>
  <c r="EB19" i="8"/>
  <c r="EE19" i="8"/>
  <c r="ED19" i="8"/>
  <c r="EA19" i="8"/>
  <c r="EC21" i="4"/>
  <c r="EB21" i="4"/>
  <c r="ED21" i="4"/>
  <c r="EE21" i="4"/>
  <c r="EA21" i="4"/>
  <c r="BH19" i="8"/>
  <c r="BI19" i="8"/>
  <c r="EX19" i="8"/>
  <c r="EY19" i="8" s="1"/>
  <c r="EZ19" i="8" s="1"/>
  <c r="BD20" i="7" l="1"/>
  <c r="BF20" i="7" s="1"/>
  <c r="BG20" i="7" s="1"/>
  <c r="EF21" i="4"/>
  <c r="EG21" i="4" s="1"/>
  <c r="EH21" i="4" s="1"/>
  <c r="EI21" i="4" s="1"/>
  <c r="AU21" i="4" s="1"/>
  <c r="T21" i="4" s="1"/>
  <c r="W21" i="4" s="1"/>
  <c r="AX21" i="4" s="1"/>
  <c r="EF20" i="6"/>
  <c r="EG20" i="6" s="1"/>
  <c r="EH20" i="6" s="1"/>
  <c r="EI20" i="6" s="1"/>
  <c r="AU20" i="6" s="1"/>
  <c r="T20" i="6" s="1"/>
  <c r="W20" i="6" s="1"/>
  <c r="BJ19" i="8"/>
  <c r="BK19" i="8" s="1"/>
  <c r="BA21" i="5"/>
  <c r="AU21" i="5"/>
  <c r="BU21" i="5"/>
  <c r="BV21" i="5" s="1"/>
  <c r="BD23" i="1"/>
  <c r="AX23" i="1"/>
  <c r="BX23" i="1"/>
  <c r="BY23" i="1" s="1"/>
  <c r="DW20" i="7"/>
  <c r="DY20" i="7"/>
  <c r="DX20" i="7"/>
  <c r="EA20" i="7"/>
  <c r="DZ20" i="7"/>
  <c r="ET19" i="9"/>
  <c r="EU19" i="9" s="1"/>
  <c r="EV19" i="9" s="1"/>
  <c r="EF19" i="8"/>
  <c r="EG19" i="8" s="1"/>
  <c r="EH19" i="8" s="1"/>
  <c r="EI19" i="8" s="1"/>
  <c r="AU19" i="8" s="1"/>
  <c r="T19" i="8" s="1"/>
  <c r="W19" i="8" s="1"/>
  <c r="ET20" i="7"/>
  <c r="EU20" i="7" s="1"/>
  <c r="EV20" i="7" s="1"/>
  <c r="EA19" i="9"/>
  <c r="DZ19" i="9"/>
  <c r="DW19" i="9"/>
  <c r="DX19" i="9"/>
  <c r="DY19" i="9"/>
  <c r="EB19" i="9" l="1"/>
  <c r="EC19" i="9" s="1"/>
  <c r="ED19" i="9" s="1"/>
  <c r="EE19" i="9" s="1"/>
  <c r="AQ19" i="9" s="1"/>
  <c r="P19" i="9" s="1"/>
  <c r="S19" i="9" s="1"/>
  <c r="AX21" i="5"/>
  <c r="AY21" i="5" s="1"/>
  <c r="AV21" i="5"/>
  <c r="AW21" i="5" s="1"/>
  <c r="BM21" i="5"/>
  <c r="BH21" i="5"/>
  <c r="BI21" i="5" s="1"/>
  <c r="BA23" i="1"/>
  <c r="BB23" i="1" s="1"/>
  <c r="AY23" i="1"/>
  <c r="AZ23" i="1" s="1"/>
  <c r="EB20" i="7"/>
  <c r="EC20" i="7" s="1"/>
  <c r="ED20" i="7" s="1"/>
  <c r="EE20" i="7" s="1"/>
  <c r="AQ20" i="7" s="1"/>
  <c r="P20" i="7" s="1"/>
  <c r="S20" i="7" s="1"/>
  <c r="BE21" i="4"/>
  <c r="AY21" i="4"/>
  <c r="BY21" i="4"/>
  <c r="BZ21" i="4" s="1"/>
  <c r="BK23" i="1"/>
  <c r="BL23" i="1" s="1"/>
  <c r="BP23" i="1"/>
  <c r="AX19" i="8"/>
  <c r="AX20" i="6"/>
  <c r="BK21" i="5" l="1"/>
  <c r="BJ21" i="5"/>
  <c r="BB21" i="4"/>
  <c r="BC21" i="4" s="1"/>
  <c r="AZ21" i="4"/>
  <c r="BA21" i="4" s="1"/>
  <c r="BQ23" i="1"/>
  <c r="BR23" i="1"/>
  <c r="BL21" i="4"/>
  <c r="BM21" i="4" s="1"/>
  <c r="BQ21" i="4"/>
  <c r="AT20" i="7"/>
  <c r="BM23" i="1"/>
  <c r="BN23" i="1"/>
  <c r="BE20" i="6"/>
  <c r="AY20" i="6"/>
  <c r="BY20" i="6"/>
  <c r="BZ20" i="6" s="1"/>
  <c r="BE19" i="8"/>
  <c r="AY19" i="8"/>
  <c r="BY19" i="8"/>
  <c r="BZ19" i="8" s="1"/>
  <c r="BN21" i="5"/>
  <c r="BO21" i="5"/>
  <c r="AT19" i="9"/>
  <c r="BL21" i="5" l="1"/>
  <c r="BO21" i="4"/>
  <c r="BN21" i="4"/>
  <c r="BS23" i="1"/>
  <c r="BO23" i="1"/>
  <c r="BB20" i="6"/>
  <c r="BC20" i="6" s="1"/>
  <c r="AZ20" i="6"/>
  <c r="BA20" i="6" s="1"/>
  <c r="BR21" i="4"/>
  <c r="BS21" i="4"/>
  <c r="BQ20" i="6"/>
  <c r="BL20" i="6"/>
  <c r="BM20" i="6" s="1"/>
  <c r="BB19" i="8"/>
  <c r="BC19" i="8" s="1"/>
  <c r="AZ19" i="8"/>
  <c r="BA19" i="8" s="1"/>
  <c r="BP21" i="5"/>
  <c r="BL19" i="8"/>
  <c r="BM19" i="8" s="1"/>
  <c r="BQ19" i="8"/>
  <c r="BA19" i="9"/>
  <c r="AU19" i="9"/>
  <c r="BU19" i="9"/>
  <c r="BV19" i="9" s="1"/>
  <c r="BA20" i="7"/>
  <c r="AU20" i="7"/>
  <c r="BU20" i="7"/>
  <c r="BV20" i="7" s="1"/>
  <c r="BP21" i="4" l="1"/>
  <c r="BQ21" i="5"/>
  <c r="CD21" i="5" s="1"/>
  <c r="AX19" i="9"/>
  <c r="AY19" i="9" s="1"/>
  <c r="AV19" i="9"/>
  <c r="AW19" i="9" s="1"/>
  <c r="BN20" i="6"/>
  <c r="BO20" i="6"/>
  <c r="BM19" i="9"/>
  <c r="BH19" i="9"/>
  <c r="BI19" i="9" s="1"/>
  <c r="BR20" i="6"/>
  <c r="BS20" i="6"/>
  <c r="BR19" i="8"/>
  <c r="BS19" i="8"/>
  <c r="BU23" i="1"/>
  <c r="BV23" i="1" s="1"/>
  <c r="BT23" i="1"/>
  <c r="BR21" i="5"/>
  <c r="BS21" i="5" s="1"/>
  <c r="BO19" i="8"/>
  <c r="BN19" i="8"/>
  <c r="AX20" i="7"/>
  <c r="AY20" i="7" s="1"/>
  <c r="AV20" i="7"/>
  <c r="AW20" i="7" s="1"/>
  <c r="BH20" i="7"/>
  <c r="BI20" i="7" s="1"/>
  <c r="BM20" i="7"/>
  <c r="BT21" i="4"/>
  <c r="BV21" i="4" l="1"/>
  <c r="BW21" i="4" s="1"/>
  <c r="BW21" i="5"/>
  <c r="BX21" i="5" s="1"/>
  <c r="BZ21" i="5" s="1"/>
  <c r="BP19" i="8"/>
  <c r="BU21" i="4"/>
  <c r="CA21" i="4" s="1"/>
  <c r="CB21" i="4" s="1"/>
  <c r="BP20" i="6"/>
  <c r="BT20" i="6"/>
  <c r="BT19" i="8"/>
  <c r="CH21" i="4"/>
  <c r="BO20" i="7"/>
  <c r="BN20" i="7"/>
  <c r="CG23" i="1"/>
  <c r="BZ23" i="1"/>
  <c r="CA23" i="1" s="1"/>
  <c r="BK19" i="9"/>
  <c r="BJ19" i="9"/>
  <c r="BJ20" i="7"/>
  <c r="BK20" i="7"/>
  <c r="BO19" i="9"/>
  <c r="BN19" i="9"/>
  <c r="BV19" i="8" l="1"/>
  <c r="BW19" i="8" s="1"/>
  <c r="CA21" i="5"/>
  <c r="CB21" i="5" s="1"/>
  <c r="CC21" i="5" s="1"/>
  <c r="CE21" i="5" s="1"/>
  <c r="CF21" i="5" s="1"/>
  <c r="CG21" i="5" s="1"/>
  <c r="CI21" i="5" s="1"/>
  <c r="BL19" i="9"/>
  <c r="BP20" i="7"/>
  <c r="BP19" i="9"/>
  <c r="CC23" i="1"/>
  <c r="CD23" i="1"/>
  <c r="BU20" i="6"/>
  <c r="BV20" i="6"/>
  <c r="BW20" i="6" s="1"/>
  <c r="BL20" i="7"/>
  <c r="CE21" i="4"/>
  <c r="CD21" i="4"/>
  <c r="BU19" i="8"/>
  <c r="E21" i="5" l="1"/>
  <c r="C22" i="5" s="1"/>
  <c r="BQ19" i="9"/>
  <c r="BW19" i="9" s="1"/>
  <c r="BX19" i="9" s="1"/>
  <c r="BR19" i="9"/>
  <c r="BS19" i="9" s="1"/>
  <c r="F21" i="5"/>
  <c r="H21" i="6" s="1"/>
  <c r="CF21" i="4"/>
  <c r="CG21" i="4" s="1"/>
  <c r="CI21" i="4" s="1"/>
  <c r="CJ21" i="4" s="1"/>
  <c r="CK21" i="4" s="1"/>
  <c r="CM21" i="4" s="1"/>
  <c r="E21" i="4" s="1"/>
  <c r="C22" i="4" s="1"/>
  <c r="CH20" i="6"/>
  <c r="CA20" i="6"/>
  <c r="CB20" i="6" s="1"/>
  <c r="BQ20" i="7"/>
  <c r="BR20" i="7"/>
  <c r="BS20" i="7" s="1"/>
  <c r="CH19" i="8"/>
  <c r="CA19" i="8"/>
  <c r="CB19" i="8" s="1"/>
  <c r="CE23" i="1"/>
  <c r="CF23" i="1" s="1"/>
  <c r="CH23" i="1" s="1"/>
  <c r="CI23" i="1" s="1"/>
  <c r="CJ23" i="1" s="1"/>
  <c r="CL23" i="1" s="1"/>
  <c r="E23" i="1" s="1"/>
  <c r="CD19" i="9" l="1"/>
  <c r="F21" i="4"/>
  <c r="I21" i="4" s="1"/>
  <c r="C24" i="1"/>
  <c r="F23" i="1"/>
  <c r="H22" i="2" s="1"/>
  <c r="I22" i="2" s="1"/>
  <c r="CD20" i="7"/>
  <c r="BW20" i="7"/>
  <c r="BX20" i="7" s="1"/>
  <c r="CE19" i="8"/>
  <c r="CD19" i="8"/>
  <c r="BZ19" i="9"/>
  <c r="CA19" i="9"/>
  <c r="CD20" i="6"/>
  <c r="CE20" i="6"/>
  <c r="D22" i="4" l="1"/>
  <c r="K22" i="4" s="1"/>
  <c r="M22" i="4" s="1"/>
  <c r="J22" i="2"/>
  <c r="J21" i="4"/>
  <c r="D21" i="6" s="1"/>
  <c r="D21" i="7" s="1"/>
  <c r="CF19" i="8"/>
  <c r="CG19" i="8" s="1"/>
  <c r="CI19" i="8" s="1"/>
  <c r="CJ19" i="8" s="1"/>
  <c r="CK19" i="8" s="1"/>
  <c r="CM19" i="8" s="1"/>
  <c r="E19" i="8" s="1"/>
  <c r="CF20" i="6"/>
  <c r="CG20" i="6" s="1"/>
  <c r="CI20" i="6" s="1"/>
  <c r="CJ20" i="6" s="1"/>
  <c r="CK20" i="6" s="1"/>
  <c r="CM20" i="6" s="1"/>
  <c r="E20" i="6" s="1"/>
  <c r="D22" i="5"/>
  <c r="BZ20" i="7"/>
  <c r="CA20" i="7"/>
  <c r="CB19" i="9"/>
  <c r="CC19" i="9" s="1"/>
  <c r="CE19" i="9" s="1"/>
  <c r="CF19" i="9" s="1"/>
  <c r="CG19" i="9" s="1"/>
  <c r="CI19" i="9" s="1"/>
  <c r="E19" i="9" s="1"/>
  <c r="G24" i="1"/>
  <c r="Q22" i="4" l="1"/>
  <c r="G22" i="6"/>
  <c r="G22" i="5"/>
  <c r="AI22" i="4"/>
  <c r="X22" i="4"/>
  <c r="AJ22" i="4"/>
  <c r="K24" i="1"/>
  <c r="R24" i="1"/>
  <c r="EM22" i="4"/>
  <c r="S22" i="4"/>
  <c r="CU22" i="4"/>
  <c r="C20" i="9"/>
  <c r="F19" i="9"/>
  <c r="H19" i="10" s="1"/>
  <c r="C20" i="8"/>
  <c r="F19" i="8"/>
  <c r="C21" i="6"/>
  <c r="F20" i="6"/>
  <c r="G21" i="8"/>
  <c r="CB20" i="7"/>
  <c r="CC20" i="7" s="1"/>
  <c r="CE20" i="7" s="1"/>
  <c r="CF20" i="7" s="1"/>
  <c r="CG20" i="7" s="1"/>
  <c r="CI20" i="7" s="1"/>
  <c r="E20" i="7" s="1"/>
  <c r="I22" i="5" l="1"/>
  <c r="M22" i="5" s="1"/>
  <c r="O22" i="5"/>
  <c r="V22" i="5" s="1"/>
  <c r="W22" i="5" s="1"/>
  <c r="I19" i="8"/>
  <c r="J19" i="8" s="1"/>
  <c r="D19" i="10" s="1"/>
  <c r="EL24" i="1"/>
  <c r="CT24" i="1"/>
  <c r="O24" i="1"/>
  <c r="AK22" i="4"/>
  <c r="K21" i="6"/>
  <c r="AB24" i="1"/>
  <c r="T24" i="1"/>
  <c r="U24" i="1" s="1"/>
  <c r="AV24" i="1" s="1"/>
  <c r="Y24" i="1"/>
  <c r="Z24" i="1" s="1"/>
  <c r="AN24" i="1" s="1"/>
  <c r="AC22" i="4"/>
  <c r="Z22" i="4"/>
  <c r="AA22" i="4" s="1"/>
  <c r="AO22" i="4" s="1"/>
  <c r="U22" i="4"/>
  <c r="V22" i="4" s="1"/>
  <c r="AW22" i="4" s="1"/>
  <c r="C21" i="7"/>
  <c r="F20" i="7"/>
  <c r="H20" i="8" s="1"/>
  <c r="CW22" i="4"/>
  <c r="DQ22" i="4"/>
  <c r="DF22" i="4"/>
  <c r="AS22" i="4"/>
  <c r="I20" i="6"/>
  <c r="J20" i="6" l="1"/>
  <c r="D20" i="8" s="1"/>
  <c r="AB22" i="4"/>
  <c r="AD22" i="4" s="1"/>
  <c r="BX22" i="4" s="1"/>
  <c r="AA24" i="1"/>
  <c r="AC24" i="1" s="1"/>
  <c r="AK24" i="1"/>
  <c r="AO24" i="1"/>
  <c r="AP24" i="1" s="1"/>
  <c r="AM22" i="4"/>
  <c r="M21" i="6"/>
  <c r="Q21" i="6"/>
  <c r="EI22" i="5"/>
  <c r="CQ22" i="5"/>
  <c r="CS22" i="5" s="1"/>
  <c r="G21" i="7"/>
  <c r="AH24" i="1"/>
  <c r="AI24" i="1"/>
  <c r="W24" i="1"/>
  <c r="DE24" i="1"/>
  <c r="CV24" i="1"/>
  <c r="DP24" i="1"/>
  <c r="AR24" i="1"/>
  <c r="DJ22" i="4"/>
  <c r="DI22" i="4"/>
  <c r="DK22" i="4"/>
  <c r="DH22" i="4"/>
  <c r="DG22" i="4"/>
  <c r="AL22" i="4"/>
  <c r="T22" i="5"/>
  <c r="AE22" i="5"/>
  <c r="AF22" i="5"/>
  <c r="DV22" i="4"/>
  <c r="DR22" i="4"/>
  <c r="DU22" i="4"/>
  <c r="DS22" i="4"/>
  <c r="DT22" i="4"/>
  <c r="CX22" i="4"/>
  <c r="CZ22" i="4"/>
  <c r="DB22" i="4"/>
  <c r="DA22" i="4"/>
  <c r="CY22" i="4"/>
  <c r="AP22" i="4"/>
  <c r="AQ22" i="4" s="1"/>
  <c r="K20" i="8" l="1"/>
  <c r="D20" i="9"/>
  <c r="BC24" i="1"/>
  <c r="AN22" i="4"/>
  <c r="I21" i="7"/>
  <c r="M21" i="7" s="1"/>
  <c r="O21" i="7"/>
  <c r="V21" i="7" s="1"/>
  <c r="W21" i="7" s="1"/>
  <c r="EM21" i="6"/>
  <c r="S21" i="6"/>
  <c r="Z21" i="6" s="1"/>
  <c r="AA21" i="6" s="1"/>
  <c r="CU21" i="6"/>
  <c r="DQ21" i="6" s="1"/>
  <c r="DM22" i="5"/>
  <c r="DN22" i="5" s="1"/>
  <c r="AO22" i="5"/>
  <c r="DB22" i="5"/>
  <c r="DE22" i="5" s="1"/>
  <c r="BF22" i="4"/>
  <c r="BD22" i="4"/>
  <c r="DI24" i="1"/>
  <c r="DF24" i="1"/>
  <c r="DG24" i="1"/>
  <c r="DH24" i="1"/>
  <c r="DJ24" i="1"/>
  <c r="X21" i="6"/>
  <c r="AJ21" i="6"/>
  <c r="AI21" i="6"/>
  <c r="Q22" i="5"/>
  <c r="R22" i="5" s="1"/>
  <c r="AS22" i="5" s="1"/>
  <c r="Y22" i="5"/>
  <c r="BE24" i="1"/>
  <c r="BW24" i="1"/>
  <c r="DC22" i="4"/>
  <c r="DD22" i="4" s="1"/>
  <c r="AG22" i="5"/>
  <c r="BG22" i="4"/>
  <c r="AJ24" i="1"/>
  <c r="AL24" i="1" s="1"/>
  <c r="AM24" i="1" s="1"/>
  <c r="CV22" i="5"/>
  <c r="CW22" i="5"/>
  <c r="CT22" i="5"/>
  <c r="CU22" i="5"/>
  <c r="CX22" i="5"/>
  <c r="AH22" i="5"/>
  <c r="DL22" i="4"/>
  <c r="DM22" i="4" s="1"/>
  <c r="DN22" i="4" s="1"/>
  <c r="DQ24" i="1"/>
  <c r="DR24" i="1"/>
  <c r="DS24" i="1"/>
  <c r="DT24" i="1"/>
  <c r="DU24" i="1"/>
  <c r="G20" i="10"/>
  <c r="G20" i="9"/>
  <c r="DW22" i="4"/>
  <c r="DX22" i="4" s="1"/>
  <c r="CW24" i="1"/>
  <c r="CX24" i="1"/>
  <c r="CZ24" i="1"/>
  <c r="CY24" i="1"/>
  <c r="DA24" i="1"/>
  <c r="DG22" i="5" l="1"/>
  <c r="DF22" i="5"/>
  <c r="Q20" i="8"/>
  <c r="M20" i="8"/>
  <c r="EI21" i="7"/>
  <c r="CQ21" i="7"/>
  <c r="DM21" i="7" s="1"/>
  <c r="AS21" i="6"/>
  <c r="DV24" i="1"/>
  <c r="DW24" i="1" s="1"/>
  <c r="DF21" i="6"/>
  <c r="DH21" i="6" s="1"/>
  <c r="I20" i="9"/>
  <c r="M20" i="9" s="1"/>
  <c r="O20" i="9"/>
  <c r="V20" i="9" s="1"/>
  <c r="W20" i="9" s="1"/>
  <c r="CW21" i="6"/>
  <c r="CY21" i="6" s="1"/>
  <c r="DC22" i="5"/>
  <c r="DD22" i="5"/>
  <c r="DO22" i="5"/>
  <c r="DP22" i="5"/>
  <c r="DQ22" i="5"/>
  <c r="DR22" i="5"/>
  <c r="BI22" i="4"/>
  <c r="BH22" i="4"/>
  <c r="X22" i="5"/>
  <c r="Z22" i="5" s="1"/>
  <c r="CY22" i="5"/>
  <c r="CZ22" i="5" s="1"/>
  <c r="DT21" i="6"/>
  <c r="DU21" i="6"/>
  <c r="DR21" i="6"/>
  <c r="DV21" i="6"/>
  <c r="DS21" i="6"/>
  <c r="AL22" i="5"/>
  <c r="DK24" i="1"/>
  <c r="DL24" i="1" s="1"/>
  <c r="AE21" i="7"/>
  <c r="T21" i="7"/>
  <c r="AF21" i="7"/>
  <c r="BF24" i="1"/>
  <c r="DB24" i="1"/>
  <c r="DC24" i="1" s="1"/>
  <c r="DO22" i="4"/>
  <c r="AI22" i="5"/>
  <c r="AJ22" i="5" s="1"/>
  <c r="AK21" i="6"/>
  <c r="AK22" i="5"/>
  <c r="AC21" i="6"/>
  <c r="U21" i="6"/>
  <c r="V21" i="6" s="1"/>
  <c r="AW21" i="6" s="1"/>
  <c r="AO21" i="6"/>
  <c r="S20" i="8" l="1"/>
  <c r="EM20" i="8"/>
  <c r="CU20" i="8"/>
  <c r="AJ20" i="8"/>
  <c r="X20" i="8"/>
  <c r="AI20" i="8"/>
  <c r="AK20" i="8" s="1"/>
  <c r="CS21" i="7"/>
  <c r="CT21" i="7" s="1"/>
  <c r="DB21" i="7"/>
  <c r="DD21" i="7" s="1"/>
  <c r="AO21" i="7"/>
  <c r="DG21" i="6"/>
  <c r="DJ21" i="6"/>
  <c r="DI21" i="6"/>
  <c r="DK21" i="6"/>
  <c r="CZ21" i="6"/>
  <c r="DB21" i="6"/>
  <c r="DA21" i="6"/>
  <c r="CX21" i="6"/>
  <c r="CQ20" i="9"/>
  <c r="DM20" i="9" s="1"/>
  <c r="EI20" i="9"/>
  <c r="DM24" i="1"/>
  <c r="DN24" i="1" s="1"/>
  <c r="DH22" i="5"/>
  <c r="DI22" i="5" s="1"/>
  <c r="DJ22" i="5" s="1"/>
  <c r="DK22" i="5" s="1"/>
  <c r="DS22" i="5"/>
  <c r="DT22" i="5" s="1"/>
  <c r="AP21" i="6"/>
  <c r="AQ21" i="6" s="1"/>
  <c r="AG21" i="7"/>
  <c r="DY22" i="4"/>
  <c r="DZ22" i="4" s="1"/>
  <c r="EW22" i="4"/>
  <c r="AB21" i="6"/>
  <c r="AD21" i="6" s="1"/>
  <c r="BT22" i="5"/>
  <c r="BH24" i="1"/>
  <c r="BG24" i="1"/>
  <c r="AL21" i="6"/>
  <c r="AM21" i="6"/>
  <c r="DN21" i="7"/>
  <c r="DQ21" i="7"/>
  <c r="DP21" i="7"/>
  <c r="DO21" i="7"/>
  <c r="DR21" i="7"/>
  <c r="DW21" i="6"/>
  <c r="DX21" i="6" s="1"/>
  <c r="AM22" i="5"/>
  <c r="BC22" i="5" s="1"/>
  <c r="CX21" i="7"/>
  <c r="AK21" i="7"/>
  <c r="T20" i="9"/>
  <c r="AE20" i="9"/>
  <c r="AF20" i="9"/>
  <c r="Y21" i="7"/>
  <c r="Q21" i="7"/>
  <c r="R21" i="7" s="1"/>
  <c r="AS21" i="7" s="1"/>
  <c r="BJ22" i="4"/>
  <c r="BK22" i="4" s="1"/>
  <c r="CW21" i="7" l="1"/>
  <c r="CW20" i="8"/>
  <c r="DF20" i="8"/>
  <c r="DQ20" i="8"/>
  <c r="AS20" i="8"/>
  <c r="Z20" i="8"/>
  <c r="AA20" i="8" s="1"/>
  <c r="AB20" i="8" s="1"/>
  <c r="AD20" i="8" s="1"/>
  <c r="AC20" i="8"/>
  <c r="U20" i="8"/>
  <c r="V20" i="8" s="1"/>
  <c r="AW20" i="8" s="1"/>
  <c r="DE21" i="7"/>
  <c r="DG21" i="7"/>
  <c r="DC21" i="7"/>
  <c r="CU21" i="7"/>
  <c r="CV21" i="7"/>
  <c r="DF21" i="7"/>
  <c r="DH21" i="7" s="1"/>
  <c r="DI21" i="7" s="1"/>
  <c r="DB20" i="9"/>
  <c r="DE20" i="9" s="1"/>
  <c r="DL21" i="6"/>
  <c r="DM21" i="6" s="1"/>
  <c r="DC21" i="6"/>
  <c r="DD21" i="6" s="1"/>
  <c r="CS20" i="9"/>
  <c r="CV20" i="9" s="1"/>
  <c r="AO20" i="9"/>
  <c r="BI24" i="1"/>
  <c r="BJ24" i="1" s="1"/>
  <c r="AL21" i="7"/>
  <c r="AM21" i="7" s="1"/>
  <c r="BD21" i="6"/>
  <c r="AI21" i="7"/>
  <c r="AH21" i="7"/>
  <c r="AZ22" i="5"/>
  <c r="BB22" i="5"/>
  <c r="AG20" i="9"/>
  <c r="BD22" i="5"/>
  <c r="BE22" i="5"/>
  <c r="AN21" i="6"/>
  <c r="DU22" i="5"/>
  <c r="DV22" i="5" s="1"/>
  <c r="ES22" i="5"/>
  <c r="BX21" i="6"/>
  <c r="BF21" i="6"/>
  <c r="DX24" i="1"/>
  <c r="DY24" i="1" s="1"/>
  <c r="EV24" i="1"/>
  <c r="EX22" i="4"/>
  <c r="EY22" i="4" s="1"/>
  <c r="EZ22" i="4" s="1"/>
  <c r="AH20" i="9"/>
  <c r="ED22" i="4"/>
  <c r="EA22" i="4"/>
  <c r="EC22" i="4"/>
  <c r="EE22" i="4"/>
  <c r="EB22" i="4"/>
  <c r="DR20" i="9"/>
  <c r="DO20" i="9"/>
  <c r="DP20" i="9"/>
  <c r="DN20" i="9"/>
  <c r="DQ20" i="9"/>
  <c r="Q20" i="9"/>
  <c r="R20" i="9" s="1"/>
  <c r="AS20" i="9" s="1"/>
  <c r="Y20" i="9"/>
  <c r="X21" i="7"/>
  <c r="Z21" i="7" s="1"/>
  <c r="DS21" i="7"/>
  <c r="DT21" i="7" s="1"/>
  <c r="BX20" i="8" l="1"/>
  <c r="AL20" i="8"/>
  <c r="AO20" i="8"/>
  <c r="AP20" i="8"/>
  <c r="AM20" i="8"/>
  <c r="DU20" i="8"/>
  <c r="DR20" i="8"/>
  <c r="DV20" i="8"/>
  <c r="DT20" i="8"/>
  <c r="DS20" i="8"/>
  <c r="DJ20" i="8"/>
  <c r="DK20" i="8"/>
  <c r="DG20" i="8"/>
  <c r="DH20" i="8"/>
  <c r="DI20" i="8"/>
  <c r="CZ20" i="8"/>
  <c r="DA20" i="8"/>
  <c r="CY20" i="8"/>
  <c r="DB20" i="8"/>
  <c r="CX20" i="8"/>
  <c r="CY21" i="7"/>
  <c r="CZ21" i="7" s="1"/>
  <c r="DF20" i="9"/>
  <c r="DG20" i="9"/>
  <c r="DD20" i="9"/>
  <c r="CT20" i="9"/>
  <c r="DC20" i="9"/>
  <c r="CX20" i="9"/>
  <c r="DN21" i="6"/>
  <c r="DO21" i="6" s="1"/>
  <c r="DY21" i="6" s="1"/>
  <c r="DZ21" i="6" s="1"/>
  <c r="CU20" i="9"/>
  <c r="CW20" i="9"/>
  <c r="DJ21" i="7"/>
  <c r="DK21" i="7" s="1"/>
  <c r="AJ21" i="7"/>
  <c r="BC21" i="7" s="1"/>
  <c r="AZ21" i="7"/>
  <c r="X20" i="9"/>
  <c r="Z20" i="9" s="1"/>
  <c r="BT20" i="9" s="1"/>
  <c r="AI20" i="9"/>
  <c r="AJ20" i="9" s="1"/>
  <c r="AK20" i="9"/>
  <c r="AL20" i="9"/>
  <c r="EW24" i="1"/>
  <c r="EX24" i="1" s="1"/>
  <c r="EY24" i="1" s="1"/>
  <c r="BG21" i="6"/>
  <c r="DZ24" i="1"/>
  <c r="EA24" i="1"/>
  <c r="ED24" i="1"/>
  <c r="EB24" i="1"/>
  <c r="EC24" i="1"/>
  <c r="BB21" i="7"/>
  <c r="BT21" i="7"/>
  <c r="ET22" i="5"/>
  <c r="EU22" i="5" s="1"/>
  <c r="EV22" i="5" s="1"/>
  <c r="DS20" i="9"/>
  <c r="DT20" i="9" s="1"/>
  <c r="EF22" i="4"/>
  <c r="EG22" i="4" s="1"/>
  <c r="EH22" i="4" s="1"/>
  <c r="EI22" i="4" s="1"/>
  <c r="AU22" i="4" s="1"/>
  <c r="T22" i="4" s="1"/>
  <c r="W22" i="4" s="1"/>
  <c r="DX22" i="5"/>
  <c r="EA22" i="5"/>
  <c r="DY22" i="5"/>
  <c r="DZ22" i="5"/>
  <c r="DW22" i="5"/>
  <c r="BF22" i="5"/>
  <c r="BG22" i="5" s="1"/>
  <c r="DW20" i="8" l="1"/>
  <c r="DX20" i="8" s="1"/>
  <c r="DL20" i="8"/>
  <c r="DM20" i="8" s="1"/>
  <c r="DC20" i="8"/>
  <c r="DD20" i="8" s="1"/>
  <c r="AQ20" i="8"/>
  <c r="AN20" i="8"/>
  <c r="BG20" i="8" s="1"/>
  <c r="BI20" i="8" s="1"/>
  <c r="DH20" i="9"/>
  <c r="DI20" i="9" s="1"/>
  <c r="CY20" i="9"/>
  <c r="CZ20" i="9" s="1"/>
  <c r="EW21" i="6"/>
  <c r="EX21" i="6" s="1"/>
  <c r="EY21" i="6" s="1"/>
  <c r="EZ21" i="6" s="1"/>
  <c r="AM20" i="9"/>
  <c r="BB20" i="9" s="1"/>
  <c r="EB22" i="5"/>
  <c r="EC22" i="5" s="1"/>
  <c r="ED22" i="5" s="1"/>
  <c r="EE22" i="5" s="1"/>
  <c r="AQ22" i="5" s="1"/>
  <c r="P22" i="5" s="1"/>
  <c r="S22" i="5" s="1"/>
  <c r="AT22" i="5" s="1"/>
  <c r="BH21" i="6"/>
  <c r="BI21" i="6"/>
  <c r="EE24" i="1"/>
  <c r="EF24" i="1" s="1"/>
  <c r="EG24" i="1" s="1"/>
  <c r="EH24" i="1" s="1"/>
  <c r="AT24" i="1" s="1"/>
  <c r="S24" i="1" s="1"/>
  <c r="V24" i="1" s="1"/>
  <c r="DU21" i="7"/>
  <c r="DV21" i="7" s="1"/>
  <c r="ES21" i="7"/>
  <c r="EA21" i="6"/>
  <c r="ED21" i="6"/>
  <c r="EE21" i="6"/>
  <c r="EB21" i="6"/>
  <c r="EC21" i="6"/>
  <c r="BD21" i="7"/>
  <c r="BE21" i="7"/>
  <c r="AX22" i="4"/>
  <c r="DJ20" i="9" l="1"/>
  <c r="DK20" i="9" s="1"/>
  <c r="ES20" i="9" s="1"/>
  <c r="BF20" i="8"/>
  <c r="BD20" i="8"/>
  <c r="DN20" i="8"/>
  <c r="DO20" i="8" s="1"/>
  <c r="BH20" i="8"/>
  <c r="BJ20" i="8" s="1"/>
  <c r="BK20" i="8" s="1"/>
  <c r="BC20" i="9"/>
  <c r="BE20" i="9" s="1"/>
  <c r="AZ20" i="9"/>
  <c r="EF21" i="6"/>
  <c r="EG21" i="6" s="1"/>
  <c r="EH21" i="6" s="1"/>
  <c r="EI21" i="6" s="1"/>
  <c r="AU21" i="6" s="1"/>
  <c r="T21" i="6" s="1"/>
  <c r="W21" i="6" s="1"/>
  <c r="BA22" i="5"/>
  <c r="AU22" i="5"/>
  <c r="BU22" i="5"/>
  <c r="BV22" i="5" s="1"/>
  <c r="BJ21" i="6"/>
  <c r="BK21" i="6" s="1"/>
  <c r="BE22" i="4"/>
  <c r="AY22" i="4"/>
  <c r="BY22" i="4"/>
  <c r="BZ22" i="4" s="1"/>
  <c r="ET21" i="7"/>
  <c r="EU21" i="7" s="1"/>
  <c r="EV21" i="7" s="1"/>
  <c r="DW21" i="7"/>
  <c r="DY21" i="7"/>
  <c r="DX21" i="7"/>
  <c r="DZ21" i="7"/>
  <c r="EA21" i="7"/>
  <c r="AW24" i="1"/>
  <c r="BF21" i="7"/>
  <c r="BG21" i="7" s="1"/>
  <c r="DU20" i="9" l="1"/>
  <c r="DV20" i="9" s="1"/>
  <c r="DY20" i="8"/>
  <c r="DZ20" i="8" s="1"/>
  <c r="EW20" i="8"/>
  <c r="EX20" i="8" s="1"/>
  <c r="EY20" i="8" s="1"/>
  <c r="EZ20" i="8" s="1"/>
  <c r="BD20" i="9"/>
  <c r="BF20" i="9" s="1"/>
  <c r="BG20" i="9" s="1"/>
  <c r="EB21" i="7"/>
  <c r="EC21" i="7" s="1"/>
  <c r="ED21" i="7" s="1"/>
  <c r="EE21" i="7" s="1"/>
  <c r="AQ21" i="7" s="1"/>
  <c r="P21" i="7" s="1"/>
  <c r="S21" i="7" s="1"/>
  <c r="AT21" i="7" s="1"/>
  <c r="AX21" i="6"/>
  <c r="BD24" i="1"/>
  <c r="AX24" i="1"/>
  <c r="BX24" i="1"/>
  <c r="BY24" i="1" s="1"/>
  <c r="BH22" i="5"/>
  <c r="BI22" i="5" s="1"/>
  <c r="BM22" i="5"/>
  <c r="BB22" i="4"/>
  <c r="BC22" i="4" s="1"/>
  <c r="AZ22" i="4"/>
  <c r="BA22" i="4" s="1"/>
  <c r="ET20" i="9"/>
  <c r="EU20" i="9" s="1"/>
  <c r="EV20" i="9" s="1"/>
  <c r="AX22" i="5"/>
  <c r="AY22" i="5" s="1"/>
  <c r="AV22" i="5"/>
  <c r="AW22" i="5" s="1"/>
  <c r="BL22" i="4"/>
  <c r="BM22" i="4" s="1"/>
  <c r="BQ22" i="4"/>
  <c r="EA20" i="9"/>
  <c r="DZ20" i="9"/>
  <c r="DY20" i="9"/>
  <c r="DX20" i="9"/>
  <c r="DW20" i="9"/>
  <c r="EE20" i="8" l="1"/>
  <c r="ED20" i="8"/>
  <c r="EB20" i="8"/>
  <c r="EC20" i="8"/>
  <c r="EA20" i="8"/>
  <c r="EF20" i="8" s="1"/>
  <c r="EG20" i="8" s="1"/>
  <c r="EH20" i="8" s="1"/>
  <c r="EI20" i="8" s="1"/>
  <c r="AU20" i="8" s="1"/>
  <c r="T20" i="8" s="1"/>
  <c r="W20" i="8" s="1"/>
  <c r="AX20" i="8" s="1"/>
  <c r="BE20" i="8" s="1"/>
  <c r="BK22" i="5"/>
  <c r="BJ22" i="5"/>
  <c r="BA21" i="7"/>
  <c r="AU21" i="7"/>
  <c r="BU21" i="7"/>
  <c r="BV21" i="7" s="1"/>
  <c r="BN22" i="4"/>
  <c r="BO22" i="4"/>
  <c r="BP24" i="1"/>
  <c r="BK24" i="1"/>
  <c r="BL24" i="1" s="1"/>
  <c r="BO22" i="5"/>
  <c r="BN22" i="5"/>
  <c r="BS22" i="4"/>
  <c r="BR22" i="4"/>
  <c r="BA24" i="1"/>
  <c r="BB24" i="1" s="1"/>
  <c r="AY24" i="1"/>
  <c r="AZ24" i="1" s="1"/>
  <c r="BE21" i="6"/>
  <c r="AY21" i="6"/>
  <c r="BY21" i="6"/>
  <c r="BZ21" i="6" s="1"/>
  <c r="EB20" i="9"/>
  <c r="EC20" i="9" s="1"/>
  <c r="ED20" i="9" s="1"/>
  <c r="EE20" i="9" s="1"/>
  <c r="AQ20" i="9" s="1"/>
  <c r="P20" i="9" s="1"/>
  <c r="S20" i="9" s="1"/>
  <c r="BY20" i="8" l="1"/>
  <c r="BZ20" i="8" s="1"/>
  <c r="AY20" i="8"/>
  <c r="BL22" i="5"/>
  <c r="BT22" i="4"/>
  <c r="BP22" i="5"/>
  <c r="BQ24" i="1"/>
  <c r="BR24" i="1"/>
  <c r="AT20" i="9"/>
  <c r="BM21" i="7"/>
  <c r="BH21" i="7"/>
  <c r="BI21" i="7" s="1"/>
  <c r="BP22" i="4"/>
  <c r="BB21" i="6"/>
  <c r="BC21" i="6" s="1"/>
  <c r="AZ21" i="6"/>
  <c r="BA21" i="6" s="1"/>
  <c r="BQ21" i="6"/>
  <c r="BL21" i="6"/>
  <c r="BM21" i="6" s="1"/>
  <c r="AX21" i="7"/>
  <c r="AY21" i="7" s="1"/>
  <c r="AV21" i="7"/>
  <c r="AW21" i="7" s="1"/>
  <c r="BL20" i="8"/>
  <c r="BM20" i="8" s="1"/>
  <c r="BQ20" i="8"/>
  <c r="BB20" i="8"/>
  <c r="BC20" i="8" s="1"/>
  <c r="AZ20" i="8"/>
  <c r="BA20" i="8" s="1"/>
  <c r="BM24" i="1"/>
  <c r="BN24" i="1"/>
  <c r="BQ22" i="5" l="1"/>
  <c r="CD22" i="5" s="1"/>
  <c r="BR22" i="5"/>
  <c r="BS22" i="5" s="1"/>
  <c r="BK21" i="7"/>
  <c r="BJ21" i="7"/>
  <c r="BO21" i="6"/>
  <c r="BN21" i="6"/>
  <c r="BS20" i="8"/>
  <c r="BR20" i="8"/>
  <c r="BO21" i="7"/>
  <c r="BN21" i="7"/>
  <c r="BR21" i="6"/>
  <c r="BS21" i="6"/>
  <c r="BA20" i="9"/>
  <c r="AU20" i="9"/>
  <c r="BU20" i="9"/>
  <c r="BV20" i="9" s="1"/>
  <c r="BO24" i="1"/>
  <c r="BO20" i="8"/>
  <c r="BN20" i="8"/>
  <c r="BU22" i="4"/>
  <c r="BV22" i="4"/>
  <c r="BW22" i="4" s="1"/>
  <c r="BS24" i="1"/>
  <c r="BW22" i="5" l="1"/>
  <c r="BX22" i="5" s="1"/>
  <c r="BL21" i="7"/>
  <c r="BT20" i="8"/>
  <c r="BP21" i="7"/>
  <c r="BP21" i="6"/>
  <c r="CH22" i="4"/>
  <c r="CA22" i="4"/>
  <c r="CB22" i="4" s="1"/>
  <c r="AX20" i="9"/>
  <c r="AY20" i="9" s="1"/>
  <c r="AV20" i="9"/>
  <c r="AW20" i="9" s="1"/>
  <c r="BH20" i="9"/>
  <c r="BI20" i="9" s="1"/>
  <c r="BM20" i="9"/>
  <c r="BP20" i="8"/>
  <c r="BT24" i="1"/>
  <c r="BU24" i="1"/>
  <c r="BV24" i="1" s="1"/>
  <c r="BZ22" i="5"/>
  <c r="CA22" i="5"/>
  <c r="BT21" i="6"/>
  <c r="BV21" i="6" l="1"/>
  <c r="BW21" i="6" s="1"/>
  <c r="BR21" i="7"/>
  <c r="BS21" i="7" s="1"/>
  <c r="BQ21" i="7"/>
  <c r="CD21" i="7" s="1"/>
  <c r="BU21" i="6"/>
  <c r="CH21" i="6" s="1"/>
  <c r="CG24" i="1"/>
  <c r="BZ24" i="1"/>
  <c r="CA24" i="1" s="1"/>
  <c r="BN20" i="9"/>
  <c r="BO20" i="9"/>
  <c r="BJ20" i="9"/>
  <c r="BK20" i="9"/>
  <c r="CB22" i="5"/>
  <c r="CC22" i="5" s="1"/>
  <c r="CE22" i="5" s="1"/>
  <c r="CF22" i="5" s="1"/>
  <c r="CG22" i="5" s="1"/>
  <c r="CI22" i="5" s="1"/>
  <c r="E22" i="5" s="1"/>
  <c r="CD22" i="4"/>
  <c r="CE22" i="4"/>
  <c r="BV20" i="8"/>
  <c r="BW20" i="8" s="1"/>
  <c r="BU20" i="8"/>
  <c r="CA21" i="6" l="1"/>
  <c r="CB21" i="6" s="1"/>
  <c r="CE21" i="6" s="1"/>
  <c r="BW21" i="7"/>
  <c r="BX21" i="7" s="1"/>
  <c r="CA21" i="7" s="1"/>
  <c r="CH20" i="8"/>
  <c r="CA20" i="8"/>
  <c r="CB20" i="8" s="1"/>
  <c r="CF22" i="4"/>
  <c r="CG22" i="4" s="1"/>
  <c r="CI22" i="4" s="1"/>
  <c r="CJ22" i="4" s="1"/>
  <c r="CK22" i="4" s="1"/>
  <c r="CM22" i="4" s="1"/>
  <c r="E22" i="4" s="1"/>
  <c r="C23" i="5"/>
  <c r="F22" i="5"/>
  <c r="H22" i="6" s="1"/>
  <c r="BP20" i="9"/>
  <c r="CC24" i="1"/>
  <c r="CD24" i="1"/>
  <c r="BL20" i="9"/>
  <c r="CD21" i="6" l="1"/>
  <c r="CF21" i="6" s="1"/>
  <c r="CG21" i="6" s="1"/>
  <c r="CI21" i="6" s="1"/>
  <c r="CJ21" i="6" s="1"/>
  <c r="CK21" i="6" s="1"/>
  <c r="CM21" i="6" s="1"/>
  <c r="E21" i="6" s="1"/>
  <c r="BZ21" i="7"/>
  <c r="CB21" i="7" s="1"/>
  <c r="CC21" i="7" s="1"/>
  <c r="CE21" i="7" s="1"/>
  <c r="CF21" i="7" s="1"/>
  <c r="CG21" i="7" s="1"/>
  <c r="CI21" i="7" s="1"/>
  <c r="E21" i="7" s="1"/>
  <c r="C23" i="4"/>
  <c r="F22" i="4"/>
  <c r="BR20" i="9"/>
  <c r="BS20" i="9" s="1"/>
  <c r="BQ20" i="9"/>
  <c r="CE24" i="1"/>
  <c r="CF24" i="1" s="1"/>
  <c r="CH24" i="1" s="1"/>
  <c r="CI24" i="1" s="1"/>
  <c r="CJ24" i="1" s="1"/>
  <c r="CL24" i="1" s="1"/>
  <c r="E24" i="1" s="1"/>
  <c r="CE20" i="8"/>
  <c r="CD20" i="8"/>
  <c r="CF20" i="8" l="1"/>
  <c r="CG20" i="8" s="1"/>
  <c r="CI20" i="8" s="1"/>
  <c r="CJ20" i="8" s="1"/>
  <c r="CK20" i="8" s="1"/>
  <c r="CM20" i="8" s="1"/>
  <c r="E20" i="8" s="1"/>
  <c r="C21" i="8" s="1"/>
  <c r="C25" i="1"/>
  <c r="F24" i="1"/>
  <c r="H23" i="2" s="1"/>
  <c r="I23" i="2" s="1"/>
  <c r="CD20" i="9"/>
  <c r="BW20" i="9"/>
  <c r="BX20" i="9" s="1"/>
  <c r="C22" i="6"/>
  <c r="F21" i="6"/>
  <c r="I22" i="4"/>
  <c r="C22" i="7"/>
  <c r="F21" i="7"/>
  <c r="H21" i="8" s="1"/>
  <c r="J23" i="2" l="1"/>
  <c r="D23" i="4" s="1"/>
  <c r="J22" i="4"/>
  <c r="D22" i="6" s="1"/>
  <c r="F20" i="8"/>
  <c r="I20" i="8" s="1"/>
  <c r="J20" i="8" s="1"/>
  <c r="D20" i="10" s="1"/>
  <c r="CA20" i="9"/>
  <c r="BZ20" i="9"/>
  <c r="G25" i="1"/>
  <c r="I21" i="6"/>
  <c r="K23" i="4" l="1"/>
  <c r="D23" i="5"/>
  <c r="K22" i="6"/>
  <c r="Q22" i="6" s="1"/>
  <c r="D22" i="7"/>
  <c r="G22" i="7" s="1"/>
  <c r="I22" i="7" s="1"/>
  <c r="M22" i="7" s="1"/>
  <c r="J21" i="6"/>
  <c r="D21" i="8" s="1"/>
  <c r="O22" i="7"/>
  <c r="V22" i="7" s="1"/>
  <c r="W22" i="7" s="1"/>
  <c r="M22" i="6"/>
  <c r="S22" i="6" s="1"/>
  <c r="Z22" i="6" s="1"/>
  <c r="AA22" i="6" s="1"/>
  <c r="CB20" i="9"/>
  <c r="CC20" i="9" s="1"/>
  <c r="CE20" i="9" s="1"/>
  <c r="CF20" i="9" s="1"/>
  <c r="CG20" i="9" s="1"/>
  <c r="CI20" i="9" s="1"/>
  <c r="E20" i="9" s="1"/>
  <c r="F20" i="9" s="1"/>
  <c r="H20" i="10" s="1"/>
  <c r="R25" i="1"/>
  <c r="K25" i="1"/>
  <c r="G23" i="6"/>
  <c r="G23" i="5"/>
  <c r="G22" i="8"/>
  <c r="M23" i="4" l="1"/>
  <c r="Q23" i="4"/>
  <c r="K21" i="8"/>
  <c r="M21" i="8" s="1"/>
  <c r="S21" i="8" s="1"/>
  <c r="Z21" i="8" s="1"/>
  <c r="AA21" i="8" s="1"/>
  <c r="D21" i="9"/>
  <c r="EM22" i="6"/>
  <c r="CU22" i="6"/>
  <c r="AS22" i="6" s="1"/>
  <c r="EI22" i="7"/>
  <c r="CQ22" i="7"/>
  <c r="CS22" i="7" s="1"/>
  <c r="C21" i="9"/>
  <c r="I23" i="5"/>
  <c r="M23" i="5" s="1"/>
  <c r="O23" i="5"/>
  <c r="V23" i="5" s="1"/>
  <c r="W23" i="5" s="1"/>
  <c r="EL25" i="1"/>
  <c r="O25" i="1"/>
  <c r="CT25" i="1"/>
  <c r="AE22" i="7"/>
  <c r="T22" i="7"/>
  <c r="AF22" i="7"/>
  <c r="X22" i="6"/>
  <c r="AI22" i="6"/>
  <c r="AJ22" i="6"/>
  <c r="G21" i="10"/>
  <c r="Y25" i="1"/>
  <c r="Z25" i="1" s="1"/>
  <c r="AO25" i="1" s="1"/>
  <c r="T25" i="1"/>
  <c r="U25" i="1" s="1"/>
  <c r="AV25" i="1" s="1"/>
  <c r="AB25" i="1"/>
  <c r="DQ22" i="6"/>
  <c r="CW22" i="6"/>
  <c r="Q21" i="8" l="1"/>
  <c r="AJ23" i="4"/>
  <c r="X23" i="4"/>
  <c r="AI23" i="4"/>
  <c r="AK23" i="4" s="1"/>
  <c r="DF22" i="6"/>
  <c r="S23" i="4"/>
  <c r="EM23" i="4"/>
  <c r="CU23" i="4"/>
  <c r="DB22" i="7"/>
  <c r="G21" i="9"/>
  <c r="O21" i="9" s="1"/>
  <c r="V21" i="9" s="1"/>
  <c r="W21" i="9" s="1"/>
  <c r="AO22" i="7"/>
  <c r="DM22" i="7"/>
  <c r="DP22" i="7" s="1"/>
  <c r="CU21" i="8"/>
  <c r="CW21" i="8" s="1"/>
  <c r="EM21" i="8"/>
  <c r="I21" i="9"/>
  <c r="M21" i="9" s="1"/>
  <c r="CQ23" i="5"/>
  <c r="DM23" i="5" s="1"/>
  <c r="EI23" i="5"/>
  <c r="AP22" i="6"/>
  <c r="X21" i="8"/>
  <c r="AJ21" i="8"/>
  <c r="AI21" i="8"/>
  <c r="DV22" i="6"/>
  <c r="DU22" i="6"/>
  <c r="DT22" i="6"/>
  <c r="DS22" i="6"/>
  <c r="DR22" i="6"/>
  <c r="AK22" i="6"/>
  <c r="AI25" i="1"/>
  <c r="W25" i="1"/>
  <c r="AH25" i="1"/>
  <c r="AE23" i="5"/>
  <c r="AF23" i="5"/>
  <c r="T23" i="5"/>
  <c r="DC22" i="7"/>
  <c r="DE22" i="7"/>
  <c r="DF22" i="7"/>
  <c r="DD22" i="7"/>
  <c r="DG22" i="7"/>
  <c r="AA25" i="1"/>
  <c r="AC25" i="1" s="1"/>
  <c r="AH22" i="7"/>
  <c r="AL22" i="7"/>
  <c r="Y22" i="7"/>
  <c r="X22" i="7"/>
  <c r="Q22" i="7"/>
  <c r="R22" i="7" s="1"/>
  <c r="AS22" i="7" s="1"/>
  <c r="AK22" i="7"/>
  <c r="AN25" i="1"/>
  <c r="AP25" i="1" s="1"/>
  <c r="CV22" i="7"/>
  <c r="CX22" i="7"/>
  <c r="CW22" i="7"/>
  <c r="CU22" i="7"/>
  <c r="CT22" i="7"/>
  <c r="AG22" i="7"/>
  <c r="AI22" i="7" s="1"/>
  <c r="AK25" i="1"/>
  <c r="DI22" i="6"/>
  <c r="DK22" i="6"/>
  <c r="DH22" i="6"/>
  <c r="DG22" i="6"/>
  <c r="DJ22" i="6"/>
  <c r="DA22" i="6"/>
  <c r="CY22" i="6"/>
  <c r="CZ22" i="6"/>
  <c r="CX22" i="6"/>
  <c r="DB22" i="6"/>
  <c r="U22" i="6"/>
  <c r="V22" i="6" s="1"/>
  <c r="AW22" i="6" s="1"/>
  <c r="AC22" i="6"/>
  <c r="DE25" i="1"/>
  <c r="DP25" i="1"/>
  <c r="CV25" i="1"/>
  <c r="AR25" i="1"/>
  <c r="Z23" i="4" l="1"/>
  <c r="AA23" i="4" s="1"/>
  <c r="AC23" i="4"/>
  <c r="U23" i="4"/>
  <c r="V23" i="4" s="1"/>
  <c r="AW23" i="4" s="1"/>
  <c r="DF23" i="4"/>
  <c r="CW23" i="4"/>
  <c r="DQ23" i="4"/>
  <c r="AS23" i="4"/>
  <c r="DO22" i="7"/>
  <c r="DN22" i="7"/>
  <c r="DR22" i="7"/>
  <c r="DQ22" i="7"/>
  <c r="CQ21" i="9"/>
  <c r="DB21" i="9" s="1"/>
  <c r="AS21" i="8"/>
  <c r="EI21" i="9"/>
  <c r="DF21" i="8"/>
  <c r="DG21" i="8" s="1"/>
  <c r="DB23" i="5"/>
  <c r="DC23" i="5" s="1"/>
  <c r="DQ21" i="8"/>
  <c r="DR21" i="8" s="1"/>
  <c r="AJ25" i="1"/>
  <c r="AL25" i="1" s="1"/>
  <c r="AM25" i="1" s="1"/>
  <c r="CS23" i="5"/>
  <c r="CU23" i="5" s="1"/>
  <c r="BC25" i="1"/>
  <c r="AM22" i="6"/>
  <c r="AB22" i="6"/>
  <c r="AD22" i="6" s="1"/>
  <c r="AL22" i="6"/>
  <c r="AO22" i="6"/>
  <c r="AQ22" i="6" s="1"/>
  <c r="AO23" i="5"/>
  <c r="AK21" i="8"/>
  <c r="CY25" i="1"/>
  <c r="DA25" i="1"/>
  <c r="CW25" i="1"/>
  <c r="CX25" i="1"/>
  <c r="CZ25" i="1"/>
  <c r="Z22" i="7"/>
  <c r="DH22" i="7"/>
  <c r="DI22" i="7" s="1"/>
  <c r="AG23" i="5"/>
  <c r="AI23" i="5" s="1"/>
  <c r="DU25" i="1"/>
  <c r="DS25" i="1"/>
  <c r="DT25" i="1"/>
  <c r="DR25" i="1"/>
  <c r="DQ25" i="1"/>
  <c r="Q23" i="5"/>
  <c r="R23" i="5" s="1"/>
  <c r="AS23" i="5" s="1"/>
  <c r="Y23" i="5"/>
  <c r="T21" i="9"/>
  <c r="AE21" i="9"/>
  <c r="AF21" i="9"/>
  <c r="DL22" i="6"/>
  <c r="DM22" i="6" s="1"/>
  <c r="BW25" i="1"/>
  <c r="BE25" i="1"/>
  <c r="CX21" i="8"/>
  <c r="DA21" i="8"/>
  <c r="DB21" i="8"/>
  <c r="CZ21" i="8"/>
  <c r="CY21" i="8"/>
  <c r="AC21" i="8"/>
  <c r="U21" i="8"/>
  <c r="V21" i="8" s="1"/>
  <c r="AW21" i="8" s="1"/>
  <c r="DJ25" i="1"/>
  <c r="DH25" i="1"/>
  <c r="DG25" i="1"/>
  <c r="DI25" i="1"/>
  <c r="DF25" i="1"/>
  <c r="DC22" i="6"/>
  <c r="DD22" i="6" s="1"/>
  <c r="AJ22" i="7"/>
  <c r="DQ23" i="5"/>
  <c r="DR23" i="5"/>
  <c r="DP23" i="5"/>
  <c r="DN23" i="5"/>
  <c r="DO23" i="5"/>
  <c r="DM21" i="9"/>
  <c r="AO21" i="9"/>
  <c r="CY22" i="7"/>
  <c r="CZ22" i="7" s="1"/>
  <c r="AM22" i="7"/>
  <c r="DW22" i="6"/>
  <c r="DX22" i="6" s="1"/>
  <c r="AP21" i="8"/>
  <c r="DR23" i="4" l="1"/>
  <c r="DT23" i="4"/>
  <c r="DU23" i="4"/>
  <c r="DS23" i="4"/>
  <c r="DV23" i="4"/>
  <c r="DB23" i="4"/>
  <c r="CY23" i="4"/>
  <c r="DA23" i="4"/>
  <c r="CX23" i="4"/>
  <c r="CZ23" i="4"/>
  <c r="DK23" i="4"/>
  <c r="DI23" i="4"/>
  <c r="DJ23" i="4"/>
  <c r="DG23" i="4"/>
  <c r="DL23" i="4" s="1"/>
  <c r="DM23" i="4" s="1"/>
  <c r="DH23" i="4"/>
  <c r="DS22" i="7"/>
  <c r="DT22" i="7" s="1"/>
  <c r="AM23" i="4"/>
  <c r="AB23" i="4"/>
  <c r="AD23" i="4" s="1"/>
  <c r="BX23" i="4" s="1"/>
  <c r="AO23" i="4"/>
  <c r="AP23" i="4"/>
  <c r="AL23" i="4"/>
  <c r="AN23" i="4" s="1"/>
  <c r="DH21" i="8"/>
  <c r="CS21" i="9"/>
  <c r="CX21" i="9" s="1"/>
  <c r="DE23" i="5"/>
  <c r="DI21" i="8"/>
  <c r="DD23" i="5"/>
  <c r="DS21" i="8"/>
  <c r="DU21" i="8"/>
  <c r="DV21" i="8"/>
  <c r="DT21" i="8"/>
  <c r="DK21" i="8"/>
  <c r="DJ21" i="8"/>
  <c r="DF23" i="5"/>
  <c r="DG23" i="5"/>
  <c r="CT23" i="5"/>
  <c r="AN22" i="6"/>
  <c r="BG22" i="6" s="1"/>
  <c r="BI22" i="6" s="1"/>
  <c r="CV23" i="5"/>
  <c r="CW23" i="5"/>
  <c r="CX23" i="5"/>
  <c r="DK25" i="1"/>
  <c r="DL25" i="1" s="1"/>
  <c r="AZ22" i="7"/>
  <c r="BD22" i="6"/>
  <c r="X23" i="5"/>
  <c r="Z23" i="5" s="1"/>
  <c r="BT23" i="5" s="1"/>
  <c r="AL23" i="5"/>
  <c r="AB21" i="8"/>
  <c r="AD21" i="8" s="1"/>
  <c r="BX21" i="8" s="1"/>
  <c r="AG21" i="9"/>
  <c r="AO21" i="8"/>
  <c r="AQ21" i="8" s="1"/>
  <c r="AH23" i="5"/>
  <c r="AJ23" i="5" s="1"/>
  <c r="DN22" i="6"/>
  <c r="DO22" i="6" s="1"/>
  <c r="Q21" i="9"/>
  <c r="R21" i="9" s="1"/>
  <c r="AS21" i="9" s="1"/>
  <c r="Y21" i="9"/>
  <c r="AK23" i="5"/>
  <c r="AL21" i="9"/>
  <c r="DB25" i="1"/>
  <c r="DC25" i="1" s="1"/>
  <c r="BF22" i="6"/>
  <c r="BX22" i="6"/>
  <c r="DS23" i="5"/>
  <c r="DT23" i="5" s="1"/>
  <c r="DD21" i="9"/>
  <c r="DF21" i="9"/>
  <c r="DC21" i="9"/>
  <c r="DG21" i="9"/>
  <c r="DE21" i="9"/>
  <c r="DJ22" i="7"/>
  <c r="DK22" i="7" s="1"/>
  <c r="BC22" i="7"/>
  <c r="AL21" i="8"/>
  <c r="AM21" i="8"/>
  <c r="BB22" i="7"/>
  <c r="BT22" i="7"/>
  <c r="CV21" i="9"/>
  <c r="CT21" i="9"/>
  <c r="CW21" i="9"/>
  <c r="CU21" i="9"/>
  <c r="DP21" i="9"/>
  <c r="DR21" i="9"/>
  <c r="DN21" i="9"/>
  <c r="DO21" i="9"/>
  <c r="DQ21" i="9"/>
  <c r="DC21" i="8"/>
  <c r="DD21" i="8" s="1"/>
  <c r="DV25" i="1"/>
  <c r="DW25" i="1" s="1"/>
  <c r="BF25" i="1"/>
  <c r="AQ23" i="4" l="1"/>
  <c r="DC23" i="4"/>
  <c r="DD23" i="4" s="1"/>
  <c r="DN23" i="4" s="1"/>
  <c r="DO23" i="4" s="1"/>
  <c r="DW23" i="4"/>
  <c r="DX23" i="4" s="1"/>
  <c r="DW21" i="8"/>
  <c r="DX21" i="8" s="1"/>
  <c r="DH23" i="5"/>
  <c r="DI23" i="5" s="1"/>
  <c r="DL21" i="8"/>
  <c r="DM21" i="8" s="1"/>
  <c r="DN21" i="8" s="1"/>
  <c r="DO21" i="8" s="1"/>
  <c r="CY23" i="5"/>
  <c r="CZ23" i="5" s="1"/>
  <c r="DM25" i="1"/>
  <c r="DN25" i="1" s="1"/>
  <c r="AM23" i="5"/>
  <c r="BC23" i="5" s="1"/>
  <c r="BH22" i="6"/>
  <c r="BJ22" i="6" s="1"/>
  <c r="BK22" i="6" s="1"/>
  <c r="BF21" i="8"/>
  <c r="CY21" i="9"/>
  <c r="CZ21" i="9" s="1"/>
  <c r="AK21" i="9"/>
  <c r="AM21" i="9" s="1"/>
  <c r="BD21" i="8"/>
  <c r="DY22" i="6"/>
  <c r="DZ22" i="6" s="1"/>
  <c r="EW22" i="6"/>
  <c r="DU22" i="7"/>
  <c r="DV22" i="7" s="1"/>
  <c r="ES22" i="7"/>
  <c r="AI21" i="9"/>
  <c r="DS21" i="9"/>
  <c r="DT21" i="9" s="1"/>
  <c r="BG25" i="1"/>
  <c r="BH25" i="1"/>
  <c r="AH21" i="9"/>
  <c r="AN21" i="8"/>
  <c r="BD22" i="7"/>
  <c r="BE22" i="7"/>
  <c r="X21" i="9"/>
  <c r="Z21" i="9" s="1"/>
  <c r="DH21" i="9"/>
  <c r="DI21" i="9" s="1"/>
  <c r="EW23" i="4" l="1"/>
  <c r="DY23" i="4"/>
  <c r="DZ23" i="4" s="1"/>
  <c r="BD23" i="4"/>
  <c r="BF23" i="4"/>
  <c r="BG23" i="4"/>
  <c r="DJ23" i="5"/>
  <c r="DK23" i="5" s="1"/>
  <c r="DU23" i="5" s="1"/>
  <c r="DV23" i="5" s="1"/>
  <c r="AZ23" i="5"/>
  <c r="BB23" i="5"/>
  <c r="DJ21" i="9"/>
  <c r="DK21" i="9" s="1"/>
  <c r="DU21" i="9" s="1"/>
  <c r="DV21" i="9" s="1"/>
  <c r="ET22" i="7"/>
  <c r="EU22" i="7" s="1"/>
  <c r="EV22" i="7" s="1"/>
  <c r="EX22" i="6"/>
  <c r="EY22" i="6" s="1"/>
  <c r="EZ22" i="6" s="1"/>
  <c r="EX23" i="4"/>
  <c r="EY23" i="4" s="1"/>
  <c r="EZ23" i="4" s="1"/>
  <c r="BB21" i="9"/>
  <c r="BT21" i="9"/>
  <c r="EA22" i="6"/>
  <c r="EC22" i="6"/>
  <c r="EB22" i="6"/>
  <c r="ED22" i="6"/>
  <c r="EE22" i="6"/>
  <c r="AJ21" i="9"/>
  <c r="DX25" i="1"/>
  <c r="DY25" i="1" s="1"/>
  <c r="EV25" i="1"/>
  <c r="BF22" i="7"/>
  <c r="BG22" i="7" s="1"/>
  <c r="BG21" i="8"/>
  <c r="BE23" i="5"/>
  <c r="BD23" i="5"/>
  <c r="DX22" i="7"/>
  <c r="DW22" i="7"/>
  <c r="EA22" i="7"/>
  <c r="DY22" i="7"/>
  <c r="DZ22" i="7"/>
  <c r="AZ21" i="9"/>
  <c r="EA23" i="4"/>
  <c r="EE23" i="4"/>
  <c r="EC23" i="4"/>
  <c r="ED23" i="4"/>
  <c r="EB23" i="4"/>
  <c r="DY21" i="8"/>
  <c r="DZ21" i="8" s="1"/>
  <c r="EW21" i="8"/>
  <c r="BI25" i="1"/>
  <c r="BJ25" i="1" s="1"/>
  <c r="BI23" i="4" l="1"/>
  <c r="BH23" i="4"/>
  <c r="BJ23" i="4" s="1"/>
  <c r="BK23" i="4" s="1"/>
  <c r="ES23" i="5"/>
  <c r="EF23" i="4"/>
  <c r="EG23" i="4" s="1"/>
  <c r="EH23" i="4" s="1"/>
  <c r="EI23" i="4" s="1"/>
  <c r="AU23" i="4" s="1"/>
  <c r="T23" i="4" s="1"/>
  <c r="W23" i="4" s="1"/>
  <c r="AX23" i="4" s="1"/>
  <c r="BF23" i="5"/>
  <c r="BG23" i="5" s="1"/>
  <c r="ES21" i="9"/>
  <c r="ET21" i="9" s="1"/>
  <c r="EU21" i="9" s="1"/>
  <c r="EV21" i="9" s="1"/>
  <c r="EX21" i="8"/>
  <c r="EY21" i="8" s="1"/>
  <c r="EZ21" i="8" s="1"/>
  <c r="BH21" i="8"/>
  <c r="BI21" i="8"/>
  <c r="ET23" i="5"/>
  <c r="EU23" i="5" s="1"/>
  <c r="EV23" i="5" s="1"/>
  <c r="BC21" i="9"/>
  <c r="DZ23" i="5"/>
  <c r="DX23" i="5"/>
  <c r="DW23" i="5"/>
  <c r="DY23" i="5"/>
  <c r="EA23" i="5"/>
  <c r="DY21" i="9"/>
  <c r="DZ21" i="9"/>
  <c r="DX21" i="9"/>
  <c r="DW21" i="9"/>
  <c r="EA21" i="9"/>
  <c r="EW25" i="1"/>
  <c r="EX25" i="1" s="1"/>
  <c r="EY25" i="1" s="1"/>
  <c r="EA21" i="8"/>
  <c r="EC21" i="8"/>
  <c r="EE21" i="8"/>
  <c r="EB21" i="8"/>
  <c r="ED21" i="8"/>
  <c r="EB22" i="7"/>
  <c r="EC22" i="7" s="1"/>
  <c r="ED22" i="7" s="1"/>
  <c r="EE22" i="7" s="1"/>
  <c r="AQ22" i="7" s="1"/>
  <c r="P22" i="7" s="1"/>
  <c r="S22" i="7" s="1"/>
  <c r="DZ25" i="1"/>
  <c r="ED25" i="1"/>
  <c r="EB25" i="1"/>
  <c r="EC25" i="1"/>
  <c r="EA25" i="1"/>
  <c r="EF22" i="6"/>
  <c r="EG22" i="6" s="1"/>
  <c r="EH22" i="6" s="1"/>
  <c r="EI22" i="6" s="1"/>
  <c r="AU22" i="6" s="1"/>
  <c r="T22" i="6" s="1"/>
  <c r="W22" i="6" s="1"/>
  <c r="BJ21" i="8" l="1"/>
  <c r="BK21" i="8" s="1"/>
  <c r="EF21" i="8"/>
  <c r="EG21" i="8" s="1"/>
  <c r="EH21" i="8" s="1"/>
  <c r="EI21" i="8" s="1"/>
  <c r="AU21" i="8" s="1"/>
  <c r="T21" i="8" s="1"/>
  <c r="W21" i="8" s="1"/>
  <c r="AT22" i="7"/>
  <c r="EB23" i="5"/>
  <c r="EC23" i="5" s="1"/>
  <c r="ED23" i="5" s="1"/>
  <c r="EE23" i="5" s="1"/>
  <c r="AQ23" i="5" s="1"/>
  <c r="P23" i="5" s="1"/>
  <c r="S23" i="5" s="1"/>
  <c r="AX22" i="6"/>
  <c r="EE25" i="1"/>
  <c r="EF25" i="1" s="1"/>
  <c r="EG25" i="1" s="1"/>
  <c r="EH25" i="1" s="1"/>
  <c r="AT25" i="1" s="1"/>
  <c r="S25" i="1" s="1"/>
  <c r="V25" i="1" s="1"/>
  <c r="EB21" i="9"/>
  <c r="EC21" i="9" s="1"/>
  <c r="ED21" i="9" s="1"/>
  <c r="EE21" i="9" s="1"/>
  <c r="AQ21" i="9" s="1"/>
  <c r="P21" i="9" s="1"/>
  <c r="S21" i="9" s="1"/>
  <c r="BE23" i="4"/>
  <c r="AY23" i="4"/>
  <c r="BY23" i="4"/>
  <c r="BZ23" i="4" s="1"/>
  <c r="BE21" i="9"/>
  <c r="BD21" i="9"/>
  <c r="BF21" i="9" l="1"/>
  <c r="BG21" i="9" s="1"/>
  <c r="BQ23" i="4"/>
  <c r="BL23" i="4"/>
  <c r="BM23" i="4" s="1"/>
  <c r="BE22" i="6"/>
  <c r="AY22" i="6"/>
  <c r="BY22" i="6"/>
  <c r="BZ22" i="6" s="1"/>
  <c r="AW25" i="1"/>
  <c r="AX21" i="8"/>
  <c r="AT21" i="9"/>
  <c r="BA22" i="7"/>
  <c r="AU22" i="7"/>
  <c r="BU22" i="7"/>
  <c r="BV22" i="7" s="1"/>
  <c r="AT23" i="5"/>
  <c r="BB23" i="4"/>
  <c r="BC23" i="4" s="1"/>
  <c r="AZ23" i="4"/>
  <c r="BA23" i="4" s="1"/>
  <c r="BA23" i="5" l="1"/>
  <c r="AU23" i="5"/>
  <c r="BU23" i="5"/>
  <c r="BV23" i="5" s="1"/>
  <c r="AX22" i="7"/>
  <c r="AY22" i="7" s="1"/>
  <c r="AV22" i="7"/>
  <c r="AW22" i="7" s="1"/>
  <c r="BB22" i="6"/>
  <c r="BC22" i="6" s="1"/>
  <c r="AZ22" i="6"/>
  <c r="BA22" i="6" s="1"/>
  <c r="BD25" i="1"/>
  <c r="AX25" i="1"/>
  <c r="BX25" i="1"/>
  <c r="BY25" i="1" s="1"/>
  <c r="BE21" i="8"/>
  <c r="AY21" i="8"/>
  <c r="BY21" i="8"/>
  <c r="BZ21" i="8" s="1"/>
  <c r="BN23" i="4"/>
  <c r="BO23" i="4"/>
  <c r="BL22" i="6"/>
  <c r="BM22" i="6" s="1"/>
  <c r="BQ22" i="6"/>
  <c r="BM22" i="7"/>
  <c r="BH22" i="7"/>
  <c r="BI22" i="7" s="1"/>
  <c r="BA21" i="9"/>
  <c r="AU21" i="9"/>
  <c r="BU21" i="9"/>
  <c r="BV21" i="9" s="1"/>
  <c r="BS23" i="4"/>
  <c r="BR23" i="4"/>
  <c r="BT23" i="4" l="1"/>
  <c r="BP23" i="4"/>
  <c r="AX21" i="9"/>
  <c r="AY21" i="9" s="1"/>
  <c r="AV21" i="9"/>
  <c r="AW21" i="9" s="1"/>
  <c r="BM21" i="9"/>
  <c r="BH21" i="9"/>
  <c r="BI21" i="9" s="1"/>
  <c r="AX23" i="5"/>
  <c r="AY23" i="5" s="1"/>
  <c r="AV23" i="5"/>
  <c r="AW23" i="5" s="1"/>
  <c r="BR22" i="6"/>
  <c r="BS22" i="6"/>
  <c r="BN22" i="6"/>
  <c r="BO22" i="6"/>
  <c r="BA25" i="1"/>
  <c r="BB25" i="1" s="1"/>
  <c r="AY25" i="1"/>
  <c r="AZ25" i="1" s="1"/>
  <c r="BP25" i="1"/>
  <c r="BK25" i="1"/>
  <c r="BL25" i="1" s="1"/>
  <c r="BK22" i="7"/>
  <c r="BJ22" i="7"/>
  <c r="BB21" i="8"/>
  <c r="BC21" i="8" s="1"/>
  <c r="AZ21" i="8"/>
  <c r="BA21" i="8" s="1"/>
  <c r="BN22" i="7"/>
  <c r="BO22" i="7"/>
  <c r="BQ21" i="8"/>
  <c r="BL21" i="8"/>
  <c r="BM21" i="8" s="1"/>
  <c r="BM23" i="5"/>
  <c r="BH23" i="5"/>
  <c r="BI23" i="5" s="1"/>
  <c r="BT22" i="6" l="1"/>
  <c r="BN23" i="5"/>
  <c r="BO23" i="5"/>
  <c r="BO21" i="9"/>
  <c r="BN21" i="9"/>
  <c r="BM25" i="1"/>
  <c r="BN25" i="1"/>
  <c r="BJ21" i="9"/>
  <c r="BK21" i="9"/>
  <c r="BR25" i="1"/>
  <c r="BQ25" i="1"/>
  <c r="BP22" i="7"/>
  <c r="BP22" i="6"/>
  <c r="BN21" i="8"/>
  <c r="BO21" i="8"/>
  <c r="BR21" i="8"/>
  <c r="BS21" i="8"/>
  <c r="BJ23" i="5"/>
  <c r="BK23" i="5"/>
  <c r="BL22" i="7"/>
  <c r="BV23" i="4"/>
  <c r="BW23" i="4" s="1"/>
  <c r="BU23" i="4"/>
  <c r="BS25" i="1" l="1"/>
  <c r="BP21" i="9"/>
  <c r="BP21" i="8"/>
  <c r="CH23" i="4"/>
  <c r="CA23" i="4"/>
  <c r="CB23" i="4" s="1"/>
  <c r="BL21" i="9"/>
  <c r="BO25" i="1"/>
  <c r="BU22" i="6"/>
  <c r="BV22" i="6"/>
  <c r="BW22" i="6" s="1"/>
  <c r="BR22" i="7"/>
  <c r="BS22" i="7" s="1"/>
  <c r="BQ22" i="7"/>
  <c r="BL23" i="5"/>
  <c r="BT21" i="8"/>
  <c r="BP23" i="5"/>
  <c r="BV21" i="8" l="1"/>
  <c r="BW21" i="8" s="1"/>
  <c r="BU21" i="8"/>
  <c r="CH21" i="8" s="1"/>
  <c r="BU25" i="1"/>
  <c r="BV25" i="1" s="1"/>
  <c r="BT25" i="1"/>
  <c r="CH22" i="6"/>
  <c r="CA22" i="6"/>
  <c r="CB22" i="6" s="1"/>
  <c r="BR21" i="9"/>
  <c r="BS21" i="9" s="1"/>
  <c r="BQ21" i="9"/>
  <c r="BQ23" i="5"/>
  <c r="BR23" i="5"/>
  <c r="BS23" i="5" s="1"/>
  <c r="CD22" i="7"/>
  <c r="BW22" i="7"/>
  <c r="BX22" i="7" s="1"/>
  <c r="CD23" i="4"/>
  <c r="CE23" i="4"/>
  <c r="CA21" i="8" l="1"/>
  <c r="CB21" i="8" s="1"/>
  <c r="CD21" i="8" s="1"/>
  <c r="CA22" i="7"/>
  <c r="BZ22" i="7"/>
  <c r="CF23" i="4"/>
  <c r="CG23" i="4" s="1"/>
  <c r="CI23" i="4" s="1"/>
  <c r="CJ23" i="4" s="1"/>
  <c r="CK23" i="4" s="1"/>
  <c r="CM23" i="4" s="1"/>
  <c r="E23" i="4" s="1"/>
  <c r="CD21" i="9"/>
  <c r="BW21" i="9"/>
  <c r="BX21" i="9" s="1"/>
  <c r="CD23" i="5"/>
  <c r="BW23" i="5"/>
  <c r="BX23" i="5" s="1"/>
  <c r="CG25" i="1"/>
  <c r="BZ25" i="1"/>
  <c r="CA25" i="1" s="1"/>
  <c r="CE22" i="6"/>
  <c r="CD22" i="6"/>
  <c r="CE21" i="8" l="1"/>
  <c r="CF21" i="8" s="1"/>
  <c r="CG21" i="8" s="1"/>
  <c r="CI21" i="8" s="1"/>
  <c r="CJ21" i="8" s="1"/>
  <c r="CK21" i="8" s="1"/>
  <c r="CM21" i="8" s="1"/>
  <c r="E21" i="8" s="1"/>
  <c r="C22" i="8" s="1"/>
  <c r="CA21" i="9"/>
  <c r="BZ21" i="9"/>
  <c r="CC25" i="1"/>
  <c r="CD25" i="1"/>
  <c r="CB22" i="7"/>
  <c r="CC22" i="7" s="1"/>
  <c r="CE22" i="7" s="1"/>
  <c r="CF22" i="7" s="1"/>
  <c r="CG22" i="7" s="1"/>
  <c r="CI22" i="7" s="1"/>
  <c r="E22" i="7" s="1"/>
  <c r="CF22" i="6"/>
  <c r="CG22" i="6" s="1"/>
  <c r="CI22" i="6" s="1"/>
  <c r="CJ22" i="6" s="1"/>
  <c r="CK22" i="6" s="1"/>
  <c r="CM22" i="6" s="1"/>
  <c r="E22" i="6" s="1"/>
  <c r="C24" i="4"/>
  <c r="F23" i="4"/>
  <c r="CA23" i="5"/>
  <c r="BZ23" i="5"/>
  <c r="CE25" i="1" l="1"/>
  <c r="CF25" i="1" s="1"/>
  <c r="CH25" i="1" s="1"/>
  <c r="CI25" i="1" s="1"/>
  <c r="CJ25" i="1" s="1"/>
  <c r="CL25" i="1" s="1"/>
  <c r="F21" i="8"/>
  <c r="I21" i="8" s="1"/>
  <c r="J21" i="8" s="1"/>
  <c r="D21" i="10" s="1"/>
  <c r="CB21" i="9"/>
  <c r="CC21" i="9" s="1"/>
  <c r="CE21" i="9" s="1"/>
  <c r="CF21" i="9" s="1"/>
  <c r="CG21" i="9" s="1"/>
  <c r="CI21" i="9" s="1"/>
  <c r="E21" i="9" s="1"/>
  <c r="C22" i="9" s="1"/>
  <c r="I23" i="4"/>
  <c r="C23" i="7"/>
  <c r="F22" i="7"/>
  <c r="H22" i="8" s="1"/>
  <c r="C23" i="6"/>
  <c r="F22" i="6"/>
  <c r="CB23" i="5"/>
  <c r="CC23" i="5" s="1"/>
  <c r="CE23" i="5" s="1"/>
  <c r="CF23" i="5" s="1"/>
  <c r="CG23" i="5" s="1"/>
  <c r="CI23" i="5" s="1"/>
  <c r="E23" i="5" s="1"/>
  <c r="E25" i="1" l="1"/>
  <c r="F25" i="1" s="1"/>
  <c r="H24" i="2" s="1"/>
  <c r="I24" i="2" s="1"/>
  <c r="J23" i="4"/>
  <c r="D23" i="6" s="1"/>
  <c r="C26" i="1"/>
  <c r="G26" i="1" s="1"/>
  <c r="F21" i="9"/>
  <c r="H21" i="10" s="1"/>
  <c r="C24" i="5"/>
  <c r="F23" i="5"/>
  <c r="H23" i="6" s="1"/>
  <c r="I22" i="6"/>
  <c r="J24" i="2" l="1"/>
  <c r="D24" i="4" s="1"/>
  <c r="D23" i="7"/>
  <c r="G23" i="7" s="1"/>
  <c r="K23" i="6"/>
  <c r="Q23" i="6" s="1"/>
  <c r="J22" i="6"/>
  <c r="D22" i="8" s="1"/>
  <c r="I23" i="7"/>
  <c r="M23" i="7" s="1"/>
  <c r="O23" i="7"/>
  <c r="V23" i="7" s="1"/>
  <c r="W23" i="7" s="1"/>
  <c r="M23" i="6"/>
  <c r="S23" i="6" s="1"/>
  <c r="Z23" i="6" s="1"/>
  <c r="AA23" i="6" s="1"/>
  <c r="G23" i="8"/>
  <c r="R26" i="1"/>
  <c r="K26" i="1"/>
  <c r="K24" i="4" l="1"/>
  <c r="D24" i="5"/>
  <c r="D22" i="9"/>
  <c r="K22" i="8"/>
  <c r="M22" i="8" s="1"/>
  <c r="S22" i="8" s="1"/>
  <c r="Z22" i="8" s="1"/>
  <c r="AA22" i="8" s="1"/>
  <c r="CQ23" i="7"/>
  <c r="AO23" i="7" s="1"/>
  <c r="EI23" i="7"/>
  <c r="EM23" i="6"/>
  <c r="CU23" i="6"/>
  <c r="DF23" i="6" s="1"/>
  <c r="EL26" i="1"/>
  <c r="CT26" i="1"/>
  <c r="O26" i="1"/>
  <c r="AI23" i="6"/>
  <c r="AJ23" i="6"/>
  <c r="X23" i="6"/>
  <c r="T26" i="1"/>
  <c r="U26" i="1" s="1"/>
  <c r="AV26" i="1" s="1"/>
  <c r="Y26" i="1"/>
  <c r="Z26" i="1" s="1"/>
  <c r="AO26" i="1" s="1"/>
  <c r="AB26" i="1"/>
  <c r="G22" i="10"/>
  <c r="G22" i="9"/>
  <c r="AF23" i="7"/>
  <c r="AE23" i="7"/>
  <c r="T23" i="7"/>
  <c r="Q22" i="8" l="1"/>
  <c r="G24" i="5"/>
  <c r="G24" i="6"/>
  <c r="Q24" i="4"/>
  <c r="M24" i="4"/>
  <c r="DQ23" i="6"/>
  <c r="AS23" i="6"/>
  <c r="DM23" i="7"/>
  <c r="DO23" i="7" s="1"/>
  <c r="DB23" i="7"/>
  <c r="DG23" i="7" s="1"/>
  <c r="CS23" i="7"/>
  <c r="CW23" i="7" s="1"/>
  <c r="CW23" i="6"/>
  <c r="CY23" i="6" s="1"/>
  <c r="AA26" i="1"/>
  <c r="AC26" i="1" s="1"/>
  <c r="EM22" i="8"/>
  <c r="CU22" i="8"/>
  <c r="DF22" i="8" s="1"/>
  <c r="AN26" i="1"/>
  <c r="AP26" i="1" s="1"/>
  <c r="I22" i="9"/>
  <c r="M22" i="9" s="1"/>
  <c r="O22" i="9"/>
  <c r="V22" i="9" s="1"/>
  <c r="W22" i="9" s="1"/>
  <c r="AG23" i="7"/>
  <c r="AI23" i="7" s="1"/>
  <c r="AL23" i="6"/>
  <c r="DC23" i="7"/>
  <c r="DD23" i="7"/>
  <c r="DF23" i="7"/>
  <c r="AK23" i="6"/>
  <c r="Q23" i="7"/>
  <c r="R23" i="7" s="1"/>
  <c r="AS23" i="7" s="1"/>
  <c r="AK23" i="7"/>
  <c r="AL23" i="7"/>
  <c r="Y23" i="7"/>
  <c r="AH23" i="7"/>
  <c r="X23" i="7"/>
  <c r="CX23" i="7"/>
  <c r="DJ23" i="6"/>
  <c r="DI23" i="6"/>
  <c r="DG23" i="6"/>
  <c r="DK23" i="6"/>
  <c r="DH23" i="6"/>
  <c r="AK26" i="1"/>
  <c r="DV23" i="6"/>
  <c r="DT23" i="6"/>
  <c r="DS23" i="6"/>
  <c r="DR23" i="6"/>
  <c r="DU23" i="6"/>
  <c r="W26" i="1"/>
  <c r="AI26" i="1"/>
  <c r="AH26" i="1"/>
  <c r="U23" i="6"/>
  <c r="V23" i="6" s="1"/>
  <c r="AW23" i="6" s="1"/>
  <c r="AC23" i="6"/>
  <c r="AJ22" i="8"/>
  <c r="X22" i="8"/>
  <c r="AI22" i="8"/>
  <c r="DE26" i="1"/>
  <c r="AR26" i="1"/>
  <c r="DP26" i="1"/>
  <c r="CV26" i="1"/>
  <c r="DR23" i="7" l="1"/>
  <c r="CU24" i="4"/>
  <c r="EM24" i="4"/>
  <c r="S24" i="4"/>
  <c r="X24" i="4"/>
  <c r="AI24" i="4"/>
  <c r="AK24" i="4" s="1"/>
  <c r="AJ24" i="4"/>
  <c r="I24" i="5"/>
  <c r="O24" i="5"/>
  <c r="V24" i="5" s="1"/>
  <c r="W24" i="5" s="1"/>
  <c r="DE23" i="7"/>
  <c r="CT23" i="7"/>
  <c r="DB23" i="6"/>
  <c r="CV23" i="7"/>
  <c r="CU23" i="7"/>
  <c r="DN23" i="7"/>
  <c r="DQ23" i="7"/>
  <c r="DP23" i="7"/>
  <c r="CX23" i="6"/>
  <c r="DA23" i="6"/>
  <c r="CZ23" i="6"/>
  <c r="AJ26" i="1"/>
  <c r="AL26" i="1" s="1"/>
  <c r="AM26" i="1" s="1"/>
  <c r="DQ22" i="8"/>
  <c r="DS22" i="8" s="1"/>
  <c r="CW22" i="8"/>
  <c r="CX22" i="8" s="1"/>
  <c r="AS22" i="8"/>
  <c r="CQ22" i="9"/>
  <c r="DM22" i="9" s="1"/>
  <c r="EI22" i="9"/>
  <c r="Z23" i="7"/>
  <c r="BT23" i="7" s="1"/>
  <c r="BC26" i="1"/>
  <c r="AB23" i="6"/>
  <c r="AD23" i="6" s="1"/>
  <c r="BX23" i="6" s="1"/>
  <c r="AM23" i="6"/>
  <c r="AN23" i="6" s="1"/>
  <c r="AO23" i="6"/>
  <c r="AP23" i="6"/>
  <c r="DW23" i="6"/>
  <c r="DX23" i="6" s="1"/>
  <c r="AL22" i="8"/>
  <c r="AH24" i="5"/>
  <c r="Q24" i="5"/>
  <c r="R24" i="5" s="1"/>
  <c r="AS24" i="5" s="1"/>
  <c r="Y24" i="5"/>
  <c r="DI26" i="1"/>
  <c r="DH26" i="1"/>
  <c r="DJ26" i="1"/>
  <c r="DG26" i="1"/>
  <c r="DF26" i="1"/>
  <c r="AJ23" i="7"/>
  <c r="DQ26" i="1"/>
  <c r="DU26" i="1"/>
  <c r="DS26" i="1"/>
  <c r="DT26" i="1"/>
  <c r="DR26" i="1"/>
  <c r="DK22" i="8"/>
  <c r="DG22" i="8"/>
  <c r="DI22" i="8"/>
  <c r="DJ22" i="8"/>
  <c r="DH22" i="8"/>
  <c r="AK22" i="8"/>
  <c r="DL23" i="6"/>
  <c r="DM23" i="6" s="1"/>
  <c r="BW26" i="1"/>
  <c r="BE26" i="1"/>
  <c r="DH23" i="7"/>
  <c r="DI23" i="7" s="1"/>
  <c r="CW26" i="1"/>
  <c r="CX26" i="1"/>
  <c r="CZ26" i="1"/>
  <c r="DA26" i="1"/>
  <c r="CY26" i="1"/>
  <c r="T22" i="9"/>
  <c r="AF22" i="9"/>
  <c r="AE22" i="9"/>
  <c r="AC22" i="8"/>
  <c r="U22" i="8"/>
  <c r="V22" i="8" s="1"/>
  <c r="AW22" i="8" s="1"/>
  <c r="AM23" i="7"/>
  <c r="M24" i="5" l="1"/>
  <c r="CQ24" i="5"/>
  <c r="EI24" i="5"/>
  <c r="Z24" i="4"/>
  <c r="AA24" i="4" s="1"/>
  <c r="AO24" i="4" s="1"/>
  <c r="U24" i="4"/>
  <c r="V24" i="4" s="1"/>
  <c r="AW24" i="4" s="1"/>
  <c r="AC24" i="4"/>
  <c r="AP24" i="4"/>
  <c r="AQ24" i="4" s="1"/>
  <c r="AB24" i="4"/>
  <c r="AD24" i="4" s="1"/>
  <c r="DF24" i="4"/>
  <c r="DQ24" i="4"/>
  <c r="AS24" i="4"/>
  <c r="CW24" i="4"/>
  <c r="CY23" i="7"/>
  <c r="CZ23" i="7" s="1"/>
  <c r="DJ23" i="7" s="1"/>
  <c r="DK23" i="7" s="1"/>
  <c r="DS23" i="7"/>
  <c r="DT23" i="7" s="1"/>
  <c r="DC23" i="6"/>
  <c r="DD23" i="6" s="1"/>
  <c r="DN23" i="6" s="1"/>
  <c r="DO23" i="6" s="1"/>
  <c r="DR22" i="8"/>
  <c r="CY22" i="8"/>
  <c r="CZ22" i="8"/>
  <c r="DA22" i="8"/>
  <c r="DB22" i="8"/>
  <c r="DV22" i="8"/>
  <c r="DU22" i="8"/>
  <c r="DT22" i="8"/>
  <c r="AO22" i="9"/>
  <c r="DB22" i="9"/>
  <c r="DF22" i="9" s="1"/>
  <c r="CS22" i="9"/>
  <c r="CU22" i="9" s="1"/>
  <c r="BB23" i="7"/>
  <c r="AQ23" i="6"/>
  <c r="BG23" i="6" s="1"/>
  <c r="DV26" i="1"/>
  <c r="DW26" i="1" s="1"/>
  <c r="AB22" i="8"/>
  <c r="AD22" i="8" s="1"/>
  <c r="BX22" i="8" s="1"/>
  <c r="AO22" i="8"/>
  <c r="AP22" i="8"/>
  <c r="AM22" i="8"/>
  <c r="AN22" i="8" s="1"/>
  <c r="AG22" i="9"/>
  <c r="X24" i="5"/>
  <c r="Z24" i="5" s="1"/>
  <c r="AL24" i="5"/>
  <c r="AH22" i="9"/>
  <c r="AK24" i="5"/>
  <c r="Q22" i="9"/>
  <c r="R22" i="9" s="1"/>
  <c r="AS22" i="9" s="1"/>
  <c r="Y22" i="9"/>
  <c r="DL22" i="8"/>
  <c r="DM22" i="8" s="1"/>
  <c r="BC23" i="7"/>
  <c r="BF26" i="1"/>
  <c r="AZ23" i="7"/>
  <c r="DB26" i="1"/>
  <c r="DC26" i="1" s="1"/>
  <c r="DK26" i="1"/>
  <c r="DL26" i="1" s="1"/>
  <c r="DN22" i="9"/>
  <c r="DR22" i="9"/>
  <c r="DO22" i="9"/>
  <c r="DQ22" i="9"/>
  <c r="DP22" i="9"/>
  <c r="CZ24" i="4" l="1"/>
  <c r="DA24" i="4"/>
  <c r="CX24" i="4"/>
  <c r="CY24" i="4"/>
  <c r="DB24" i="4"/>
  <c r="BX24" i="4"/>
  <c r="BF24" i="4"/>
  <c r="BD24" i="4"/>
  <c r="DV24" i="4"/>
  <c r="DR24" i="4"/>
  <c r="DU24" i="4"/>
  <c r="DT24" i="4"/>
  <c r="DS24" i="4"/>
  <c r="DH24" i="4"/>
  <c r="DG24" i="4"/>
  <c r="DJ24" i="4"/>
  <c r="DK24" i="4"/>
  <c r="DI24" i="4"/>
  <c r="AM24" i="4"/>
  <c r="CS24" i="5"/>
  <c r="DB24" i="5"/>
  <c r="DM24" i="5"/>
  <c r="AO24" i="5"/>
  <c r="AL24" i="4"/>
  <c r="AN24" i="4" s="1"/>
  <c r="BG24" i="4" s="1"/>
  <c r="AF24" i="5"/>
  <c r="AE24" i="5"/>
  <c r="AG24" i="5" s="1"/>
  <c r="AI24" i="5" s="1"/>
  <c r="AJ24" i="5" s="1"/>
  <c r="T24" i="5"/>
  <c r="DC22" i="8"/>
  <c r="DD22" i="8" s="1"/>
  <c r="DE22" i="9"/>
  <c r="BF23" i="6"/>
  <c r="DW22" i="8"/>
  <c r="DX22" i="8" s="1"/>
  <c r="DG22" i="9"/>
  <c r="DD22" i="9"/>
  <c r="CV22" i="9"/>
  <c r="DC22" i="9"/>
  <c r="CT22" i="9"/>
  <c r="BD23" i="6"/>
  <c r="CW22" i="9"/>
  <c r="DM26" i="1"/>
  <c r="DN26" i="1" s="1"/>
  <c r="CX22" i="9"/>
  <c r="AQ22" i="8"/>
  <c r="BG22" i="8" s="1"/>
  <c r="BF22" i="8"/>
  <c r="AI22" i="9"/>
  <c r="AJ22" i="9" s="1"/>
  <c r="X22" i="9"/>
  <c r="Z22" i="9" s="1"/>
  <c r="BT22" i="9" s="1"/>
  <c r="AK22" i="9"/>
  <c r="DN22" i="8"/>
  <c r="DO22" i="8" s="1"/>
  <c r="AL22" i="9"/>
  <c r="AM24" i="5"/>
  <c r="AZ24" i="5" s="1"/>
  <c r="DU23" i="7"/>
  <c r="DV23" i="7" s="1"/>
  <c r="ES23" i="7"/>
  <c r="BH26" i="1"/>
  <c r="BG26" i="1"/>
  <c r="DY23" i="6"/>
  <c r="DZ23" i="6" s="1"/>
  <c r="EW23" i="6"/>
  <c r="BT24" i="5"/>
  <c r="BH23" i="6"/>
  <c r="BI23" i="6"/>
  <c r="DS22" i="9"/>
  <c r="DT22" i="9" s="1"/>
  <c r="BD23" i="7"/>
  <c r="BE23" i="7"/>
  <c r="DL24" i="4" l="1"/>
  <c r="DM24" i="4" s="1"/>
  <c r="DP24" i="5"/>
  <c r="DN24" i="5"/>
  <c r="DQ24" i="5"/>
  <c r="DO24" i="5"/>
  <c r="DR24" i="5"/>
  <c r="DD24" i="5"/>
  <c r="DG24" i="5"/>
  <c r="DF24" i="5"/>
  <c r="DE24" i="5"/>
  <c r="DC24" i="5"/>
  <c r="CW24" i="5"/>
  <c r="CX24" i="5"/>
  <c r="CV24" i="5"/>
  <c r="CT24" i="5"/>
  <c r="CU24" i="5"/>
  <c r="BH24" i="4"/>
  <c r="BI24" i="4"/>
  <c r="DC24" i="4"/>
  <c r="DD24" i="4" s="1"/>
  <c r="DW24" i="4"/>
  <c r="DX24" i="4" s="1"/>
  <c r="DH22" i="9"/>
  <c r="DI22" i="9" s="1"/>
  <c r="BI26" i="1"/>
  <c r="BJ26" i="1" s="1"/>
  <c r="CY22" i="9"/>
  <c r="CZ22" i="9" s="1"/>
  <c r="BD22" i="8"/>
  <c r="AM22" i="9"/>
  <c r="BC22" i="9" s="1"/>
  <c r="BE22" i="9" s="1"/>
  <c r="BC24" i="5"/>
  <c r="BD24" i="5" s="1"/>
  <c r="BB24" i="5"/>
  <c r="DY22" i="8"/>
  <c r="DZ22" i="8" s="1"/>
  <c r="EW22" i="8"/>
  <c r="BI22" i="8"/>
  <c r="BH22" i="8"/>
  <c r="BJ23" i="6"/>
  <c r="BK23" i="6" s="1"/>
  <c r="ET23" i="7"/>
  <c r="EU23" i="7" s="1"/>
  <c r="EV23" i="7" s="1"/>
  <c r="DZ23" i="7"/>
  <c r="DY23" i="7"/>
  <c r="EA23" i="7"/>
  <c r="DW23" i="7"/>
  <c r="DX23" i="7"/>
  <c r="EX23" i="6"/>
  <c r="EY23" i="6" s="1"/>
  <c r="EZ23" i="6" s="1"/>
  <c r="EB23" i="6"/>
  <c r="EA23" i="6"/>
  <c r="EC23" i="6"/>
  <c r="EE23" i="6"/>
  <c r="ED23" i="6"/>
  <c r="DX26" i="1"/>
  <c r="DY26" i="1" s="1"/>
  <c r="EV26" i="1"/>
  <c r="BF23" i="7"/>
  <c r="BG23" i="7" s="1"/>
  <c r="CY24" i="5" l="1"/>
  <c r="CZ24" i="5" s="1"/>
  <c r="DH24" i="5"/>
  <c r="DI24" i="5" s="1"/>
  <c r="DJ24" i="5" s="1"/>
  <c r="DK24" i="5" s="1"/>
  <c r="DS24" i="5"/>
  <c r="DT24" i="5" s="1"/>
  <c r="BJ24" i="4"/>
  <c r="BK24" i="4" s="1"/>
  <c r="DN24" i="4"/>
  <c r="DO24" i="4" s="1"/>
  <c r="DJ22" i="9"/>
  <c r="DK22" i="9" s="1"/>
  <c r="DU22" i="9" s="1"/>
  <c r="DV22" i="9" s="1"/>
  <c r="BE24" i="5"/>
  <c r="BF24" i="5" s="1"/>
  <c r="BG24" i="5" s="1"/>
  <c r="AZ22" i="9"/>
  <c r="BD22" i="9"/>
  <c r="BF22" i="9" s="1"/>
  <c r="BB22" i="9"/>
  <c r="BJ22" i="8"/>
  <c r="BK22" i="8" s="1"/>
  <c r="EB23" i="7"/>
  <c r="EC23" i="7" s="1"/>
  <c r="ED23" i="7" s="1"/>
  <c r="EE23" i="7" s="1"/>
  <c r="AQ23" i="7" s="1"/>
  <c r="P23" i="7" s="1"/>
  <c r="S23" i="7" s="1"/>
  <c r="EF23" i="6"/>
  <c r="EG23" i="6" s="1"/>
  <c r="EH23" i="6" s="1"/>
  <c r="EI23" i="6" s="1"/>
  <c r="AU23" i="6" s="1"/>
  <c r="T23" i="6" s="1"/>
  <c r="W23" i="6" s="1"/>
  <c r="EW26" i="1"/>
  <c r="EX26" i="1" s="1"/>
  <c r="EY26" i="1" s="1"/>
  <c r="EX22" i="8"/>
  <c r="EY22" i="8" s="1"/>
  <c r="EZ22" i="8" s="1"/>
  <c r="DZ26" i="1"/>
  <c r="EB26" i="1"/>
  <c r="EC26" i="1"/>
  <c r="ED26" i="1"/>
  <c r="EA26" i="1"/>
  <c r="EB22" i="8"/>
  <c r="ED22" i="8"/>
  <c r="EC22" i="8"/>
  <c r="EA22" i="8"/>
  <c r="EE22" i="8"/>
  <c r="EW24" i="4" l="1"/>
  <c r="EX24" i="4" s="1"/>
  <c r="EY24" i="4" s="1"/>
  <c r="EZ24" i="4" s="1"/>
  <c r="DY24" i="4"/>
  <c r="DZ24" i="4" s="1"/>
  <c r="DU24" i="5"/>
  <c r="DV24" i="5" s="1"/>
  <c r="ES24" i="5"/>
  <c r="ET24" i="5" s="1"/>
  <c r="EU24" i="5" s="1"/>
  <c r="EV24" i="5" s="1"/>
  <c r="ES22" i="9"/>
  <c r="ET22" i="9" s="1"/>
  <c r="EU22" i="9" s="1"/>
  <c r="EV22" i="9" s="1"/>
  <c r="BG22" i="9"/>
  <c r="AT23" i="7"/>
  <c r="AX23" i="6"/>
  <c r="DX22" i="9"/>
  <c r="EA22" i="9"/>
  <c r="DW22" i="9"/>
  <c r="DY22" i="9"/>
  <c r="DZ22" i="9"/>
  <c r="EF22" i="8"/>
  <c r="EG22" i="8" s="1"/>
  <c r="EH22" i="8" s="1"/>
  <c r="EI22" i="8" s="1"/>
  <c r="AU22" i="8" s="1"/>
  <c r="T22" i="8" s="1"/>
  <c r="W22" i="8" s="1"/>
  <c r="EE26" i="1"/>
  <c r="EF26" i="1" s="1"/>
  <c r="EG26" i="1" s="1"/>
  <c r="EH26" i="1" s="1"/>
  <c r="AT26" i="1" s="1"/>
  <c r="S26" i="1" s="1"/>
  <c r="V26" i="1" s="1"/>
  <c r="DZ24" i="5" l="1"/>
  <c r="DY24" i="5"/>
  <c r="DX24" i="5"/>
  <c r="DW24" i="5"/>
  <c r="EA24" i="5"/>
  <c r="EE24" i="4"/>
  <c r="EA24" i="4"/>
  <c r="EF24" i="4" s="1"/>
  <c r="EG24" i="4" s="1"/>
  <c r="EH24" i="4" s="1"/>
  <c r="EI24" i="4" s="1"/>
  <c r="AU24" i="4" s="1"/>
  <c r="T24" i="4" s="1"/>
  <c r="W24" i="4" s="1"/>
  <c r="AX24" i="4" s="1"/>
  <c r="BY24" i="4" s="1"/>
  <c r="BZ24" i="4" s="1"/>
  <c r="EB24" i="4"/>
  <c r="EC24" i="4"/>
  <c r="ED24" i="4"/>
  <c r="AX22" i="8"/>
  <c r="AW26" i="1"/>
  <c r="BE23" i="6"/>
  <c r="AY23" i="6"/>
  <c r="BY23" i="6"/>
  <c r="BZ23" i="6" s="1"/>
  <c r="EB22" i="9"/>
  <c r="EC22" i="9" s="1"/>
  <c r="ED22" i="9" s="1"/>
  <c r="EE22" i="9" s="1"/>
  <c r="AQ22" i="9" s="1"/>
  <c r="P22" i="9" s="1"/>
  <c r="S22" i="9" s="1"/>
  <c r="BA23" i="7"/>
  <c r="AU23" i="7"/>
  <c r="BU23" i="7"/>
  <c r="BV23" i="7" s="1"/>
  <c r="BE24" i="4" l="1"/>
  <c r="EB24" i="5"/>
  <c r="EC24" i="5" s="1"/>
  <c r="ED24" i="5" s="1"/>
  <c r="EE24" i="5" s="1"/>
  <c r="AQ24" i="5" s="1"/>
  <c r="P24" i="5" s="1"/>
  <c r="S24" i="5" s="1"/>
  <c r="AT24" i="5" s="1"/>
  <c r="AY24" i="4"/>
  <c r="AT22" i="9"/>
  <c r="BB23" i="6"/>
  <c r="BC23" i="6" s="1"/>
  <c r="AZ23" i="6"/>
  <c r="BA23" i="6" s="1"/>
  <c r="BQ23" i="6"/>
  <c r="BL23" i="6"/>
  <c r="BM23" i="6" s="1"/>
  <c r="BD26" i="1"/>
  <c r="AX26" i="1"/>
  <c r="BX26" i="1"/>
  <c r="BY26" i="1" s="1"/>
  <c r="BE22" i="8"/>
  <c r="AY22" i="8"/>
  <c r="BY22" i="8"/>
  <c r="BZ22" i="8" s="1"/>
  <c r="BB24" i="4"/>
  <c r="BC24" i="4" s="1"/>
  <c r="AZ24" i="4"/>
  <c r="BA24" i="4" s="1"/>
  <c r="BQ24" i="4"/>
  <c r="BL24" i="4"/>
  <c r="BM24" i="4" s="1"/>
  <c r="AX23" i="7"/>
  <c r="AY23" i="7" s="1"/>
  <c r="AV23" i="7"/>
  <c r="AW23" i="7" s="1"/>
  <c r="BH23" i="7"/>
  <c r="BI23" i="7" s="1"/>
  <c r="BM23" i="7"/>
  <c r="BA24" i="5" l="1"/>
  <c r="AU24" i="5"/>
  <c r="BU24" i="5"/>
  <c r="BV24" i="5" s="1"/>
  <c r="BN23" i="7"/>
  <c r="BO23" i="7"/>
  <c r="BA22" i="9"/>
  <c r="AU22" i="9"/>
  <c r="BU22" i="9"/>
  <c r="BV22" i="9" s="1"/>
  <c r="BN23" i="6"/>
  <c r="BO23" i="6"/>
  <c r="BQ22" i="8"/>
  <c r="BL22" i="8"/>
  <c r="BM22" i="8" s="1"/>
  <c r="BK23" i="7"/>
  <c r="BJ23" i="7"/>
  <c r="BA26" i="1"/>
  <c r="BB26" i="1" s="1"/>
  <c r="AY26" i="1"/>
  <c r="AZ26" i="1" s="1"/>
  <c r="BK26" i="1"/>
  <c r="BL26" i="1" s="1"/>
  <c r="BP26" i="1"/>
  <c r="BO24" i="4"/>
  <c r="BN24" i="4"/>
  <c r="BS23" i="6"/>
  <c r="BR23" i="6"/>
  <c r="BS24" i="4"/>
  <c r="BR24" i="4"/>
  <c r="BB22" i="8"/>
  <c r="BC22" i="8" s="1"/>
  <c r="AZ22" i="8"/>
  <c r="BA22" i="8" s="1"/>
  <c r="BP23" i="6" l="1"/>
  <c r="AV24" i="5"/>
  <c r="AW24" i="5" s="1"/>
  <c r="AX24" i="5"/>
  <c r="AY24" i="5" s="1"/>
  <c r="BM24" i="5"/>
  <c r="BH24" i="5"/>
  <c r="BI24" i="5" s="1"/>
  <c r="BL23" i="7"/>
  <c r="BT24" i="4"/>
  <c r="BT23" i="6"/>
  <c r="BU23" i="6" s="1"/>
  <c r="BQ26" i="1"/>
  <c r="BR26" i="1"/>
  <c r="BN22" i="8"/>
  <c r="BO22" i="8"/>
  <c r="BM22" i="9"/>
  <c r="BH22" i="9"/>
  <c r="BI22" i="9" s="1"/>
  <c r="BS22" i="8"/>
  <c r="BR22" i="8"/>
  <c r="BP23" i="7"/>
  <c r="AX22" i="9"/>
  <c r="AY22" i="9" s="1"/>
  <c r="AV22" i="9"/>
  <c r="AW22" i="9" s="1"/>
  <c r="BM26" i="1"/>
  <c r="BN26" i="1"/>
  <c r="BP24" i="4"/>
  <c r="BJ24" i="5" l="1"/>
  <c r="BK24" i="5"/>
  <c r="BO24" i="5"/>
  <c r="BN24" i="5"/>
  <c r="BP24" i="5" s="1"/>
  <c r="BQ23" i="7"/>
  <c r="CD23" i="7" s="1"/>
  <c r="BV23" i="6"/>
  <c r="BW23" i="6" s="1"/>
  <c r="BT22" i="8"/>
  <c r="CH23" i="6"/>
  <c r="CA23" i="6"/>
  <c r="CB23" i="6" s="1"/>
  <c r="BO22" i="9"/>
  <c r="BN22" i="9"/>
  <c r="BP22" i="8"/>
  <c r="BV24" i="4"/>
  <c r="BW24" i="4" s="1"/>
  <c r="BU24" i="4"/>
  <c r="BO26" i="1"/>
  <c r="BR23" i="7"/>
  <c r="BS23" i="7" s="1"/>
  <c r="BS26" i="1"/>
  <c r="BK22" i="9"/>
  <c r="BJ22" i="9"/>
  <c r="BL24" i="5" l="1"/>
  <c r="BW23" i="7"/>
  <c r="BX23" i="7" s="1"/>
  <c r="BZ23" i="7" s="1"/>
  <c r="BL22" i="9"/>
  <c r="BP22" i="9"/>
  <c r="CD23" i="6"/>
  <c r="CE23" i="6"/>
  <c r="CH24" i="4"/>
  <c r="CA24" i="4"/>
  <c r="CB24" i="4" s="1"/>
  <c r="BT26" i="1"/>
  <c r="BU26" i="1"/>
  <c r="BV26" i="1" s="1"/>
  <c r="BV22" i="8"/>
  <c r="BW22" i="8" s="1"/>
  <c r="BU22" i="8"/>
  <c r="BR24" i="5" l="1"/>
  <c r="BS24" i="5" s="1"/>
  <c r="BQ24" i="5"/>
  <c r="CA23" i="7"/>
  <c r="CB23" i="7" s="1"/>
  <c r="CC23" i="7" s="1"/>
  <c r="CE23" i="7" s="1"/>
  <c r="CF23" i="7" s="1"/>
  <c r="CG23" i="7" s="1"/>
  <c r="CI23" i="7" s="1"/>
  <c r="E23" i="7" s="1"/>
  <c r="BR22" i="9"/>
  <c r="BS22" i="9" s="1"/>
  <c r="BQ22" i="9"/>
  <c r="CD22" i="9" s="1"/>
  <c r="CG26" i="1"/>
  <c r="BZ26" i="1"/>
  <c r="CA26" i="1" s="1"/>
  <c r="CF23" i="6"/>
  <c r="CG23" i="6" s="1"/>
  <c r="CI23" i="6" s="1"/>
  <c r="CJ23" i="6" s="1"/>
  <c r="CK23" i="6" s="1"/>
  <c r="CM23" i="6" s="1"/>
  <c r="E23" i="6" s="1"/>
  <c r="CH22" i="8"/>
  <c r="CA22" i="8"/>
  <c r="CB22" i="8" s="1"/>
  <c r="CE24" i="4"/>
  <c r="CD24" i="4"/>
  <c r="CD24" i="5" l="1"/>
  <c r="BW24" i="5"/>
  <c r="BX24" i="5" s="1"/>
  <c r="BW22" i="9"/>
  <c r="BX22" i="9" s="1"/>
  <c r="BZ22" i="9" s="1"/>
  <c r="CF24" i="4"/>
  <c r="CG24" i="4" s="1"/>
  <c r="CI24" i="4" s="1"/>
  <c r="CJ24" i="4" s="1"/>
  <c r="CK24" i="4" s="1"/>
  <c r="CM24" i="4" s="1"/>
  <c r="E24" i="4" s="1"/>
  <c r="C24" i="7"/>
  <c r="F23" i="7"/>
  <c r="H23" i="8" s="1"/>
  <c r="CC26" i="1"/>
  <c r="CD26" i="1"/>
  <c r="C24" i="6"/>
  <c r="F23" i="6"/>
  <c r="CE22" i="8"/>
  <c r="CD22" i="8"/>
  <c r="BZ24" i="5" l="1"/>
  <c r="CA24" i="5"/>
  <c r="CA22" i="9"/>
  <c r="CB22" i="9" s="1"/>
  <c r="CC22" i="9" s="1"/>
  <c r="CE22" i="9" s="1"/>
  <c r="CF22" i="9" s="1"/>
  <c r="CG22" i="9" s="1"/>
  <c r="CI22" i="9" s="1"/>
  <c r="E22" i="9" s="1"/>
  <c r="CE26" i="1"/>
  <c r="CF26" i="1" s="1"/>
  <c r="CH26" i="1" s="1"/>
  <c r="CI26" i="1" s="1"/>
  <c r="CJ26" i="1" s="1"/>
  <c r="CL26" i="1" s="1"/>
  <c r="E26" i="1" s="1"/>
  <c r="CF22" i="8"/>
  <c r="CG22" i="8" s="1"/>
  <c r="CI22" i="8" s="1"/>
  <c r="CJ22" i="8" s="1"/>
  <c r="CK22" i="8" s="1"/>
  <c r="CM22" i="8" s="1"/>
  <c r="E22" i="8" s="1"/>
  <c r="I23" i="6"/>
  <c r="C25" i="4"/>
  <c r="F24" i="4"/>
  <c r="CB24" i="5" l="1"/>
  <c r="CC24" i="5" s="1"/>
  <c r="CE24" i="5" s="1"/>
  <c r="CF24" i="5" s="1"/>
  <c r="CG24" i="5" s="1"/>
  <c r="CI24" i="5" s="1"/>
  <c r="E24" i="5" s="1"/>
  <c r="J23" i="6"/>
  <c r="D23" i="8" s="1"/>
  <c r="D23" i="9" s="1"/>
  <c r="F26" i="1"/>
  <c r="H25" i="2" s="1"/>
  <c r="I25" i="2" s="1"/>
  <c r="C27" i="1"/>
  <c r="C23" i="9"/>
  <c r="F22" i="9"/>
  <c r="H22" i="10" s="1"/>
  <c r="I24" i="4"/>
  <c r="C23" i="8"/>
  <c r="F22" i="8"/>
  <c r="J25" i="2" l="1"/>
  <c r="D25" i="4" s="1"/>
  <c r="C25" i="5"/>
  <c r="F24" i="5"/>
  <c r="H24" i="6" s="1"/>
  <c r="J24" i="4"/>
  <c r="D24" i="6" s="1"/>
  <c r="G27" i="1"/>
  <c r="I22" i="8"/>
  <c r="J22" i="8" s="1"/>
  <c r="D22" i="10" s="1"/>
  <c r="K23" i="8"/>
  <c r="G23" i="10"/>
  <c r="G23" i="9"/>
  <c r="K25" i="4" l="1"/>
  <c r="D25" i="5"/>
  <c r="K24" i="6"/>
  <c r="M24" i="6" s="1"/>
  <c r="S24" i="6" s="1"/>
  <c r="Z24" i="6" s="1"/>
  <c r="AA24" i="6" s="1"/>
  <c r="D24" i="7"/>
  <c r="G24" i="8" s="1"/>
  <c r="I23" i="9"/>
  <c r="M23" i="9" s="1"/>
  <c r="O23" i="9"/>
  <c r="V23" i="9" s="1"/>
  <c r="W23" i="9" s="1"/>
  <c r="M23" i="8"/>
  <c r="S23" i="8" s="1"/>
  <c r="Z23" i="8" s="1"/>
  <c r="AA23" i="8" s="1"/>
  <c r="Q23" i="8"/>
  <c r="R27" i="1"/>
  <c r="K27" i="1"/>
  <c r="G25" i="6"/>
  <c r="G25" i="5"/>
  <c r="G24" i="7"/>
  <c r="Q24" i="6" l="1"/>
  <c r="M25" i="4"/>
  <c r="Q25" i="4"/>
  <c r="CQ23" i="9"/>
  <c r="AO23" i="9" s="1"/>
  <c r="EI23" i="9"/>
  <c r="CU24" i="6"/>
  <c r="DQ24" i="6" s="1"/>
  <c r="EM24" i="6"/>
  <c r="EM23" i="8"/>
  <c r="CU23" i="8"/>
  <c r="CW23" i="8" s="1"/>
  <c r="I24" i="7"/>
  <c r="M24" i="7" s="1"/>
  <c r="O24" i="7"/>
  <c r="V24" i="7" s="1"/>
  <c r="W24" i="7" s="1"/>
  <c r="I25" i="5"/>
  <c r="M25" i="5" s="1"/>
  <c r="O25" i="5"/>
  <c r="V25" i="5" s="1"/>
  <c r="W25" i="5" s="1"/>
  <c r="AI24" i="6"/>
  <c r="AJ24" i="6"/>
  <c r="X24" i="6"/>
  <c r="CT27" i="1"/>
  <c r="O27" i="1"/>
  <c r="EL27" i="1"/>
  <c r="AF23" i="9"/>
  <c r="AE23" i="9"/>
  <c r="T23" i="9"/>
  <c r="Y27" i="1"/>
  <c r="Z27" i="1" s="1"/>
  <c r="AA27" i="1" s="1"/>
  <c r="AB27" i="1"/>
  <c r="T27" i="1"/>
  <c r="U27" i="1" s="1"/>
  <c r="AV27" i="1" s="1"/>
  <c r="DB23" i="9"/>
  <c r="CS23" i="9"/>
  <c r="DM23" i="9"/>
  <c r="AI23" i="8"/>
  <c r="AJ23" i="8"/>
  <c r="X23" i="8"/>
  <c r="X25" i="4" l="1"/>
  <c r="AJ25" i="4"/>
  <c r="AI25" i="4"/>
  <c r="AK25" i="4" s="1"/>
  <c r="S25" i="4"/>
  <c r="CU25" i="4"/>
  <c r="EM25" i="4"/>
  <c r="AS24" i="6"/>
  <c r="DF24" i="6"/>
  <c r="DK24" i="6" s="1"/>
  <c r="CW24" i="6"/>
  <c r="CY24" i="6" s="1"/>
  <c r="DF23" i="8"/>
  <c r="DI23" i="8" s="1"/>
  <c r="AS23" i="8"/>
  <c r="DQ23" i="8"/>
  <c r="DV23" i="8" s="1"/>
  <c r="AK27" i="1"/>
  <c r="AC27" i="1"/>
  <c r="BW27" i="1" s="1"/>
  <c r="EI24" i="7"/>
  <c r="CQ24" i="7"/>
  <c r="AO24" i="7" s="1"/>
  <c r="AO27" i="1"/>
  <c r="CQ25" i="5"/>
  <c r="AO25" i="5" s="1"/>
  <c r="EI25" i="5"/>
  <c r="AF25" i="5"/>
  <c r="T25" i="5"/>
  <c r="AE25" i="5"/>
  <c r="CV27" i="1"/>
  <c r="DP27" i="1"/>
  <c r="DE27" i="1"/>
  <c r="AR27" i="1"/>
  <c r="AO23" i="8"/>
  <c r="AE24" i="7"/>
  <c r="T24" i="7"/>
  <c r="AF24" i="7"/>
  <c r="AC24" i="6"/>
  <c r="U24" i="6"/>
  <c r="V24" i="6" s="1"/>
  <c r="AW24" i="6" s="1"/>
  <c r="AH27" i="1"/>
  <c r="W27" i="1"/>
  <c r="AI27" i="1"/>
  <c r="CU23" i="9"/>
  <c r="CV23" i="9"/>
  <c r="CX23" i="9"/>
  <c r="CT23" i="9"/>
  <c r="CW23" i="9"/>
  <c r="DG23" i="9"/>
  <c r="DF23" i="9"/>
  <c r="DC23" i="9"/>
  <c r="DE23" i="9"/>
  <c r="DD23" i="9"/>
  <c r="AN27" i="1"/>
  <c r="AL24" i="6"/>
  <c r="U23" i="8"/>
  <c r="V23" i="8" s="1"/>
  <c r="AW23" i="8" s="1"/>
  <c r="AC23" i="8"/>
  <c r="AK23" i="8"/>
  <c r="CZ23" i="8"/>
  <c r="DB23" i="8"/>
  <c r="CX23" i="8"/>
  <c r="CY23" i="8"/>
  <c r="DA23" i="8"/>
  <c r="AG23" i="9"/>
  <c r="AI23" i="9" s="1"/>
  <c r="DO23" i="9"/>
  <c r="DN23" i="9"/>
  <c r="DR23" i="9"/>
  <c r="DP23" i="9"/>
  <c r="DQ23" i="9"/>
  <c r="DS24" i="6"/>
  <c r="DR24" i="6"/>
  <c r="DV24" i="6"/>
  <c r="DT24" i="6"/>
  <c r="DU24" i="6"/>
  <c r="X23" i="9"/>
  <c r="Q23" i="9"/>
  <c r="R23" i="9" s="1"/>
  <c r="AS23" i="9" s="1"/>
  <c r="AH23" i="9"/>
  <c r="AL23" i="9"/>
  <c r="AK23" i="9"/>
  <c r="Y23" i="9"/>
  <c r="AK24" i="6"/>
  <c r="DG24" i="6" l="1"/>
  <c r="DQ25" i="4"/>
  <c r="CW25" i="4"/>
  <c r="AS25" i="4"/>
  <c r="DF25" i="4"/>
  <c r="U25" i="4"/>
  <c r="V25" i="4" s="1"/>
  <c r="AW25" i="4" s="1"/>
  <c r="AC25" i="4"/>
  <c r="Z25" i="4"/>
  <c r="AA25" i="4" s="1"/>
  <c r="AO25" i="4" s="1"/>
  <c r="DH24" i="6"/>
  <c r="DJ24" i="6"/>
  <c r="DI24" i="6"/>
  <c r="DL24" i="6" s="1"/>
  <c r="DM24" i="6" s="1"/>
  <c r="DB24" i="6"/>
  <c r="CZ24" i="6"/>
  <c r="CX24" i="6"/>
  <c r="AG25" i="5"/>
  <c r="AI25" i="5" s="1"/>
  <c r="DK23" i="8"/>
  <c r="DG23" i="8"/>
  <c r="DH23" i="8"/>
  <c r="DA24" i="6"/>
  <c r="AP27" i="1"/>
  <c r="BE27" i="1" s="1"/>
  <c r="DJ23" i="8"/>
  <c r="DT23" i="8"/>
  <c r="DR23" i="8"/>
  <c r="DU23" i="8"/>
  <c r="DS23" i="8"/>
  <c r="CS24" i="7"/>
  <c r="CV24" i="7" s="1"/>
  <c r="DB25" i="5"/>
  <c r="DG25" i="5" s="1"/>
  <c r="DB24" i="7"/>
  <c r="DF24" i="7" s="1"/>
  <c r="DM24" i="7"/>
  <c r="DQ24" i="7" s="1"/>
  <c r="AJ27" i="1"/>
  <c r="AL27" i="1" s="1"/>
  <c r="AM27" i="1" s="1"/>
  <c r="DM25" i="5"/>
  <c r="DR25" i="5" s="1"/>
  <c r="CS25" i="5"/>
  <c r="CX25" i="5" s="1"/>
  <c r="AB24" i="6"/>
  <c r="AD24" i="6" s="1"/>
  <c r="BX24" i="6" s="1"/>
  <c r="AM23" i="8"/>
  <c r="AL23" i="8"/>
  <c r="AM23" i="9"/>
  <c r="Q24" i="7"/>
  <c r="R24" i="7" s="1"/>
  <c r="AS24" i="7" s="1"/>
  <c r="Y24" i="7"/>
  <c r="CY23" i="9"/>
  <c r="CZ23" i="9" s="1"/>
  <c r="DC23" i="8"/>
  <c r="DD23" i="8" s="1"/>
  <c r="AM24" i="6"/>
  <c r="AN24" i="6" s="1"/>
  <c r="AG24" i="7"/>
  <c r="DF27" i="1"/>
  <c r="DH27" i="1"/>
  <c r="DI27" i="1"/>
  <c r="DG27" i="1"/>
  <c r="DJ27" i="1"/>
  <c r="Z23" i="9"/>
  <c r="AB23" i="8"/>
  <c r="AD23" i="8" s="1"/>
  <c r="AP24" i="6"/>
  <c r="DR27" i="1"/>
  <c r="DU27" i="1"/>
  <c r="DS27" i="1"/>
  <c r="DT27" i="1"/>
  <c r="DQ27" i="1"/>
  <c r="DW24" i="6"/>
  <c r="DX24" i="6" s="1"/>
  <c r="DS23" i="9"/>
  <c r="DT23" i="9" s="1"/>
  <c r="AP23" i="8"/>
  <c r="AQ23" i="8" s="1"/>
  <c r="AO24" i="6"/>
  <c r="X25" i="5"/>
  <c r="Y25" i="5"/>
  <c r="Q25" i="5"/>
  <c r="R25" i="5" s="1"/>
  <c r="AS25" i="5" s="1"/>
  <c r="AK25" i="5"/>
  <c r="AL25" i="5"/>
  <c r="AH25" i="5"/>
  <c r="AJ23" i="9"/>
  <c r="DH23" i="9"/>
  <c r="DI23" i="9" s="1"/>
  <c r="CY27" i="1"/>
  <c r="CX27" i="1"/>
  <c r="CW27" i="1"/>
  <c r="DA27" i="1"/>
  <c r="CZ27" i="1"/>
  <c r="DJ25" i="4" l="1"/>
  <c r="DK25" i="4"/>
  <c r="DG25" i="4"/>
  <c r="DH25" i="4"/>
  <c r="DI25" i="4"/>
  <c r="AB25" i="4"/>
  <c r="AD25" i="4" s="1"/>
  <c r="BX25" i="4" s="1"/>
  <c r="AM25" i="4"/>
  <c r="CZ25" i="4"/>
  <c r="CY25" i="4"/>
  <c r="DB25" i="4"/>
  <c r="DA25" i="4"/>
  <c r="CX25" i="4"/>
  <c r="DC25" i="4" s="1"/>
  <c r="DD25" i="4" s="1"/>
  <c r="AL25" i="4"/>
  <c r="DS25" i="4"/>
  <c r="DT25" i="4"/>
  <c r="DR25" i="4"/>
  <c r="DV25" i="4"/>
  <c r="DU25" i="4"/>
  <c r="AP25" i="4"/>
  <c r="AQ25" i="4" s="1"/>
  <c r="DC24" i="6"/>
  <c r="DD24" i="6" s="1"/>
  <c r="CT25" i="5"/>
  <c r="DL23" i="8"/>
  <c r="DM23" i="8" s="1"/>
  <c r="BC27" i="1"/>
  <c r="CW24" i="7"/>
  <c r="DN24" i="7"/>
  <c r="BF27" i="1"/>
  <c r="BG27" i="1" s="1"/>
  <c r="CX24" i="7"/>
  <c r="DW23" i="8"/>
  <c r="DX23" i="8" s="1"/>
  <c r="CV25" i="5"/>
  <c r="CW25" i="5"/>
  <c r="CU25" i="5"/>
  <c r="CU24" i="7"/>
  <c r="DC25" i="5"/>
  <c r="CT24" i="7"/>
  <c r="DD25" i="5"/>
  <c r="DF25" i="5"/>
  <c r="DD24" i="7"/>
  <c r="DE25" i="5"/>
  <c r="DP24" i="7"/>
  <c r="DR24" i="7"/>
  <c r="DG24" i="7"/>
  <c r="DO24" i="7"/>
  <c r="DE24" i="7"/>
  <c r="DC24" i="7"/>
  <c r="DP25" i="5"/>
  <c r="DQ25" i="5"/>
  <c r="DO25" i="5"/>
  <c r="DN25" i="5"/>
  <c r="AN23" i="8"/>
  <c r="BG23" i="8" s="1"/>
  <c r="AZ23" i="9"/>
  <c r="AI24" i="7"/>
  <c r="AK24" i="7"/>
  <c r="AQ24" i="6"/>
  <c r="BD24" i="6" s="1"/>
  <c r="AH24" i="7"/>
  <c r="DN23" i="8"/>
  <c r="DO23" i="8" s="1"/>
  <c r="DJ23" i="9"/>
  <c r="DK23" i="9" s="1"/>
  <c r="BC23" i="9"/>
  <c r="AJ25" i="5"/>
  <c r="DK27" i="1"/>
  <c r="DL27" i="1" s="1"/>
  <c r="X24" i="7"/>
  <c r="Z24" i="7" s="1"/>
  <c r="AM25" i="5"/>
  <c r="BF23" i="8"/>
  <c r="BX23" i="8"/>
  <c r="DB27" i="1"/>
  <c r="DC27" i="1" s="1"/>
  <c r="Z25" i="5"/>
  <c r="AL24" i="7"/>
  <c r="BD23" i="8"/>
  <c r="DV27" i="1"/>
  <c r="DW27" i="1" s="1"/>
  <c r="BT23" i="9"/>
  <c r="BB23" i="9"/>
  <c r="DN24" i="6"/>
  <c r="DO24" i="6" s="1"/>
  <c r="BD25" i="4" l="1"/>
  <c r="BF25" i="4"/>
  <c r="AN25" i="4"/>
  <c r="BG25" i="4" s="1"/>
  <c r="BH25" i="4" s="1"/>
  <c r="DL25" i="4"/>
  <c r="DM25" i="4" s="1"/>
  <c r="DN25" i="4" s="1"/>
  <c r="DO25" i="4" s="1"/>
  <c r="DW25" i="4"/>
  <c r="DX25" i="4" s="1"/>
  <c r="BH27" i="1"/>
  <c r="BI27" i="1" s="1"/>
  <c r="BJ27" i="1" s="1"/>
  <c r="CY25" i="5"/>
  <c r="CZ25" i="5" s="1"/>
  <c r="CY24" i="7"/>
  <c r="CZ24" i="7" s="1"/>
  <c r="DH25" i="5"/>
  <c r="DI25" i="5" s="1"/>
  <c r="DS25" i="5"/>
  <c r="DT25" i="5" s="1"/>
  <c r="DS24" i="7"/>
  <c r="DT24" i="7" s="1"/>
  <c r="DH24" i="7"/>
  <c r="DI24" i="7" s="1"/>
  <c r="AM24" i="7"/>
  <c r="AZ24" i="7" s="1"/>
  <c r="AJ24" i="7"/>
  <c r="BG24" i="6"/>
  <c r="BI24" i="6" s="1"/>
  <c r="BF24" i="6"/>
  <c r="AZ25" i="5"/>
  <c r="DY24" i="6"/>
  <c r="DZ24" i="6" s="1"/>
  <c r="EW24" i="6"/>
  <c r="BT24" i="7"/>
  <c r="DU23" i="9"/>
  <c r="DV23" i="9" s="1"/>
  <c r="ES23" i="9"/>
  <c r="DY23" i="8"/>
  <c r="DZ23" i="8" s="1"/>
  <c r="EW23" i="8"/>
  <c r="BH23" i="8"/>
  <c r="BI23" i="8"/>
  <c r="DY25" i="4"/>
  <c r="DZ25" i="4" s="1"/>
  <c r="EW25" i="4"/>
  <c r="DM27" i="1"/>
  <c r="DN27" i="1" s="1"/>
  <c r="BC25" i="5"/>
  <c r="BD23" i="9"/>
  <c r="BE23" i="9"/>
  <c r="BB25" i="5"/>
  <c r="BT25" i="5"/>
  <c r="BI25" i="4" l="1"/>
  <c r="BJ25" i="4" s="1"/>
  <c r="BK25" i="4" s="1"/>
  <c r="DJ25" i="5"/>
  <c r="DK25" i="5" s="1"/>
  <c r="DU25" i="5" s="1"/>
  <c r="DV25" i="5" s="1"/>
  <c r="DJ24" i="7"/>
  <c r="DK24" i="7" s="1"/>
  <c r="DU24" i="7" s="1"/>
  <c r="DV24" i="7" s="1"/>
  <c r="BB24" i="7"/>
  <c r="BC24" i="7"/>
  <c r="BE24" i="7" s="1"/>
  <c r="BH24" i="6"/>
  <c r="BJ24" i="6" s="1"/>
  <c r="BK24" i="6" s="1"/>
  <c r="DX27" i="1"/>
  <c r="DY27" i="1" s="1"/>
  <c r="EV27" i="1"/>
  <c r="EX23" i="8"/>
  <c r="EY23" i="8" s="1"/>
  <c r="EZ23" i="8" s="1"/>
  <c r="EE23" i="8"/>
  <c r="EB23" i="8"/>
  <c r="ED23" i="8"/>
  <c r="EA23" i="8"/>
  <c r="EC23" i="8"/>
  <c r="EA24" i="6"/>
  <c r="ED24" i="6"/>
  <c r="EC24" i="6"/>
  <c r="EB24" i="6"/>
  <c r="EE24" i="6"/>
  <c r="EA23" i="9"/>
  <c r="DW23" i="9"/>
  <c r="DZ23" i="9"/>
  <c r="DX23" i="9"/>
  <c r="DY23" i="9"/>
  <c r="EX25" i="4"/>
  <c r="EY25" i="4" s="1"/>
  <c r="EZ25" i="4" s="1"/>
  <c r="EX24" i="6"/>
  <c r="EY24" i="6" s="1"/>
  <c r="EZ24" i="6" s="1"/>
  <c r="EA25" i="4"/>
  <c r="EB25" i="4"/>
  <c r="EE25" i="4"/>
  <c r="ED25" i="4"/>
  <c r="EC25" i="4"/>
  <c r="BJ23" i="8"/>
  <c r="BK23" i="8" s="1"/>
  <c r="BF23" i="9"/>
  <c r="BG23" i="9" s="1"/>
  <c r="BE25" i="5"/>
  <c r="BD25" i="5"/>
  <c r="ET23" i="9"/>
  <c r="EU23" i="9" s="1"/>
  <c r="EV23" i="9" s="1"/>
  <c r="BD24" i="7" l="1"/>
  <c r="ES25" i="5"/>
  <c r="ET25" i="5" s="1"/>
  <c r="EU25" i="5" s="1"/>
  <c r="EV25" i="5" s="1"/>
  <c r="ES24" i="7"/>
  <c r="BF25" i="5"/>
  <c r="BG25" i="5" s="1"/>
  <c r="BF24" i="7"/>
  <c r="BG24" i="7" s="1"/>
  <c r="EF24" i="6"/>
  <c r="EG24" i="6" s="1"/>
  <c r="EH24" i="6" s="1"/>
  <c r="EI24" i="6" s="1"/>
  <c r="AU24" i="6" s="1"/>
  <c r="T24" i="6" s="1"/>
  <c r="W24" i="6" s="1"/>
  <c r="AX24" i="6" s="1"/>
  <c r="DW24" i="7"/>
  <c r="DX24" i="7"/>
  <c r="EA24" i="7"/>
  <c r="DZ24" i="7"/>
  <c r="DY24" i="7"/>
  <c r="DX25" i="5"/>
  <c r="DY25" i="5"/>
  <c r="DZ25" i="5"/>
  <c r="EA25" i="5"/>
  <c r="DW25" i="5"/>
  <c r="EF23" i="8"/>
  <c r="EG23" i="8" s="1"/>
  <c r="EH23" i="8" s="1"/>
  <c r="EI23" i="8" s="1"/>
  <c r="AU23" i="8" s="1"/>
  <c r="T23" i="8" s="1"/>
  <c r="W23" i="8" s="1"/>
  <c r="EB23" i="9"/>
  <c r="EC23" i="9" s="1"/>
  <c r="ED23" i="9" s="1"/>
  <c r="EE23" i="9" s="1"/>
  <c r="AQ23" i="9" s="1"/>
  <c r="P23" i="9" s="1"/>
  <c r="S23" i="9" s="1"/>
  <c r="EF25" i="4"/>
  <c r="EG25" i="4" s="1"/>
  <c r="EH25" i="4" s="1"/>
  <c r="EI25" i="4" s="1"/>
  <c r="AU25" i="4" s="1"/>
  <c r="T25" i="4" s="1"/>
  <c r="W25" i="4" s="1"/>
  <c r="EW27" i="1"/>
  <c r="EX27" i="1" s="1"/>
  <c r="EY27" i="1" s="1"/>
  <c r="ET24" i="7"/>
  <c r="EU24" i="7" s="1"/>
  <c r="EV24" i="7" s="1"/>
  <c r="DZ27" i="1"/>
  <c r="EA27" i="1"/>
  <c r="EB27" i="1"/>
  <c r="EC27" i="1"/>
  <c r="ED27" i="1"/>
  <c r="AX25" i="4" l="1"/>
  <c r="BE24" i="6"/>
  <c r="AY24" i="6"/>
  <c r="BY24" i="6"/>
  <c r="BZ24" i="6" s="1"/>
  <c r="EB25" i="5"/>
  <c r="EC25" i="5" s="1"/>
  <c r="ED25" i="5" s="1"/>
  <c r="EE25" i="5" s="1"/>
  <c r="AQ25" i="5" s="1"/>
  <c r="P25" i="5" s="1"/>
  <c r="S25" i="5" s="1"/>
  <c r="AT23" i="9"/>
  <c r="EB24" i="7"/>
  <c r="EC24" i="7" s="1"/>
  <c r="ED24" i="7" s="1"/>
  <c r="EE24" i="7" s="1"/>
  <c r="AQ24" i="7" s="1"/>
  <c r="P24" i="7" s="1"/>
  <c r="S24" i="7" s="1"/>
  <c r="EE27" i="1"/>
  <c r="EF27" i="1" s="1"/>
  <c r="EG27" i="1" s="1"/>
  <c r="EH27" i="1" s="1"/>
  <c r="AT27" i="1" s="1"/>
  <c r="S27" i="1" s="1"/>
  <c r="V27" i="1" s="1"/>
  <c r="AX23" i="8"/>
  <c r="AW27" i="1" l="1"/>
  <c r="BA23" i="9"/>
  <c r="AU23" i="9"/>
  <c r="BU23" i="9"/>
  <c r="BV23" i="9" s="1"/>
  <c r="AT25" i="5"/>
  <c r="BE25" i="4"/>
  <c r="AY25" i="4"/>
  <c r="BY25" i="4"/>
  <c r="BZ25" i="4" s="1"/>
  <c r="AT24" i="7"/>
  <c r="BB24" i="6"/>
  <c r="BC24" i="6" s="1"/>
  <c r="AZ24" i="6"/>
  <c r="BA24" i="6" s="1"/>
  <c r="BL24" i="6"/>
  <c r="BM24" i="6" s="1"/>
  <c r="BQ24" i="6"/>
  <c r="BE23" i="8"/>
  <c r="AY23" i="8"/>
  <c r="BY23" i="8"/>
  <c r="BZ23" i="8" s="1"/>
  <c r="BL23" i="8" l="1"/>
  <c r="BM23" i="8" s="1"/>
  <c r="BQ23" i="8"/>
  <c r="BB25" i="4"/>
  <c r="BC25" i="4" s="1"/>
  <c r="AZ25" i="4"/>
  <c r="BA25" i="4" s="1"/>
  <c r="BS24" i="6"/>
  <c r="BR24" i="6"/>
  <c r="BL25" i="4"/>
  <c r="BM25" i="4" s="1"/>
  <c r="BQ25" i="4"/>
  <c r="BM23" i="9"/>
  <c r="BH23" i="9"/>
  <c r="BI23" i="9" s="1"/>
  <c r="BN24" i="6"/>
  <c r="BO24" i="6"/>
  <c r="AX23" i="9"/>
  <c r="AY23" i="9" s="1"/>
  <c r="AV23" i="9"/>
  <c r="AW23" i="9" s="1"/>
  <c r="BA25" i="5"/>
  <c r="AU25" i="5"/>
  <c r="BU25" i="5"/>
  <c r="BV25" i="5" s="1"/>
  <c r="BB23" i="8"/>
  <c r="BC23" i="8" s="1"/>
  <c r="AZ23" i="8"/>
  <c r="BA23" i="8" s="1"/>
  <c r="BA24" i="7"/>
  <c r="AU24" i="7"/>
  <c r="BU24" i="7"/>
  <c r="BV24" i="7" s="1"/>
  <c r="BD27" i="1"/>
  <c r="AX27" i="1"/>
  <c r="BX27" i="1"/>
  <c r="BY27" i="1" s="1"/>
  <c r="BT24" i="6" l="1"/>
  <c r="AX25" i="5"/>
  <c r="AY25" i="5" s="1"/>
  <c r="AV25" i="5"/>
  <c r="AW25" i="5" s="1"/>
  <c r="BM25" i="5"/>
  <c r="BH25" i="5"/>
  <c r="BI25" i="5" s="1"/>
  <c r="BN25" i="4"/>
  <c r="BO25" i="4"/>
  <c r="BP24" i="6"/>
  <c r="AX24" i="7"/>
  <c r="AY24" i="7" s="1"/>
  <c r="AV24" i="7"/>
  <c r="AW24" i="7" s="1"/>
  <c r="BJ23" i="9"/>
  <c r="BK23" i="9"/>
  <c r="BA27" i="1"/>
  <c r="BB27" i="1" s="1"/>
  <c r="AY27" i="1"/>
  <c r="AZ27" i="1" s="1"/>
  <c r="BK27" i="1"/>
  <c r="BL27" i="1" s="1"/>
  <c r="BP27" i="1"/>
  <c r="BM24" i="7"/>
  <c r="BH24" i="7"/>
  <c r="BI24" i="7" s="1"/>
  <c r="BO23" i="9"/>
  <c r="BN23" i="9"/>
  <c r="BS23" i="8"/>
  <c r="BR23" i="8"/>
  <c r="BS25" i="4"/>
  <c r="BR25" i="4"/>
  <c r="BT25" i="4" s="1"/>
  <c r="BN23" i="8"/>
  <c r="BO23" i="8"/>
  <c r="BP23" i="9" l="1"/>
  <c r="BP25" i="4"/>
  <c r="BU25" i="4" s="1"/>
  <c r="BP23" i="8"/>
  <c r="BJ24" i="7"/>
  <c r="BK24" i="7"/>
  <c r="BJ25" i="5"/>
  <c r="BK25" i="5"/>
  <c r="BN24" i="7"/>
  <c r="BO24" i="7"/>
  <c r="BO25" i="5"/>
  <c r="BN25" i="5"/>
  <c r="BU24" i="6"/>
  <c r="BV24" i="6"/>
  <c r="BW24" i="6" s="1"/>
  <c r="BQ27" i="1"/>
  <c r="BR27" i="1"/>
  <c r="BL23" i="9"/>
  <c r="BM27" i="1"/>
  <c r="BN27" i="1"/>
  <c r="BT23" i="8"/>
  <c r="BV25" i="4" l="1"/>
  <c r="BW25" i="4" s="1"/>
  <c r="BS27" i="1"/>
  <c r="BL25" i="5"/>
  <c r="CH24" i="6"/>
  <c r="CA24" i="6"/>
  <c r="CB24" i="6" s="1"/>
  <c r="BL24" i="7"/>
  <c r="BP24" i="7"/>
  <c r="CH25" i="4"/>
  <c r="CA25" i="4"/>
  <c r="CB25" i="4" s="1"/>
  <c r="BO27" i="1"/>
  <c r="BR23" i="9"/>
  <c r="BS23" i="9" s="1"/>
  <c r="BQ23" i="9"/>
  <c r="BP25" i="5"/>
  <c r="BU23" i="8"/>
  <c r="BV23" i="8"/>
  <c r="BW23" i="8" s="1"/>
  <c r="CD24" i="6" l="1"/>
  <c r="CE24" i="6"/>
  <c r="CH23" i="8"/>
  <c r="CA23" i="8"/>
  <c r="CB23" i="8" s="1"/>
  <c r="CD23" i="9"/>
  <c r="BW23" i="9"/>
  <c r="BX23" i="9" s="1"/>
  <c r="BU27" i="1"/>
  <c r="BV27" i="1" s="1"/>
  <c r="BT27" i="1"/>
  <c r="BQ25" i="5"/>
  <c r="BR25" i="5"/>
  <c r="BS25" i="5" s="1"/>
  <c r="BR24" i="7"/>
  <c r="BS24" i="7" s="1"/>
  <c r="BQ24" i="7"/>
  <c r="CE25" i="4"/>
  <c r="CD25" i="4"/>
  <c r="CE23" i="8" l="1"/>
  <c r="CD23" i="8"/>
  <c r="CG27" i="1"/>
  <c r="BZ27" i="1"/>
  <c r="CA27" i="1" s="1"/>
  <c r="CD24" i="7"/>
  <c r="BW24" i="7"/>
  <c r="BX24" i="7" s="1"/>
  <c r="BZ23" i="9"/>
  <c r="CA23" i="9"/>
  <c r="CD25" i="5"/>
  <c r="BW25" i="5"/>
  <c r="BX25" i="5" s="1"/>
  <c r="CF25" i="4"/>
  <c r="CG25" i="4" s="1"/>
  <c r="CI25" i="4" s="1"/>
  <c r="CJ25" i="4" s="1"/>
  <c r="CK25" i="4" s="1"/>
  <c r="CM25" i="4" s="1"/>
  <c r="E25" i="4" s="1"/>
  <c r="CF24" i="6"/>
  <c r="CG24" i="6" s="1"/>
  <c r="CI24" i="6" s="1"/>
  <c r="CJ24" i="6" s="1"/>
  <c r="CK24" i="6" s="1"/>
  <c r="CM24" i="6" s="1"/>
  <c r="E24" i="6" s="1"/>
  <c r="CF23" i="8" l="1"/>
  <c r="CG23" i="8" s="1"/>
  <c r="CI23" i="8" s="1"/>
  <c r="CJ23" i="8" s="1"/>
  <c r="CK23" i="8" s="1"/>
  <c r="CM23" i="8" s="1"/>
  <c r="E23" i="8" s="1"/>
  <c r="C24" i="8" s="1"/>
  <c r="CB23" i="9"/>
  <c r="CC23" i="9" s="1"/>
  <c r="CE23" i="9" s="1"/>
  <c r="CF23" i="9" s="1"/>
  <c r="CG23" i="9" s="1"/>
  <c r="CI23" i="9" s="1"/>
  <c r="E23" i="9" s="1"/>
  <c r="C24" i="9" s="1"/>
  <c r="C26" i="4"/>
  <c r="F25" i="4"/>
  <c r="BZ25" i="5"/>
  <c r="CA25" i="5"/>
  <c r="CC27" i="1"/>
  <c r="CD27" i="1"/>
  <c r="C25" i="6"/>
  <c r="F24" i="6"/>
  <c r="BZ24" i="7"/>
  <c r="CA24" i="7"/>
  <c r="F23" i="8" l="1"/>
  <c r="I23" i="8" s="1"/>
  <c r="J23" i="8" s="1"/>
  <c r="D23" i="10" s="1"/>
  <c r="F23" i="9"/>
  <c r="H23" i="10" s="1"/>
  <c r="I24" i="6"/>
  <c r="CB25" i="5"/>
  <c r="CC25" i="5" s="1"/>
  <c r="CE25" i="5" s="1"/>
  <c r="CF25" i="5" s="1"/>
  <c r="CG25" i="5" s="1"/>
  <c r="CI25" i="5" s="1"/>
  <c r="E25" i="5" s="1"/>
  <c r="I25" i="4"/>
  <c r="CE27" i="1"/>
  <c r="CF27" i="1" s="1"/>
  <c r="CH27" i="1" s="1"/>
  <c r="CI27" i="1" s="1"/>
  <c r="CJ27" i="1" s="1"/>
  <c r="CL27" i="1" s="1"/>
  <c r="E27" i="1" s="1"/>
  <c r="CB24" i="7"/>
  <c r="CC24" i="7" s="1"/>
  <c r="CE24" i="7" s="1"/>
  <c r="CF24" i="7" s="1"/>
  <c r="CG24" i="7" s="1"/>
  <c r="CI24" i="7" s="1"/>
  <c r="E24" i="7" s="1"/>
  <c r="J25" i="4" l="1"/>
  <c r="D25" i="6" s="1"/>
  <c r="J24" i="6"/>
  <c r="D24" i="8" s="1"/>
  <c r="C25" i="7"/>
  <c r="F24" i="7"/>
  <c r="H24" i="8" s="1"/>
  <c r="C28" i="1"/>
  <c r="F27" i="1"/>
  <c r="H26" i="2" s="1"/>
  <c r="I26" i="2" s="1"/>
  <c r="C26" i="5"/>
  <c r="F25" i="5"/>
  <c r="H25" i="6" s="1"/>
  <c r="J26" i="2" l="1"/>
  <c r="D26" i="4" s="1"/>
  <c r="K25" i="6"/>
  <c r="D25" i="7"/>
  <c r="D24" i="9"/>
  <c r="G24" i="10" s="1"/>
  <c r="K24" i="8"/>
  <c r="M24" i="8" s="1"/>
  <c r="Q24" i="8"/>
  <c r="G25" i="8"/>
  <c r="G28" i="1"/>
  <c r="G25" i="7"/>
  <c r="D26" i="5" l="1"/>
  <c r="G26" i="5" s="1"/>
  <c r="K26" i="4"/>
  <c r="G24" i="9"/>
  <c r="I24" i="9" s="1"/>
  <c r="M24" i="9" s="1"/>
  <c r="S24" i="8"/>
  <c r="Z24" i="8" s="1"/>
  <c r="AA24" i="8" s="1"/>
  <c r="EM24" i="8"/>
  <c r="CU24" i="8"/>
  <c r="DF24" i="8" s="1"/>
  <c r="M25" i="6"/>
  <c r="Q25" i="6"/>
  <c r="I25" i="7"/>
  <c r="M25" i="7" s="1"/>
  <c r="O25" i="7"/>
  <c r="V25" i="7" s="1"/>
  <c r="W25" i="7" s="1"/>
  <c r="I26" i="5"/>
  <c r="M26" i="5" s="1"/>
  <c r="O26" i="5"/>
  <c r="V26" i="5" s="1"/>
  <c r="W26" i="5" s="1"/>
  <c r="AS24" i="8"/>
  <c r="DQ24" i="8"/>
  <c r="AI24" i="8"/>
  <c r="X24" i="8"/>
  <c r="AJ24" i="8"/>
  <c r="M26" i="4"/>
  <c r="Q26" i="4"/>
  <c r="R28" i="1"/>
  <c r="K28" i="1"/>
  <c r="G26" i="6"/>
  <c r="CW24" i="8" l="1"/>
  <c r="O24" i="9"/>
  <c r="V24" i="9" s="1"/>
  <c r="W24" i="9" s="1"/>
  <c r="X25" i="6"/>
  <c r="AI25" i="6"/>
  <c r="AJ25" i="6"/>
  <c r="S25" i="6"/>
  <c r="EM25" i="6"/>
  <c r="CU25" i="6"/>
  <c r="EI24" i="9"/>
  <c r="CQ24" i="9"/>
  <c r="DM24" i="9" s="1"/>
  <c r="EI25" i="7"/>
  <c r="CQ25" i="7"/>
  <c r="DM25" i="7" s="1"/>
  <c r="CQ26" i="5"/>
  <c r="AO26" i="5" s="1"/>
  <c r="EI26" i="5"/>
  <c r="EL28" i="1"/>
  <c r="O28" i="1"/>
  <c r="CT28" i="1"/>
  <c r="DG24" i="8"/>
  <c r="DJ24" i="8"/>
  <c r="DK24" i="8"/>
  <c r="DH24" i="8"/>
  <c r="DI24" i="8"/>
  <c r="X26" i="4"/>
  <c r="AI26" i="4"/>
  <c r="AJ26" i="4"/>
  <c r="S26" i="4"/>
  <c r="CU26" i="4"/>
  <c r="EM26" i="4"/>
  <c r="DU24" i="8"/>
  <c r="DT24" i="8"/>
  <c r="DR24" i="8"/>
  <c r="DS24" i="8"/>
  <c r="DV24" i="8"/>
  <c r="U24" i="8"/>
  <c r="V24" i="8" s="1"/>
  <c r="AW24" i="8" s="1"/>
  <c r="AC24" i="8"/>
  <c r="CX24" i="8"/>
  <c r="DB24" i="8"/>
  <c r="DA24" i="8"/>
  <c r="CZ24" i="8"/>
  <c r="CY24" i="8"/>
  <c r="AB28" i="1"/>
  <c r="T28" i="1"/>
  <c r="U28" i="1" s="1"/>
  <c r="AV28" i="1" s="1"/>
  <c r="Y28" i="1"/>
  <c r="Z28" i="1" s="1"/>
  <c r="AN28" i="1" s="1"/>
  <c r="AF25" i="7"/>
  <c r="AE25" i="7"/>
  <c r="T25" i="7"/>
  <c r="T26" i="5"/>
  <c r="AF26" i="5"/>
  <c r="AE26" i="5"/>
  <c r="T24" i="9"/>
  <c r="AE24" i="9"/>
  <c r="AF24" i="9"/>
  <c r="AK24" i="8"/>
  <c r="AS25" i="6" l="1"/>
  <c r="DF25" i="6"/>
  <c r="CW25" i="6"/>
  <c r="DQ25" i="6"/>
  <c r="Z25" i="6"/>
  <c r="AA25" i="6" s="1"/>
  <c r="AB25" i="6"/>
  <c r="AC25" i="6"/>
  <c r="U25" i="6"/>
  <c r="V25" i="6" s="1"/>
  <c r="AW25" i="6" s="1"/>
  <c r="AK25" i="6"/>
  <c r="CS24" i="9"/>
  <c r="DB24" i="9"/>
  <c r="DC24" i="9" s="1"/>
  <c r="AO24" i="9"/>
  <c r="DB26" i="5"/>
  <c r="DC26" i="5" s="1"/>
  <c r="DM26" i="5"/>
  <c r="DP26" i="5" s="1"/>
  <c r="AO25" i="7"/>
  <c r="CS26" i="5"/>
  <c r="CT26" i="5" s="1"/>
  <c r="CS25" i="7"/>
  <c r="CV25" i="7" s="1"/>
  <c r="DB25" i="7"/>
  <c r="DG25" i="7" s="1"/>
  <c r="AO28" i="1"/>
  <c r="AP28" i="1" s="1"/>
  <c r="AA28" i="1"/>
  <c r="AC28" i="1" s="1"/>
  <c r="AG26" i="5"/>
  <c r="AM24" i="8"/>
  <c r="AG24" i="9"/>
  <c r="AK24" i="9"/>
  <c r="AL24" i="8"/>
  <c r="AO24" i="8"/>
  <c r="DF26" i="4"/>
  <c r="AS26" i="4"/>
  <c r="CW26" i="4"/>
  <c r="DQ26" i="4"/>
  <c r="DL24" i="8"/>
  <c r="DM24" i="8" s="1"/>
  <c r="DQ25" i="7"/>
  <c r="DP25" i="7"/>
  <c r="DR25" i="7"/>
  <c r="DO25" i="7"/>
  <c r="DN25" i="7"/>
  <c r="DP28" i="1"/>
  <c r="AR28" i="1"/>
  <c r="DE28" i="1"/>
  <c r="CV28" i="1"/>
  <c r="Z26" i="4"/>
  <c r="AA26" i="4" s="1"/>
  <c r="AP26" i="4" s="1"/>
  <c r="U26" i="4"/>
  <c r="V26" i="4" s="1"/>
  <c r="AW26" i="4" s="1"/>
  <c r="AC26" i="4"/>
  <c r="AB24" i="8"/>
  <c r="AD24" i="8" s="1"/>
  <c r="AK26" i="4"/>
  <c r="AI28" i="1"/>
  <c r="W28" i="1"/>
  <c r="AH28" i="1"/>
  <c r="DF24" i="9"/>
  <c r="DD24" i="9"/>
  <c r="DG24" i="9"/>
  <c r="DE24" i="9"/>
  <c r="CV24" i="9"/>
  <c r="CT24" i="9"/>
  <c r="CX24" i="9"/>
  <c r="CW24" i="9"/>
  <c r="CU24" i="9"/>
  <c r="AG25" i="7"/>
  <c r="AI25" i="7" s="1"/>
  <c r="AP24" i="8"/>
  <c r="DW24" i="8"/>
  <c r="DX24" i="8" s="1"/>
  <c r="AK28" i="1"/>
  <c r="DC24" i="8"/>
  <c r="DD24" i="8" s="1"/>
  <c r="DQ24" i="9"/>
  <c r="DO24" i="9"/>
  <c r="DP24" i="9"/>
  <c r="DR24" i="9"/>
  <c r="DN24" i="9"/>
  <c r="Q24" i="9"/>
  <c r="R24" i="9" s="1"/>
  <c r="AS24" i="9" s="1"/>
  <c r="Y24" i="9"/>
  <c r="Q26" i="5"/>
  <c r="R26" i="5" s="1"/>
  <c r="AS26" i="5" s="1"/>
  <c r="Y26" i="5"/>
  <c r="AH25" i="7"/>
  <c r="X25" i="7"/>
  <c r="AL25" i="7"/>
  <c r="Q25" i="7"/>
  <c r="R25" i="7" s="1"/>
  <c r="AS25" i="7" s="1"/>
  <c r="Y25" i="7"/>
  <c r="AK25" i="7"/>
  <c r="AD25" i="6" l="1"/>
  <c r="BX25" i="6" s="1"/>
  <c r="AP25" i="6"/>
  <c r="AL25" i="6"/>
  <c r="AO25" i="6"/>
  <c r="AQ25" i="6" s="1"/>
  <c r="BD25" i="6" s="1"/>
  <c r="DR25" i="6"/>
  <c r="DU25" i="6"/>
  <c r="DT25" i="6"/>
  <c r="DV25" i="6"/>
  <c r="DS25" i="6"/>
  <c r="DA25" i="6"/>
  <c r="CY25" i="6"/>
  <c r="CX25" i="6"/>
  <c r="DB25" i="6"/>
  <c r="CZ25" i="6"/>
  <c r="DJ25" i="6"/>
  <c r="DG25" i="6"/>
  <c r="DL25" i="6" s="1"/>
  <c r="DM25" i="6" s="1"/>
  <c r="DI25" i="6"/>
  <c r="DH25" i="6"/>
  <c r="DK25" i="6"/>
  <c r="AM25" i="6"/>
  <c r="DG26" i="5"/>
  <c r="DF26" i="5"/>
  <c r="DE26" i="5"/>
  <c r="DD26" i="5"/>
  <c r="CV26" i="5"/>
  <c r="DQ26" i="5"/>
  <c r="DO26" i="5"/>
  <c r="DR26" i="5"/>
  <c r="CX25" i="7"/>
  <c r="DN26" i="5"/>
  <c r="CW26" i="5"/>
  <c r="CX26" i="5"/>
  <c r="CU26" i="5"/>
  <c r="CW25" i="7"/>
  <c r="CT25" i="7"/>
  <c r="CU25" i="7"/>
  <c r="DF25" i="7"/>
  <c r="DC25" i="7"/>
  <c r="DD25" i="7"/>
  <c r="DE25" i="7"/>
  <c r="BC28" i="1"/>
  <c r="BF25" i="6"/>
  <c r="AI26" i="5"/>
  <c r="AH24" i="9"/>
  <c r="AI24" i="9"/>
  <c r="X24" i="9"/>
  <c r="Z24" i="9" s="1"/>
  <c r="AN24" i="8"/>
  <c r="AL24" i="9"/>
  <c r="AM24" i="9" s="1"/>
  <c r="AM25" i="7"/>
  <c r="X26" i="5"/>
  <c r="Z26" i="5" s="1"/>
  <c r="AK26" i="5"/>
  <c r="AL26" i="5"/>
  <c r="AH26" i="5"/>
  <c r="AJ25" i="7"/>
  <c r="DI26" i="4"/>
  <c r="DJ26" i="4"/>
  <c r="DK26" i="4"/>
  <c r="DG26" i="4"/>
  <c r="DH26" i="4"/>
  <c r="DH24" i="9"/>
  <c r="DI24" i="9" s="1"/>
  <c r="AO26" i="4"/>
  <c r="AQ26" i="4" s="1"/>
  <c r="AL26" i="4"/>
  <c r="DN24" i="8"/>
  <c r="DO24" i="8" s="1"/>
  <c r="AM26" i="4"/>
  <c r="CZ28" i="1"/>
  <c r="DA28" i="1"/>
  <c r="CX28" i="1"/>
  <c r="CY28" i="1"/>
  <c r="CW28" i="1"/>
  <c r="DS25" i="7"/>
  <c r="DT25" i="7" s="1"/>
  <c r="BE28" i="1"/>
  <c r="BW28" i="1"/>
  <c r="CY24" i="9"/>
  <c r="CZ24" i="9" s="1"/>
  <c r="DH28" i="1"/>
  <c r="DG28" i="1"/>
  <c r="DJ28" i="1"/>
  <c r="DF28" i="1"/>
  <c r="DI28" i="1"/>
  <c r="DV26" i="4"/>
  <c r="DU26" i="4"/>
  <c r="DT26" i="4"/>
  <c r="DS26" i="4"/>
  <c r="DR26" i="4"/>
  <c r="Z25" i="7"/>
  <c r="BX24" i="8"/>
  <c r="AB26" i="4"/>
  <c r="AD26" i="4" s="1"/>
  <c r="CX26" i="4"/>
  <c r="CY26" i="4"/>
  <c r="CZ26" i="4"/>
  <c r="DA26" i="4"/>
  <c r="DB26" i="4"/>
  <c r="AQ24" i="8"/>
  <c r="BF24" i="8" s="1"/>
  <c r="DS24" i="9"/>
  <c r="DT24" i="9" s="1"/>
  <c r="AJ28" i="1"/>
  <c r="AL28" i="1" s="1"/>
  <c r="AM28" i="1" s="1"/>
  <c r="DU28" i="1"/>
  <c r="DT28" i="1"/>
  <c r="DQ28" i="1"/>
  <c r="DR28" i="1"/>
  <c r="DS28" i="1"/>
  <c r="DW25" i="6" l="1"/>
  <c r="DX25" i="6" s="1"/>
  <c r="DC25" i="6"/>
  <c r="DD25" i="6" s="1"/>
  <c r="DN25" i="6" s="1"/>
  <c r="DO25" i="6" s="1"/>
  <c r="AN25" i="6"/>
  <c r="BG25" i="6" s="1"/>
  <c r="BI25" i="6" s="1"/>
  <c r="DS26" i="5"/>
  <c r="DT26" i="5" s="1"/>
  <c r="DH26" i="5"/>
  <c r="DI26" i="5" s="1"/>
  <c r="CY26" i="5"/>
  <c r="CZ26" i="5" s="1"/>
  <c r="CY25" i="7"/>
  <c r="CZ25" i="7" s="1"/>
  <c r="DH25" i="7"/>
  <c r="DI25" i="7" s="1"/>
  <c r="AJ26" i="5"/>
  <c r="DB28" i="1"/>
  <c r="DC28" i="1" s="1"/>
  <c r="AJ24" i="9"/>
  <c r="BC24" i="9" s="1"/>
  <c r="AM26" i="5"/>
  <c r="AZ26" i="5" s="1"/>
  <c r="AZ24" i="9"/>
  <c r="BG24" i="8"/>
  <c r="BH24" i="8" s="1"/>
  <c r="BD24" i="8"/>
  <c r="BT24" i="9"/>
  <c r="BB24" i="9"/>
  <c r="BF28" i="1"/>
  <c r="BF26" i="4"/>
  <c r="BX26" i="4"/>
  <c r="BT25" i="7"/>
  <c r="BB25" i="7"/>
  <c r="DK28" i="1"/>
  <c r="DL28" i="1" s="1"/>
  <c r="AZ25" i="7"/>
  <c r="AN26" i="4"/>
  <c r="DY24" i="8"/>
  <c r="DZ24" i="8" s="1"/>
  <c r="EW24" i="8"/>
  <c r="BT26" i="5"/>
  <c r="BD26" i="4"/>
  <c r="BC25" i="7"/>
  <c r="DC26" i="4"/>
  <c r="DD26" i="4" s="1"/>
  <c r="DW26" i="4"/>
  <c r="DX26" i="4" s="1"/>
  <c r="DL26" i="4"/>
  <c r="DM26" i="4" s="1"/>
  <c r="DV28" i="1"/>
  <c r="DW28" i="1" s="1"/>
  <c r="DJ24" i="9"/>
  <c r="DK24" i="9" s="1"/>
  <c r="EW25" i="6" l="1"/>
  <c r="EX25" i="6" s="1"/>
  <c r="EY25" i="6" s="1"/>
  <c r="EZ25" i="6" s="1"/>
  <c r="DY25" i="6"/>
  <c r="DZ25" i="6" s="1"/>
  <c r="BH25" i="6"/>
  <c r="BJ25" i="6" s="1"/>
  <c r="BK25" i="6" s="1"/>
  <c r="DJ26" i="5"/>
  <c r="DK26" i="5" s="1"/>
  <c r="DU26" i="5" s="1"/>
  <c r="DV26" i="5" s="1"/>
  <c r="DJ25" i="7"/>
  <c r="DK25" i="7" s="1"/>
  <c r="ES25" i="7" s="1"/>
  <c r="BC26" i="5"/>
  <c r="BE26" i="5" s="1"/>
  <c r="DM28" i="1"/>
  <c r="DN28" i="1" s="1"/>
  <c r="DX28" i="1" s="1"/>
  <c r="DY28" i="1" s="1"/>
  <c r="BB26" i="5"/>
  <c r="BI24" i="8"/>
  <c r="BJ24" i="8" s="1"/>
  <c r="BK24" i="8" s="1"/>
  <c r="DU24" i="9"/>
  <c r="DV24" i="9" s="1"/>
  <c r="ES24" i="9"/>
  <c r="EX24" i="8"/>
  <c r="EY24" i="8" s="1"/>
  <c r="EZ24" i="8" s="1"/>
  <c r="EA24" i="8"/>
  <c r="EE24" i="8"/>
  <c r="EC24" i="8"/>
  <c r="EB24" i="8"/>
  <c r="ED24" i="8"/>
  <c r="BG26" i="4"/>
  <c r="BG28" i="1"/>
  <c r="BH28" i="1"/>
  <c r="BD24" i="9"/>
  <c r="BE24" i="9"/>
  <c r="DN26" i="4"/>
  <c r="DO26" i="4" s="1"/>
  <c r="BE25" i="7"/>
  <c r="BD25" i="7"/>
  <c r="DU25" i="7" l="1"/>
  <c r="DV25" i="7" s="1"/>
  <c r="ES26" i="5"/>
  <c r="EE25" i="6"/>
  <c r="EC25" i="6"/>
  <c r="EA25" i="6"/>
  <c r="EB25" i="6"/>
  <c r="ED25" i="6"/>
  <c r="BD26" i="5"/>
  <c r="BF26" i="5" s="1"/>
  <c r="BG26" i="5" s="1"/>
  <c r="EV28" i="1"/>
  <c r="EW28" i="1" s="1"/>
  <c r="EX28" i="1" s="1"/>
  <c r="EY28" i="1" s="1"/>
  <c r="BI28" i="1"/>
  <c r="BJ28" i="1" s="1"/>
  <c r="BF25" i="7"/>
  <c r="BG25" i="7" s="1"/>
  <c r="BF24" i="9"/>
  <c r="BG24" i="9" s="1"/>
  <c r="DY26" i="4"/>
  <c r="DZ26" i="4" s="1"/>
  <c r="EW26" i="4"/>
  <c r="EA28" i="1"/>
  <c r="EB28" i="1"/>
  <c r="DZ28" i="1"/>
  <c r="ED28" i="1"/>
  <c r="EC28" i="1"/>
  <c r="DX24" i="9"/>
  <c r="EA24" i="9"/>
  <c r="DW24" i="9"/>
  <c r="DZ24" i="9"/>
  <c r="DY24" i="9"/>
  <c r="BI26" i="4"/>
  <c r="BH26" i="4"/>
  <c r="ET25" i="7"/>
  <c r="EU25" i="7" s="1"/>
  <c r="EV25" i="7" s="1"/>
  <c r="ET24" i="9"/>
  <c r="EU24" i="9" s="1"/>
  <c r="EV24" i="9" s="1"/>
  <c r="DY25" i="7"/>
  <c r="DX25" i="7"/>
  <c r="DZ25" i="7"/>
  <c r="DW25" i="7"/>
  <c r="EA25" i="7"/>
  <c r="ET26" i="5"/>
  <c r="EU26" i="5" s="1"/>
  <c r="EV26" i="5" s="1"/>
  <c r="EF24" i="8"/>
  <c r="EG24" i="8" s="1"/>
  <c r="EH24" i="8" s="1"/>
  <c r="EI24" i="8" s="1"/>
  <c r="AU24" i="8" s="1"/>
  <c r="T24" i="8" s="1"/>
  <c r="W24" i="8" s="1"/>
  <c r="EA26" i="5"/>
  <c r="DW26" i="5"/>
  <c r="DZ26" i="5"/>
  <c r="DY26" i="5"/>
  <c r="DX26" i="5"/>
  <c r="EF25" i="6" l="1"/>
  <c r="EG25" i="6" s="1"/>
  <c r="EH25" i="6" s="1"/>
  <c r="EI25" i="6" s="1"/>
  <c r="AU25" i="6" s="1"/>
  <c r="T25" i="6" s="1"/>
  <c r="W25" i="6" s="1"/>
  <c r="AX25" i="6" s="1"/>
  <c r="BJ26" i="4"/>
  <c r="BK26" i="4" s="1"/>
  <c r="EB25" i="7"/>
  <c r="EC25" i="7" s="1"/>
  <c r="ED25" i="7" s="1"/>
  <c r="EE25" i="7" s="1"/>
  <c r="AQ25" i="7" s="1"/>
  <c r="P25" i="7" s="1"/>
  <c r="S25" i="7" s="1"/>
  <c r="AT25" i="7" s="1"/>
  <c r="EB26" i="5"/>
  <c r="EC26" i="5" s="1"/>
  <c r="ED26" i="5" s="1"/>
  <c r="EE26" i="5" s="1"/>
  <c r="AQ26" i="5" s="1"/>
  <c r="P26" i="5" s="1"/>
  <c r="S26" i="5" s="1"/>
  <c r="AT26" i="5" s="1"/>
  <c r="EB24" i="9"/>
  <c r="EC24" i="9" s="1"/>
  <c r="ED24" i="9" s="1"/>
  <c r="EE24" i="9" s="1"/>
  <c r="AQ24" i="9" s="1"/>
  <c r="P24" i="9" s="1"/>
  <c r="S24" i="9" s="1"/>
  <c r="EX26" i="4"/>
  <c r="EY26" i="4" s="1"/>
  <c r="EZ26" i="4" s="1"/>
  <c r="EE26" i="4"/>
  <c r="EA26" i="4"/>
  <c r="EC26" i="4"/>
  <c r="ED26" i="4"/>
  <c r="EB26" i="4"/>
  <c r="AX24" i="8"/>
  <c r="EE28" i="1"/>
  <c r="EF28" i="1" s="1"/>
  <c r="EG28" i="1" s="1"/>
  <c r="EH28" i="1" s="1"/>
  <c r="AT28" i="1" s="1"/>
  <c r="S28" i="1" s="1"/>
  <c r="V28" i="1" s="1"/>
  <c r="BE25" i="6" l="1"/>
  <c r="AY25" i="6"/>
  <c r="BY25" i="6"/>
  <c r="BZ25" i="6" s="1"/>
  <c r="AT24" i="9"/>
  <c r="BA25" i="7"/>
  <c r="AU25" i="7"/>
  <c r="BU25" i="7"/>
  <c r="BV25" i="7" s="1"/>
  <c r="EF26" i="4"/>
  <c r="EG26" i="4" s="1"/>
  <c r="EH26" i="4" s="1"/>
  <c r="EI26" i="4" s="1"/>
  <c r="AU26" i="4" s="1"/>
  <c r="T26" i="4" s="1"/>
  <c r="W26" i="4" s="1"/>
  <c r="AW28" i="1"/>
  <c r="BE24" i="8"/>
  <c r="AY24" i="8"/>
  <c r="BY24" i="8"/>
  <c r="BZ24" i="8" s="1"/>
  <c r="BA26" i="5"/>
  <c r="AU26" i="5"/>
  <c r="BU26" i="5"/>
  <c r="BV26" i="5" s="1"/>
  <c r="AZ25" i="6" l="1"/>
  <c r="BA25" i="6" s="1"/>
  <c r="BB25" i="6"/>
  <c r="BC25" i="6" s="1"/>
  <c r="BQ25" i="6"/>
  <c r="BL25" i="6"/>
  <c r="BM25" i="6" s="1"/>
  <c r="BH25" i="7"/>
  <c r="BI25" i="7" s="1"/>
  <c r="BM25" i="7"/>
  <c r="BA24" i="9"/>
  <c r="AU24" i="9"/>
  <c r="BU24" i="9"/>
  <c r="BV24" i="9" s="1"/>
  <c r="BD28" i="1"/>
  <c r="AX28" i="1"/>
  <c r="BX28" i="1"/>
  <c r="BY28" i="1" s="1"/>
  <c r="BM26" i="5"/>
  <c r="BH26" i="5"/>
  <c r="BI26" i="5" s="1"/>
  <c r="BB24" i="8"/>
  <c r="BC24" i="8" s="1"/>
  <c r="AZ24" i="8"/>
  <c r="BA24" i="8" s="1"/>
  <c r="BL24" i="8"/>
  <c r="BM24" i="8" s="1"/>
  <c r="BQ24" i="8"/>
  <c r="AX26" i="4"/>
  <c r="AX26" i="5"/>
  <c r="AY26" i="5" s="1"/>
  <c r="AV26" i="5"/>
  <c r="AW26" i="5" s="1"/>
  <c r="AX25" i="7"/>
  <c r="AY25" i="7" s="1"/>
  <c r="AV25" i="7"/>
  <c r="AW25" i="7" s="1"/>
  <c r="BN25" i="6" l="1"/>
  <c r="BO25" i="6"/>
  <c r="BR25" i="6"/>
  <c r="BS25" i="6"/>
  <c r="BM24" i="9"/>
  <c r="BH24" i="9"/>
  <c r="BI24" i="9" s="1"/>
  <c r="BR24" i="8"/>
  <c r="BS24" i="8"/>
  <c r="AX24" i="9"/>
  <c r="AY24" i="9" s="1"/>
  <c r="AV24" i="9"/>
  <c r="AW24" i="9" s="1"/>
  <c r="BK26" i="5"/>
  <c r="BJ26" i="5"/>
  <c r="BN25" i="7"/>
  <c r="BO25" i="7"/>
  <c r="BA28" i="1"/>
  <c r="BB28" i="1" s="1"/>
  <c r="AY28" i="1"/>
  <c r="AZ28" i="1" s="1"/>
  <c r="BP28" i="1"/>
  <c r="BK28" i="1"/>
  <c r="BL28" i="1" s="1"/>
  <c r="BO24" i="8"/>
  <c r="BN24" i="8"/>
  <c r="BE26" i="4"/>
  <c r="AY26" i="4"/>
  <c r="BY26" i="4"/>
  <c r="BZ26" i="4" s="1"/>
  <c r="BN26" i="5"/>
  <c r="BO26" i="5"/>
  <c r="BK25" i="7"/>
  <c r="BJ25" i="7"/>
  <c r="BT25" i="6" l="1"/>
  <c r="BP25" i="6"/>
  <c r="BL25" i="7"/>
  <c r="BP24" i="8"/>
  <c r="BL26" i="5"/>
  <c r="BT24" i="8"/>
  <c r="BJ24" i="9"/>
  <c r="BK24" i="9"/>
  <c r="BB26" i="4"/>
  <c r="BC26" i="4" s="1"/>
  <c r="AZ26" i="4"/>
  <c r="BA26" i="4" s="1"/>
  <c r="BQ26" i="4"/>
  <c r="BL26" i="4"/>
  <c r="BM26" i="4" s="1"/>
  <c r="BN28" i="1"/>
  <c r="BM28" i="1"/>
  <c r="BR28" i="1"/>
  <c r="BQ28" i="1"/>
  <c r="BP25" i="7"/>
  <c r="BP26" i="5"/>
  <c r="BO24" i="9"/>
  <c r="BN24" i="9"/>
  <c r="BU25" i="6" l="1"/>
  <c r="BV25" i="6"/>
  <c r="BW25" i="6" s="1"/>
  <c r="BS28" i="1"/>
  <c r="BU24" i="8"/>
  <c r="CH24" i="8" s="1"/>
  <c r="BQ25" i="7"/>
  <c r="BW25" i="7" s="1"/>
  <c r="BX25" i="7" s="1"/>
  <c r="BO28" i="1"/>
  <c r="BR26" i="5"/>
  <c r="BS26" i="5" s="1"/>
  <c r="BR25" i="7"/>
  <c r="BS25" i="7" s="1"/>
  <c r="BV24" i="8"/>
  <c r="BW24" i="8" s="1"/>
  <c r="BQ26" i="5"/>
  <c r="BW26" i="5" s="1"/>
  <c r="BX26" i="5" s="1"/>
  <c r="BP24" i="9"/>
  <c r="BO26" i="4"/>
  <c r="BN26" i="4"/>
  <c r="BS26" i="4"/>
  <c r="BR26" i="4"/>
  <c r="BL24" i="9"/>
  <c r="CD25" i="7" l="1"/>
  <c r="CH25" i="6"/>
  <c r="CA25" i="6"/>
  <c r="CB25" i="6" s="1"/>
  <c r="BT28" i="1"/>
  <c r="BZ28" i="1" s="1"/>
  <c r="CA28" i="1" s="1"/>
  <c r="BU28" i="1"/>
  <c r="BV28" i="1" s="1"/>
  <c r="CA24" i="8"/>
  <c r="CB24" i="8" s="1"/>
  <c r="CD24" i="8" s="1"/>
  <c r="BT26" i="4"/>
  <c r="BV26" i="4" s="1"/>
  <c r="BW26" i="4" s="1"/>
  <c r="CD26" i="5"/>
  <c r="BP26" i="4"/>
  <c r="CA26" i="5"/>
  <c r="BZ26" i="5"/>
  <c r="CA25" i="7"/>
  <c r="BZ25" i="7"/>
  <c r="BR24" i="9"/>
  <c r="BS24" i="9" s="1"/>
  <c r="BQ24" i="9"/>
  <c r="CG28" i="1"/>
  <c r="BU26" i="4" l="1"/>
  <c r="CE25" i="6"/>
  <c r="CD25" i="6"/>
  <c r="CE24" i="8"/>
  <c r="CF24" i="8" s="1"/>
  <c r="CG24" i="8" s="1"/>
  <c r="CI24" i="8" s="1"/>
  <c r="CJ24" i="8" s="1"/>
  <c r="CK24" i="8" s="1"/>
  <c r="CM24" i="8" s="1"/>
  <c r="E24" i="8" s="1"/>
  <c r="C25" i="8" s="1"/>
  <c r="CB26" i="5"/>
  <c r="CC26" i="5" s="1"/>
  <c r="CE26" i="5" s="1"/>
  <c r="CF26" i="5" s="1"/>
  <c r="CG26" i="5" s="1"/>
  <c r="CI26" i="5" s="1"/>
  <c r="CB25" i="7"/>
  <c r="CC25" i="7" s="1"/>
  <c r="CE25" i="7" s="1"/>
  <c r="CF25" i="7" s="1"/>
  <c r="CG25" i="7" s="1"/>
  <c r="CI25" i="7" s="1"/>
  <c r="E25" i="7" s="1"/>
  <c r="CC28" i="1"/>
  <c r="CD28" i="1"/>
  <c r="CH26" i="4"/>
  <c r="CA26" i="4"/>
  <c r="CB26" i="4" s="1"/>
  <c r="CD24" i="9"/>
  <c r="BW24" i="9"/>
  <c r="BX24" i="9" s="1"/>
  <c r="CF25" i="6" l="1"/>
  <c r="CG25" i="6" s="1"/>
  <c r="CI25" i="6" s="1"/>
  <c r="CJ25" i="6" s="1"/>
  <c r="CK25" i="6" s="1"/>
  <c r="CM25" i="6" s="1"/>
  <c r="E25" i="6" s="1"/>
  <c r="C26" i="6" s="1"/>
  <c r="E26" i="5"/>
  <c r="C27" i="5" s="1"/>
  <c r="F24" i="8"/>
  <c r="I24" i="8" s="1"/>
  <c r="J24" i="8" s="1"/>
  <c r="D24" i="10" s="1"/>
  <c r="CE26" i="4"/>
  <c r="CD26" i="4"/>
  <c r="CE28" i="1"/>
  <c r="CF28" i="1" s="1"/>
  <c r="CH28" i="1" s="1"/>
  <c r="CI28" i="1" s="1"/>
  <c r="CJ28" i="1" s="1"/>
  <c r="CL28" i="1" s="1"/>
  <c r="E28" i="1" s="1"/>
  <c r="CA24" i="9"/>
  <c r="BZ24" i="9"/>
  <c r="C26" i="7"/>
  <c r="F25" i="7"/>
  <c r="H25" i="8" s="1"/>
  <c r="F25" i="6" l="1"/>
  <c r="F26" i="5"/>
  <c r="H26" i="6" s="1"/>
  <c r="I25" i="6"/>
  <c r="J25" i="6"/>
  <c r="D25" i="8" s="1"/>
  <c r="F28" i="1"/>
  <c r="H27" i="2" s="1"/>
  <c r="I27" i="2" s="1"/>
  <c r="C29" i="1"/>
  <c r="CB24" i="9"/>
  <c r="CC24" i="9" s="1"/>
  <c r="CE24" i="9" s="1"/>
  <c r="CF24" i="9" s="1"/>
  <c r="CG24" i="9" s="1"/>
  <c r="CI24" i="9" s="1"/>
  <c r="E24" i="9" s="1"/>
  <c r="CF26" i="4"/>
  <c r="CG26" i="4" s="1"/>
  <c r="CI26" i="4" s="1"/>
  <c r="CJ26" i="4" s="1"/>
  <c r="CK26" i="4" s="1"/>
  <c r="CM26" i="4" s="1"/>
  <c r="E26" i="4" s="1"/>
  <c r="J27" i="2" l="1"/>
  <c r="D27" i="4" s="1"/>
  <c r="D27" i="5" s="1"/>
  <c r="D25" i="9"/>
  <c r="G25" i="10" s="1"/>
  <c r="K25" i="8"/>
  <c r="C27" i="4"/>
  <c r="F26" i="4"/>
  <c r="C25" i="9"/>
  <c r="F24" i="9"/>
  <c r="H24" i="10" s="1"/>
  <c r="G29" i="1"/>
  <c r="M25" i="8" l="1"/>
  <c r="Q25" i="8"/>
  <c r="K27" i="4"/>
  <c r="G25" i="9"/>
  <c r="G27" i="6"/>
  <c r="G27" i="5"/>
  <c r="K29" i="1"/>
  <c r="R29" i="1"/>
  <c r="I26" i="4"/>
  <c r="J26" i="4" l="1"/>
  <c r="D26" i="6" s="1"/>
  <c r="AI25" i="8"/>
  <c r="X25" i="8"/>
  <c r="AJ25" i="8"/>
  <c r="S25" i="8"/>
  <c r="EM25" i="8"/>
  <c r="CU25" i="8"/>
  <c r="I25" i="9"/>
  <c r="M25" i="9" s="1"/>
  <c r="O25" i="9"/>
  <c r="V25" i="9" s="1"/>
  <c r="W25" i="9" s="1"/>
  <c r="I27" i="5"/>
  <c r="M27" i="5" s="1"/>
  <c r="O27" i="5"/>
  <c r="V27" i="5" s="1"/>
  <c r="W27" i="5" s="1"/>
  <c r="CT29" i="1"/>
  <c r="O29" i="1"/>
  <c r="EL29" i="1"/>
  <c r="T29" i="1"/>
  <c r="U29" i="1" s="1"/>
  <c r="AV29" i="1" s="1"/>
  <c r="AB29" i="1"/>
  <c r="Y29" i="1"/>
  <c r="Z29" i="1" s="1"/>
  <c r="AK29" i="1" s="1"/>
  <c r="M27" i="4"/>
  <c r="Q27" i="4"/>
  <c r="K26" i="6" l="1"/>
  <c r="D26" i="7"/>
  <c r="Z25" i="8"/>
  <c r="AA25" i="8" s="1"/>
  <c r="AL25" i="8" s="1"/>
  <c r="AO25" i="8"/>
  <c r="AC25" i="8"/>
  <c r="U25" i="8"/>
  <c r="V25" i="8" s="1"/>
  <c r="AW25" i="8" s="1"/>
  <c r="BD25" i="8" s="1"/>
  <c r="AK25" i="8"/>
  <c r="AM25" i="8" s="1"/>
  <c r="AN25" i="8" s="1"/>
  <c r="BG25" i="8" s="1"/>
  <c r="AS25" i="8"/>
  <c r="DF25" i="8"/>
  <c r="DQ25" i="8"/>
  <c r="CW25" i="8"/>
  <c r="AB25" i="8"/>
  <c r="AD25" i="8" s="1"/>
  <c r="AP25" i="8"/>
  <c r="AQ25" i="8" s="1"/>
  <c r="EI25" i="9"/>
  <c r="CQ25" i="9"/>
  <c r="DM25" i="9" s="1"/>
  <c r="CQ27" i="5"/>
  <c r="DB27" i="5" s="1"/>
  <c r="EI27" i="5"/>
  <c r="M26" i="6"/>
  <c r="S26" i="6" s="1"/>
  <c r="Z26" i="6" s="1"/>
  <c r="AA26" i="6" s="1"/>
  <c r="Q26" i="6"/>
  <c r="AN29" i="1"/>
  <c r="AF27" i="5"/>
  <c r="AE27" i="5"/>
  <c r="T27" i="5"/>
  <c r="AO29" i="1"/>
  <c r="AF25" i="9"/>
  <c r="AE25" i="9"/>
  <c r="T25" i="9"/>
  <c r="G26" i="8"/>
  <c r="G26" i="7"/>
  <c r="AI27" i="4"/>
  <c r="AJ27" i="4"/>
  <c r="X27" i="4"/>
  <c r="AA29" i="1"/>
  <c r="AC29" i="1" s="1"/>
  <c r="CU27" i="4"/>
  <c r="EM27" i="4"/>
  <c r="S27" i="4"/>
  <c r="AH29" i="1"/>
  <c r="AI29" i="1"/>
  <c r="W29" i="1"/>
  <c r="AR29" i="1"/>
  <c r="DP29" i="1"/>
  <c r="CV29" i="1"/>
  <c r="DE29" i="1"/>
  <c r="DB25" i="9" l="1"/>
  <c r="CS27" i="5"/>
  <c r="BX25" i="8"/>
  <c r="BF25" i="8"/>
  <c r="CX25" i="8"/>
  <c r="CY25" i="8"/>
  <c r="DB25" i="8"/>
  <c r="CZ25" i="8"/>
  <c r="DA25" i="8"/>
  <c r="DV25" i="8"/>
  <c r="DT25" i="8"/>
  <c r="DU25" i="8"/>
  <c r="DS25" i="8"/>
  <c r="DR25" i="8"/>
  <c r="DG25" i="8"/>
  <c r="DH25" i="8"/>
  <c r="DI25" i="8"/>
  <c r="DK25" i="8"/>
  <c r="DJ25" i="8"/>
  <c r="AO25" i="9"/>
  <c r="CS25" i="9"/>
  <c r="CW25" i="9" s="1"/>
  <c r="AO27" i="5"/>
  <c r="DM27" i="5"/>
  <c r="DN27" i="5" s="1"/>
  <c r="EM26" i="6"/>
  <c r="CU26" i="6"/>
  <c r="CW26" i="6" s="1"/>
  <c r="AP29" i="1"/>
  <c r="BC29" i="1" s="1"/>
  <c r="I26" i="7"/>
  <c r="M26" i="7" s="1"/>
  <c r="O26" i="7"/>
  <c r="V26" i="7" s="1"/>
  <c r="W26" i="7" s="1"/>
  <c r="AG27" i="5"/>
  <c r="AG25" i="9"/>
  <c r="X25" i="9"/>
  <c r="X27" i="5"/>
  <c r="Q27" i="5"/>
  <c r="R27" i="5" s="1"/>
  <c r="AS27" i="5" s="1"/>
  <c r="Y27" i="5"/>
  <c r="DF27" i="4"/>
  <c r="AS27" i="4"/>
  <c r="CW27" i="4"/>
  <c r="DQ27" i="4"/>
  <c r="CU27" i="5"/>
  <c r="CV27" i="5"/>
  <c r="CT27" i="5"/>
  <c r="CX27" i="5"/>
  <c r="CW27" i="5"/>
  <c r="BW29" i="1"/>
  <c r="DP27" i="5"/>
  <c r="DF27" i="5"/>
  <c r="DD27" i="5"/>
  <c r="DC27" i="5"/>
  <c r="DG27" i="5"/>
  <c r="DE27" i="5"/>
  <c r="Y25" i="9"/>
  <c r="Q25" i="9"/>
  <c r="R25" i="9" s="1"/>
  <c r="AS25" i="9" s="1"/>
  <c r="AJ29" i="1"/>
  <c r="AL29" i="1" s="1"/>
  <c r="AM29" i="1" s="1"/>
  <c r="AK27" i="4"/>
  <c r="CU25" i="9"/>
  <c r="CX25" i="9"/>
  <c r="CV25" i="9"/>
  <c r="CT25" i="9"/>
  <c r="DN25" i="9"/>
  <c r="DQ25" i="9"/>
  <c r="DO25" i="9"/>
  <c r="DR25" i="9"/>
  <c r="DP25" i="9"/>
  <c r="CW29" i="1"/>
  <c r="CY29" i="1"/>
  <c r="DA29" i="1"/>
  <c r="CX29" i="1"/>
  <c r="CZ29" i="1"/>
  <c r="DD25" i="9"/>
  <c r="DF25" i="9"/>
  <c r="DG25" i="9"/>
  <c r="DE25" i="9"/>
  <c r="DC25" i="9"/>
  <c r="DQ26" i="6"/>
  <c r="DF26" i="6"/>
  <c r="AS26" i="6"/>
  <c r="U27" i="4"/>
  <c r="V27" i="4" s="1"/>
  <c r="AW27" i="4" s="1"/>
  <c r="AC27" i="4"/>
  <c r="Z27" i="4"/>
  <c r="AA27" i="4" s="1"/>
  <c r="AO27" i="4" s="1"/>
  <c r="BH25" i="8"/>
  <c r="BI25" i="8"/>
  <c r="DF29" i="1"/>
  <c r="DH29" i="1"/>
  <c r="DG29" i="1"/>
  <c r="DI29" i="1"/>
  <c r="DJ29" i="1"/>
  <c r="DU29" i="1"/>
  <c r="DQ29" i="1"/>
  <c r="DR29" i="1"/>
  <c r="DS29" i="1"/>
  <c r="DT29" i="1"/>
  <c r="AJ26" i="6"/>
  <c r="AI26" i="6"/>
  <c r="X26" i="6"/>
  <c r="DO27" i="5" l="1"/>
  <c r="DQ27" i="5"/>
  <c r="DR27" i="5"/>
  <c r="DL25" i="8"/>
  <c r="DM25" i="8" s="1"/>
  <c r="DW25" i="8"/>
  <c r="DX25" i="8" s="1"/>
  <c r="DC25" i="8"/>
  <c r="DD25" i="8" s="1"/>
  <c r="BE29" i="1"/>
  <c r="CQ26" i="7"/>
  <c r="CS26" i="7" s="1"/>
  <c r="EI26" i="7"/>
  <c r="AB27" i="4"/>
  <c r="AD27" i="4" s="1"/>
  <c r="BX27" i="4" s="1"/>
  <c r="AL27" i="4"/>
  <c r="DK29" i="1"/>
  <c r="DL29" i="1" s="1"/>
  <c r="AK26" i="6"/>
  <c r="AP27" i="4"/>
  <c r="AQ27" i="4" s="1"/>
  <c r="AM27" i="4"/>
  <c r="AL26" i="6"/>
  <c r="AK25" i="9"/>
  <c r="Z25" i="9"/>
  <c r="BT25" i="9" s="1"/>
  <c r="AI25" i="9"/>
  <c r="AH25" i="9"/>
  <c r="AL25" i="9"/>
  <c r="AI27" i="5"/>
  <c r="Z27" i="5"/>
  <c r="BT27" i="5" s="1"/>
  <c r="AL27" i="5"/>
  <c r="AK27" i="5"/>
  <c r="BJ25" i="8"/>
  <c r="BK25" i="8" s="1"/>
  <c r="AH27" i="5"/>
  <c r="DH25" i="9"/>
  <c r="DI25" i="9" s="1"/>
  <c r="T26" i="7"/>
  <c r="AE26" i="7"/>
  <c r="AF26" i="7"/>
  <c r="DV29" i="1"/>
  <c r="DW29" i="1" s="1"/>
  <c r="DS25" i="9"/>
  <c r="DT25" i="9" s="1"/>
  <c r="BF29" i="1"/>
  <c r="U26" i="6"/>
  <c r="V26" i="6" s="1"/>
  <c r="AW26" i="6" s="1"/>
  <c r="AC26" i="6"/>
  <c r="DJ26" i="6"/>
  <c r="DI26" i="6"/>
  <c r="DK26" i="6"/>
  <c r="DG26" i="6"/>
  <c r="DH26" i="6"/>
  <c r="CY25" i="9"/>
  <c r="CZ25" i="9" s="1"/>
  <c r="DS27" i="5"/>
  <c r="DT27" i="5" s="1"/>
  <c r="CY27" i="5"/>
  <c r="CZ27" i="5" s="1"/>
  <c r="DA27" i="4"/>
  <c r="CY27" i="4"/>
  <c r="CZ27" i="4"/>
  <c r="DB27" i="4"/>
  <c r="CX27" i="4"/>
  <c r="DB29" i="1"/>
  <c r="DC29" i="1" s="1"/>
  <c r="DT26" i="6"/>
  <c r="DV26" i="6"/>
  <c r="DU26" i="6"/>
  <c r="DR26" i="6"/>
  <c r="DS26" i="6"/>
  <c r="DI27" i="4"/>
  <c r="DG27" i="4"/>
  <c r="DK27" i="4"/>
  <c r="DH27" i="4"/>
  <c r="DJ27" i="4"/>
  <c r="CX26" i="6"/>
  <c r="DA26" i="6"/>
  <c r="CY26" i="6"/>
  <c r="DB26" i="6"/>
  <c r="CZ26" i="6"/>
  <c r="DH27" i="5"/>
  <c r="DI27" i="5" s="1"/>
  <c r="DV27" i="4"/>
  <c r="DT27" i="4"/>
  <c r="DR27" i="4"/>
  <c r="DU27" i="4"/>
  <c r="DS27" i="4"/>
  <c r="DM26" i="7" l="1"/>
  <c r="DB26" i="7"/>
  <c r="AO26" i="7"/>
  <c r="DN25" i="8"/>
  <c r="DO25" i="8" s="1"/>
  <c r="AN27" i="4"/>
  <c r="BD27" i="4"/>
  <c r="DM29" i="1"/>
  <c r="BF27" i="4"/>
  <c r="AJ25" i="9"/>
  <c r="AB26" i="6"/>
  <c r="AD26" i="6" s="1"/>
  <c r="BX26" i="6" s="1"/>
  <c r="AO26" i="6"/>
  <c r="AM26" i="6"/>
  <c r="AN26" i="6" s="1"/>
  <c r="AP26" i="6"/>
  <c r="AM25" i="9"/>
  <c r="AZ25" i="9" s="1"/>
  <c r="AJ27" i="5"/>
  <c r="AM27" i="5"/>
  <c r="BB27" i="5" s="1"/>
  <c r="AG26" i="7"/>
  <c r="DJ27" i="5"/>
  <c r="DK27" i="5" s="1"/>
  <c r="DC26" i="7"/>
  <c r="DG26" i="7"/>
  <c r="DF26" i="7"/>
  <c r="DD26" i="7"/>
  <c r="DE26" i="7"/>
  <c r="DC27" i="4"/>
  <c r="DD27" i="4" s="1"/>
  <c r="DW26" i="6"/>
  <c r="DX26" i="6" s="1"/>
  <c r="BG27" i="4"/>
  <c r="AL26" i="7"/>
  <c r="DC26" i="6"/>
  <c r="DD26" i="6" s="1"/>
  <c r="DJ25" i="9"/>
  <c r="DK25" i="9" s="1"/>
  <c r="Q26" i="7"/>
  <c r="R26" i="7" s="1"/>
  <c r="AS26" i="7" s="1"/>
  <c r="Y26" i="7"/>
  <c r="CT26" i="7"/>
  <c r="CW26" i="7"/>
  <c r="CX26" i="7"/>
  <c r="CV26" i="7"/>
  <c r="CU26" i="7"/>
  <c r="DR26" i="7"/>
  <c r="DN26" i="7"/>
  <c r="DO26" i="7"/>
  <c r="DQ26" i="7"/>
  <c r="DP26" i="7"/>
  <c r="DL26" i="6"/>
  <c r="DM26" i="6" s="1"/>
  <c r="DW27" i="4"/>
  <c r="DX27" i="4" s="1"/>
  <c r="BG29" i="1"/>
  <c r="BH29" i="1"/>
  <c r="DL27" i="4"/>
  <c r="DM27" i="4" s="1"/>
  <c r="DN29" i="1"/>
  <c r="DY25" i="8" l="1"/>
  <c r="DZ25" i="8" s="1"/>
  <c r="EW25" i="8"/>
  <c r="EX25" i="8" s="1"/>
  <c r="EY25" i="8" s="1"/>
  <c r="EZ25" i="8" s="1"/>
  <c r="AI26" i="7"/>
  <c r="BC25" i="9"/>
  <c r="BD25" i="9" s="1"/>
  <c r="AQ26" i="6"/>
  <c r="BF26" i="6" s="1"/>
  <c r="DN26" i="6"/>
  <c r="DO26" i="6" s="1"/>
  <c r="BB25" i="9"/>
  <c r="AK26" i="7"/>
  <c r="AM26" i="7" s="1"/>
  <c r="AH26" i="7"/>
  <c r="BC27" i="5"/>
  <c r="AZ27" i="5"/>
  <c r="DU25" i="9"/>
  <c r="DV25" i="9" s="1"/>
  <c r="ES25" i="9"/>
  <c r="CY26" i="7"/>
  <c r="CZ26" i="7" s="1"/>
  <c r="BI29" i="1"/>
  <c r="BJ29" i="1" s="1"/>
  <c r="DH26" i="7"/>
  <c r="DI26" i="7" s="1"/>
  <c r="DX29" i="1"/>
  <c r="DY29" i="1" s="1"/>
  <c r="EV29" i="1"/>
  <c r="X26" i="7"/>
  <c r="Z26" i="7" s="1"/>
  <c r="DN27" i="4"/>
  <c r="DO27" i="4" s="1"/>
  <c r="DU27" i="5"/>
  <c r="DV27" i="5" s="1"/>
  <c r="ES27" i="5"/>
  <c r="DS26" i="7"/>
  <c r="DT26" i="7" s="1"/>
  <c r="BH27" i="4"/>
  <c r="BI27" i="4"/>
  <c r="AJ26" i="7" l="1"/>
  <c r="ED25" i="8"/>
  <c r="EB25" i="8"/>
  <c r="EC25" i="8"/>
  <c r="EA25" i="8"/>
  <c r="EE25" i="8"/>
  <c r="BD26" i="6"/>
  <c r="BG26" i="6"/>
  <c r="BI26" i="6" s="1"/>
  <c r="BE25" i="9"/>
  <c r="BF25" i="9" s="1"/>
  <c r="BG25" i="9" s="1"/>
  <c r="DJ26" i="7"/>
  <c r="DK26" i="7" s="1"/>
  <c r="BE27" i="5"/>
  <c r="BD27" i="5"/>
  <c r="DY27" i="4"/>
  <c r="DZ27" i="4" s="1"/>
  <c r="EW27" i="4"/>
  <c r="BT26" i="7"/>
  <c r="BB26" i="7"/>
  <c r="AZ26" i="7"/>
  <c r="DX27" i="5"/>
  <c r="EA27" i="5"/>
  <c r="DW27" i="5"/>
  <c r="DZ27" i="5"/>
  <c r="DY27" i="5"/>
  <c r="DY26" i="6"/>
  <c r="DZ26" i="6" s="1"/>
  <c r="EW26" i="6"/>
  <c r="EA29" i="1"/>
  <c r="DZ29" i="1"/>
  <c r="EB29" i="1"/>
  <c r="ED29" i="1"/>
  <c r="EC29" i="1"/>
  <c r="BJ27" i="4"/>
  <c r="BK27" i="4" s="1"/>
  <c r="BC26" i="7"/>
  <c r="ET27" i="5"/>
  <c r="EU27" i="5" s="1"/>
  <c r="EV27" i="5" s="1"/>
  <c r="ET25" i="9"/>
  <c r="EU25" i="9" s="1"/>
  <c r="EV25" i="9" s="1"/>
  <c r="EW29" i="1"/>
  <c r="EX29" i="1" s="1"/>
  <c r="EY29" i="1" s="1"/>
  <c r="DW25" i="9"/>
  <c r="EA25" i="9"/>
  <c r="DY25" i="9"/>
  <c r="DZ25" i="9"/>
  <c r="DX25" i="9"/>
  <c r="EF25" i="8" l="1"/>
  <c r="EG25" i="8" s="1"/>
  <c r="EH25" i="8" s="1"/>
  <c r="EI25" i="8" s="1"/>
  <c r="AU25" i="8" s="1"/>
  <c r="T25" i="8" s="1"/>
  <c r="W25" i="8" s="1"/>
  <c r="AX25" i="8" s="1"/>
  <c r="BH26" i="6"/>
  <c r="BF27" i="5"/>
  <c r="BG27" i="5" s="1"/>
  <c r="BJ26" i="6"/>
  <c r="BK26" i="6" s="1"/>
  <c r="EB27" i="5"/>
  <c r="EC27" i="5" s="1"/>
  <c r="ED27" i="5" s="1"/>
  <c r="EE27" i="5" s="1"/>
  <c r="AQ27" i="5" s="1"/>
  <c r="P27" i="5" s="1"/>
  <c r="S27" i="5" s="1"/>
  <c r="AT27" i="5" s="1"/>
  <c r="BD26" i="7"/>
  <c r="BE26" i="7"/>
  <c r="EX26" i="6"/>
  <c r="EY26" i="6" s="1"/>
  <c r="EZ26" i="6" s="1"/>
  <c r="EB25" i="9"/>
  <c r="EC25" i="9" s="1"/>
  <c r="ED25" i="9" s="1"/>
  <c r="EE25" i="9" s="1"/>
  <c r="AQ25" i="9" s="1"/>
  <c r="P25" i="9" s="1"/>
  <c r="S25" i="9" s="1"/>
  <c r="EB26" i="6"/>
  <c r="EA26" i="6"/>
  <c r="EC26" i="6"/>
  <c r="EE26" i="6"/>
  <c r="ED26" i="6"/>
  <c r="DU26" i="7"/>
  <c r="DV26" i="7" s="1"/>
  <c r="ES26" i="7"/>
  <c r="EX27" i="4"/>
  <c r="EY27" i="4" s="1"/>
  <c r="EZ27" i="4" s="1"/>
  <c r="EE29" i="1"/>
  <c r="EF29" i="1" s="1"/>
  <c r="EG29" i="1" s="1"/>
  <c r="EH29" i="1" s="1"/>
  <c r="AT29" i="1" s="1"/>
  <c r="S29" i="1" s="1"/>
  <c r="V29" i="1" s="1"/>
  <c r="ED27" i="4"/>
  <c r="EE27" i="4"/>
  <c r="EB27" i="4"/>
  <c r="EA27" i="4"/>
  <c r="EC27" i="4"/>
  <c r="BE25" i="8" l="1"/>
  <c r="AY25" i="8"/>
  <c r="BY25" i="8"/>
  <c r="BZ25" i="8" s="1"/>
  <c r="EF26" i="6"/>
  <c r="EG26" i="6" s="1"/>
  <c r="EH26" i="6" s="1"/>
  <c r="EI26" i="6" s="1"/>
  <c r="AU26" i="6" s="1"/>
  <c r="T26" i="6" s="1"/>
  <c r="W26" i="6" s="1"/>
  <c r="BF26" i="7"/>
  <c r="BG26" i="7" s="1"/>
  <c r="BA27" i="5"/>
  <c r="AU27" i="5"/>
  <c r="BU27" i="5"/>
  <c r="BV27" i="5" s="1"/>
  <c r="EF27" i="4"/>
  <c r="EG27" i="4" s="1"/>
  <c r="EH27" i="4" s="1"/>
  <c r="EI27" i="4" s="1"/>
  <c r="AU27" i="4" s="1"/>
  <c r="T27" i="4" s="1"/>
  <c r="W27" i="4" s="1"/>
  <c r="ET26" i="7"/>
  <c r="EU26" i="7" s="1"/>
  <c r="EV26" i="7" s="1"/>
  <c r="AT25" i="9"/>
  <c r="AW29" i="1"/>
  <c r="EA26" i="7"/>
  <c r="DX26" i="7"/>
  <c r="DY26" i="7"/>
  <c r="DZ26" i="7"/>
  <c r="DW26" i="7"/>
  <c r="BB25" i="8" l="1"/>
  <c r="BC25" i="8" s="1"/>
  <c r="AZ25" i="8"/>
  <c r="BA25" i="8" s="1"/>
  <c r="BQ25" i="8"/>
  <c r="BL25" i="8"/>
  <c r="BM25" i="8" s="1"/>
  <c r="BD29" i="1"/>
  <c r="AX29" i="1"/>
  <c r="BX29" i="1"/>
  <c r="BY29" i="1" s="1"/>
  <c r="AX27" i="5"/>
  <c r="AY27" i="5" s="1"/>
  <c r="AV27" i="5"/>
  <c r="AW27" i="5" s="1"/>
  <c r="BM27" i="5"/>
  <c r="BH27" i="5"/>
  <c r="BI27" i="5" s="1"/>
  <c r="AX27" i="4"/>
  <c r="BA25" i="9"/>
  <c r="AU25" i="9"/>
  <c r="BU25" i="9"/>
  <c r="BV25" i="9" s="1"/>
  <c r="EB26" i="7"/>
  <c r="EC26" i="7" s="1"/>
  <c r="ED26" i="7" s="1"/>
  <c r="EE26" i="7" s="1"/>
  <c r="AQ26" i="7" s="1"/>
  <c r="P26" i="7" s="1"/>
  <c r="S26" i="7" s="1"/>
  <c r="AX26" i="6"/>
  <c r="BO25" i="8" l="1"/>
  <c r="BN25" i="8"/>
  <c r="BP25" i="8" s="1"/>
  <c r="BS25" i="8"/>
  <c r="BR25" i="8"/>
  <c r="BT25" i="8" s="1"/>
  <c r="BU25" i="8" s="1"/>
  <c r="CH25" i="8" s="1"/>
  <c r="BV25" i="8"/>
  <c r="BW25" i="8" s="1"/>
  <c r="BE26" i="6"/>
  <c r="AY26" i="6"/>
  <c r="BY26" i="6"/>
  <c r="BZ26" i="6" s="1"/>
  <c r="BE27" i="4"/>
  <c r="AY27" i="4"/>
  <c r="BY27" i="4"/>
  <c r="BZ27" i="4" s="1"/>
  <c r="BA29" i="1"/>
  <c r="BB29" i="1" s="1"/>
  <c r="AY29" i="1"/>
  <c r="AZ29" i="1" s="1"/>
  <c r="AT26" i="7"/>
  <c r="BP29" i="1"/>
  <c r="BK29" i="1"/>
  <c r="BL29" i="1" s="1"/>
  <c r="BJ27" i="5"/>
  <c r="BK27" i="5"/>
  <c r="AX25" i="9"/>
  <c r="AY25" i="9" s="1"/>
  <c r="AV25" i="9"/>
  <c r="AW25" i="9" s="1"/>
  <c r="BM25" i="9"/>
  <c r="BH25" i="9"/>
  <c r="BI25" i="9" s="1"/>
  <c r="BO27" i="5"/>
  <c r="BN27" i="5"/>
  <c r="CA25" i="8" l="1"/>
  <c r="CB25" i="8" s="1"/>
  <c r="CD25" i="8" s="1"/>
  <c r="BJ25" i="9"/>
  <c r="BK25" i="9"/>
  <c r="BB27" i="4"/>
  <c r="BC27" i="4" s="1"/>
  <c r="AZ27" i="4"/>
  <c r="BA27" i="4" s="1"/>
  <c r="BR29" i="1"/>
  <c r="BQ29" i="1"/>
  <c r="BQ27" i="4"/>
  <c r="BL27" i="4"/>
  <c r="BM27" i="4" s="1"/>
  <c r="BO25" i="9"/>
  <c r="BN25" i="9"/>
  <c r="BL27" i="5"/>
  <c r="BM29" i="1"/>
  <c r="BN29" i="1"/>
  <c r="BA26" i="7"/>
  <c r="AU26" i="7"/>
  <c r="BU26" i="7"/>
  <c r="BV26" i="7" s="1"/>
  <c r="BB26" i="6"/>
  <c r="BC26" i="6" s="1"/>
  <c r="AZ26" i="6"/>
  <c r="BA26" i="6" s="1"/>
  <c r="BP27" i="5"/>
  <c r="BQ26" i="6"/>
  <c r="BL26" i="6"/>
  <c r="BM26" i="6" s="1"/>
  <c r="BS29" i="1" l="1"/>
  <c r="CE25" i="8"/>
  <c r="CF25" i="8" s="1"/>
  <c r="CG25" i="8" s="1"/>
  <c r="CI25" i="8" s="1"/>
  <c r="CJ25" i="8" s="1"/>
  <c r="CK25" i="8" s="1"/>
  <c r="CM25" i="8" s="1"/>
  <c r="E25" i="8" s="1"/>
  <c r="BP25" i="9"/>
  <c r="BN27" i="4"/>
  <c r="BO27" i="4"/>
  <c r="BS27" i="4"/>
  <c r="BR27" i="4"/>
  <c r="BN26" i="6"/>
  <c r="BO26" i="6"/>
  <c r="BS26" i="6"/>
  <c r="BR26" i="6"/>
  <c r="BO29" i="1"/>
  <c r="BQ27" i="5"/>
  <c r="BR27" i="5"/>
  <c r="BS27" i="5" s="1"/>
  <c r="AX26" i="7"/>
  <c r="AY26" i="7" s="1"/>
  <c r="AV26" i="7"/>
  <c r="AW26" i="7" s="1"/>
  <c r="BH26" i="7"/>
  <c r="BI26" i="7" s="1"/>
  <c r="BM26" i="7"/>
  <c r="BL25" i="9"/>
  <c r="BT27" i="4" l="1"/>
  <c r="CD27" i="5"/>
  <c r="BW27" i="5"/>
  <c r="BX27" i="5" s="1"/>
  <c r="BU29" i="1"/>
  <c r="BV29" i="1" s="1"/>
  <c r="BT29" i="1"/>
  <c r="BQ25" i="9"/>
  <c r="BR25" i="9"/>
  <c r="BS25" i="9" s="1"/>
  <c r="C26" i="8"/>
  <c r="F25" i="8"/>
  <c r="BP26" i="6"/>
  <c r="BO26" i="7"/>
  <c r="BN26" i="7"/>
  <c r="BJ26" i="7"/>
  <c r="BK26" i="7"/>
  <c r="BT26" i="6"/>
  <c r="BP27" i="4"/>
  <c r="BP26" i="7" l="1"/>
  <c r="CG29" i="1"/>
  <c r="BZ29" i="1"/>
  <c r="CA29" i="1" s="1"/>
  <c r="BL26" i="7"/>
  <c r="BV26" i="6"/>
  <c r="BW26" i="6" s="1"/>
  <c r="BU26" i="6"/>
  <c r="CD25" i="9"/>
  <c r="BW25" i="9"/>
  <c r="BX25" i="9" s="1"/>
  <c r="CA27" i="5"/>
  <c r="BZ27" i="5"/>
  <c r="I25" i="8"/>
  <c r="J25" i="8" s="1"/>
  <c r="D25" i="10" s="1"/>
  <c r="BV27" i="4"/>
  <c r="BW27" i="4" s="1"/>
  <c r="BU27" i="4"/>
  <c r="CH27" i="4" l="1"/>
  <c r="CA27" i="4"/>
  <c r="CB27" i="4" s="1"/>
  <c r="BQ26" i="7"/>
  <c r="BR26" i="7"/>
  <c r="BS26" i="7" s="1"/>
  <c r="CC29" i="1"/>
  <c r="CD29" i="1"/>
  <c r="CA25" i="9"/>
  <c r="BZ25" i="9"/>
  <c r="CH26" i="6"/>
  <c r="CA26" i="6"/>
  <c r="CB26" i="6" s="1"/>
  <c r="CB27" i="5"/>
  <c r="CC27" i="5" s="1"/>
  <c r="CE27" i="5" s="1"/>
  <c r="CF27" i="5" s="1"/>
  <c r="CG27" i="5" s="1"/>
  <c r="CI27" i="5" s="1"/>
  <c r="E27" i="5" s="1"/>
  <c r="CD26" i="7" l="1"/>
  <c r="BW26" i="7"/>
  <c r="BX26" i="7" s="1"/>
  <c r="CD27" i="4"/>
  <c r="CE27" i="4"/>
  <c r="CD26" i="6"/>
  <c r="CE26" i="6"/>
  <c r="CE29" i="1"/>
  <c r="CF29" i="1" s="1"/>
  <c r="CH29" i="1" s="1"/>
  <c r="CI29" i="1" s="1"/>
  <c r="CJ29" i="1" s="1"/>
  <c r="CL29" i="1" s="1"/>
  <c r="E29" i="1" s="1"/>
  <c r="C28" i="5"/>
  <c r="F27" i="5"/>
  <c r="H27" i="6" s="1"/>
  <c r="CB25" i="9"/>
  <c r="CC25" i="9" s="1"/>
  <c r="CE25" i="9" s="1"/>
  <c r="CF25" i="9" s="1"/>
  <c r="CG25" i="9" s="1"/>
  <c r="CI25" i="9" s="1"/>
  <c r="E25" i="9" s="1"/>
  <c r="C26" i="9" l="1"/>
  <c r="F25" i="9"/>
  <c r="H25" i="10" s="1"/>
  <c r="F29" i="1"/>
  <c r="H28" i="2" s="1"/>
  <c r="I28" i="2" s="1"/>
  <c r="C30" i="1"/>
  <c r="CF27" i="4"/>
  <c r="CG27" i="4" s="1"/>
  <c r="CI27" i="4" s="1"/>
  <c r="CJ27" i="4" s="1"/>
  <c r="CK27" i="4" s="1"/>
  <c r="CM27" i="4" s="1"/>
  <c r="E27" i="4" s="1"/>
  <c r="CA26" i="7"/>
  <c r="BZ26" i="7"/>
  <c r="CF26" i="6"/>
  <c r="CG26" i="6" s="1"/>
  <c r="CI26" i="6" s="1"/>
  <c r="CJ26" i="6" s="1"/>
  <c r="CK26" i="6" s="1"/>
  <c r="CM26" i="6" s="1"/>
  <c r="E26" i="6" s="1"/>
  <c r="J28" i="2" l="1"/>
  <c r="D28" i="4" s="1"/>
  <c r="D28" i="5" s="1"/>
  <c r="CB26" i="7"/>
  <c r="CC26" i="7" s="1"/>
  <c r="CE26" i="7" s="1"/>
  <c r="CF26" i="7" s="1"/>
  <c r="CG26" i="7" s="1"/>
  <c r="CI26" i="7" s="1"/>
  <c r="E26" i="7" s="1"/>
  <c r="C27" i="7" s="1"/>
  <c r="G30" i="1"/>
  <c r="C27" i="6"/>
  <c r="F26" i="6"/>
  <c r="C28" i="4"/>
  <c r="F27" i="4"/>
  <c r="F26" i="7" l="1"/>
  <c r="H26" i="8" s="1"/>
  <c r="K30" i="1"/>
  <c r="R30" i="1"/>
  <c r="G28" i="6"/>
  <c r="G28" i="5"/>
  <c r="I27" i="4"/>
  <c r="K28" i="4"/>
  <c r="I26" i="6"/>
  <c r="J27" i="4" l="1"/>
  <c r="D27" i="6" s="1"/>
  <c r="J26" i="6"/>
  <c r="D26" i="8" s="1"/>
  <c r="I28" i="5"/>
  <c r="M28" i="5" s="1"/>
  <c r="O28" i="5"/>
  <c r="V28" i="5" s="1"/>
  <c r="W28" i="5" s="1"/>
  <c r="Y30" i="1"/>
  <c r="Z30" i="1" s="1"/>
  <c r="AA30" i="1" s="1"/>
  <c r="AB30" i="1"/>
  <c r="T30" i="1"/>
  <c r="U30" i="1" s="1"/>
  <c r="AV30" i="1" s="1"/>
  <c r="EL30" i="1"/>
  <c r="CT30" i="1"/>
  <c r="O30" i="1"/>
  <c r="Q28" i="4"/>
  <c r="M28" i="4"/>
  <c r="K27" i="6" l="1"/>
  <c r="D27" i="7"/>
  <c r="D26" i="9"/>
  <c r="G26" i="10" s="1"/>
  <c r="K26" i="8"/>
  <c r="Q26" i="8" s="1"/>
  <c r="AN30" i="1"/>
  <c r="AO30" i="1"/>
  <c r="AK30" i="1"/>
  <c r="EI28" i="5"/>
  <c r="CQ28" i="5"/>
  <c r="CS28" i="5" s="1"/>
  <c r="G26" i="9"/>
  <c r="CU28" i="4"/>
  <c r="EM28" i="4"/>
  <c r="S28" i="4"/>
  <c r="AI28" i="4"/>
  <c r="AJ28" i="4"/>
  <c r="X28" i="4"/>
  <c r="W30" i="1"/>
  <c r="AH30" i="1"/>
  <c r="AI30" i="1"/>
  <c r="CV30" i="1"/>
  <c r="DE30" i="1"/>
  <c r="AR30" i="1"/>
  <c r="DP30" i="1"/>
  <c r="AC30" i="1"/>
  <c r="G27" i="8"/>
  <c r="G27" i="7"/>
  <c r="AF28" i="5"/>
  <c r="T28" i="5"/>
  <c r="AE28" i="5"/>
  <c r="M26" i="8" l="1"/>
  <c r="S26" i="8" s="1"/>
  <c r="Z26" i="8" s="1"/>
  <c r="AA26" i="8" s="1"/>
  <c r="M27" i="6"/>
  <c r="Q27" i="6"/>
  <c r="AP30" i="1"/>
  <c r="BC30" i="1" s="1"/>
  <c r="EM26" i="8"/>
  <c r="CU26" i="8"/>
  <c r="DQ26" i="8" s="1"/>
  <c r="AO28" i="5"/>
  <c r="AJ30" i="1"/>
  <c r="AL30" i="1" s="1"/>
  <c r="AM30" i="1" s="1"/>
  <c r="BF30" i="1" s="1"/>
  <c r="DB28" i="5"/>
  <c r="DG28" i="5" s="1"/>
  <c r="DM28" i="5"/>
  <c r="DP28" i="5" s="1"/>
  <c r="I26" i="9"/>
  <c r="M26" i="9" s="1"/>
  <c r="O26" i="9"/>
  <c r="V26" i="9" s="1"/>
  <c r="W26" i="9" s="1"/>
  <c r="I27" i="7"/>
  <c r="M27" i="7" s="1"/>
  <c r="O27" i="7"/>
  <c r="V27" i="7" s="1"/>
  <c r="W27" i="7" s="1"/>
  <c r="DF28" i="4"/>
  <c r="CW28" i="4"/>
  <c r="AS28" i="4"/>
  <c r="DQ28" i="4"/>
  <c r="DS30" i="1"/>
  <c r="DU30" i="1"/>
  <c r="DR30" i="1"/>
  <c r="DT30" i="1"/>
  <c r="DQ30" i="1"/>
  <c r="AJ26" i="8"/>
  <c r="X26" i="8"/>
  <c r="AI26" i="8"/>
  <c r="DF30" i="1"/>
  <c r="DJ30" i="1"/>
  <c r="DH30" i="1"/>
  <c r="DI30" i="1"/>
  <c r="DG30" i="1"/>
  <c r="CT28" i="5"/>
  <c r="CU28" i="5"/>
  <c r="CX28" i="5"/>
  <c r="CW28" i="5"/>
  <c r="CV28" i="5"/>
  <c r="AG28" i="5"/>
  <c r="CW30" i="1"/>
  <c r="CZ30" i="1"/>
  <c r="DA30" i="1"/>
  <c r="CX30" i="1"/>
  <c r="CY30" i="1"/>
  <c r="AK28" i="4"/>
  <c r="BW30" i="1"/>
  <c r="Q28" i="5"/>
  <c r="R28" i="5" s="1"/>
  <c r="AS28" i="5" s="1"/>
  <c r="Y28" i="5"/>
  <c r="AK28" i="5"/>
  <c r="U28" i="4"/>
  <c r="V28" i="4" s="1"/>
  <c r="AW28" i="4" s="1"/>
  <c r="AC28" i="4"/>
  <c r="Z28" i="4"/>
  <c r="AA28" i="4" s="1"/>
  <c r="AB28" i="4" s="1"/>
  <c r="X27" i="6" l="1"/>
  <c r="AI27" i="6"/>
  <c r="AJ27" i="6"/>
  <c r="S27" i="6"/>
  <c r="CU27" i="6"/>
  <c r="EM27" i="6"/>
  <c r="BE30" i="1"/>
  <c r="AS26" i="8"/>
  <c r="CW26" i="8"/>
  <c r="CX26" i="8" s="1"/>
  <c r="DF26" i="8"/>
  <c r="DJ26" i="8" s="1"/>
  <c r="CQ27" i="7"/>
  <c r="AO27" i="7" s="1"/>
  <c r="EI27" i="7"/>
  <c r="DD28" i="5"/>
  <c r="DC28" i="5"/>
  <c r="DE28" i="5"/>
  <c r="DN28" i="5"/>
  <c r="DF28" i="5"/>
  <c r="DQ28" i="5"/>
  <c r="DO28" i="5"/>
  <c r="DR28" i="5"/>
  <c r="EI26" i="9"/>
  <c r="CQ26" i="9"/>
  <c r="AO26" i="9" s="1"/>
  <c r="AL28" i="4"/>
  <c r="AO28" i="4"/>
  <c r="DK30" i="1"/>
  <c r="DL30" i="1" s="1"/>
  <c r="AD28" i="4"/>
  <c r="BX28" i="4" s="1"/>
  <c r="AK26" i="8"/>
  <c r="AI28" i="5"/>
  <c r="AE27" i="7"/>
  <c r="AF27" i="7"/>
  <c r="T27" i="7"/>
  <c r="AH28" i="5"/>
  <c r="CY28" i="5"/>
  <c r="CZ28" i="5" s="1"/>
  <c r="T26" i="9"/>
  <c r="AF26" i="9"/>
  <c r="AE26" i="9"/>
  <c r="U26" i="8"/>
  <c r="V26" i="8" s="1"/>
  <c r="AW26" i="8" s="1"/>
  <c r="AC26" i="8"/>
  <c r="DB30" i="1"/>
  <c r="DC30" i="1" s="1"/>
  <c r="AB26" i="8"/>
  <c r="DR28" i="4"/>
  <c r="DT28" i="4"/>
  <c r="DV28" i="4"/>
  <c r="DS28" i="4"/>
  <c r="DU28" i="4"/>
  <c r="AP28" i="4"/>
  <c r="AM28" i="4"/>
  <c r="DR26" i="8"/>
  <c r="DT26" i="8"/>
  <c r="DS26" i="8"/>
  <c r="DV26" i="8"/>
  <c r="DU26" i="8"/>
  <c r="DV30" i="1"/>
  <c r="DW30" i="1" s="1"/>
  <c r="X28" i="5"/>
  <c r="Z28" i="5" s="1"/>
  <c r="CY28" i="4"/>
  <c r="CX28" i="4"/>
  <c r="DA28" i="4"/>
  <c r="CZ28" i="4"/>
  <c r="DB28" i="4"/>
  <c r="AL28" i="5"/>
  <c r="AM28" i="5" s="1"/>
  <c r="DK28" i="4"/>
  <c r="DJ28" i="4"/>
  <c r="DH28" i="4"/>
  <c r="DI28" i="4"/>
  <c r="DG28" i="4"/>
  <c r="BG30" i="1"/>
  <c r="BH30" i="1"/>
  <c r="DQ27" i="6" l="1"/>
  <c r="AS27" i="6"/>
  <c r="DF27" i="6"/>
  <c r="CW27" i="6"/>
  <c r="Z27" i="6"/>
  <c r="AA27" i="6" s="1"/>
  <c r="AB27" i="6" s="1"/>
  <c r="U27" i="6"/>
  <c r="V27" i="6" s="1"/>
  <c r="AW27" i="6" s="1"/>
  <c r="AC27" i="6"/>
  <c r="AL27" i="6"/>
  <c r="AK27" i="6"/>
  <c r="CZ26" i="8"/>
  <c r="DA26" i="8"/>
  <c r="CY26" i="8"/>
  <c r="DB26" i="8"/>
  <c r="DK26" i="8"/>
  <c r="DH26" i="8"/>
  <c r="DI26" i="8"/>
  <c r="CS27" i="7"/>
  <c r="CV27" i="7" s="1"/>
  <c r="DG26" i="8"/>
  <c r="DM27" i="7"/>
  <c r="DR27" i="7" s="1"/>
  <c r="DB27" i="7"/>
  <c r="DG27" i="7" s="1"/>
  <c r="DH28" i="5"/>
  <c r="DI28" i="5" s="1"/>
  <c r="DJ28" i="5" s="1"/>
  <c r="DK28" i="5" s="1"/>
  <c r="DS28" i="5"/>
  <c r="DT28" i="5" s="1"/>
  <c r="DM30" i="1"/>
  <c r="DN30" i="1" s="1"/>
  <c r="CS26" i="9"/>
  <c r="CW26" i="9" s="1"/>
  <c r="DM26" i="9"/>
  <c r="DN26" i="9" s="1"/>
  <c r="DB26" i="9"/>
  <c r="DC26" i="9" s="1"/>
  <c r="AN28" i="4"/>
  <c r="AQ28" i="4"/>
  <c r="BF28" i="4" s="1"/>
  <c r="BI30" i="1"/>
  <c r="BJ30" i="1" s="1"/>
  <c r="DL28" i="4"/>
  <c r="DM28" i="4" s="1"/>
  <c r="AD26" i="8"/>
  <c r="BX26" i="8" s="1"/>
  <c r="AG26" i="9"/>
  <c r="AL26" i="8"/>
  <c r="AJ28" i="5"/>
  <c r="BC28" i="5" s="1"/>
  <c r="AZ28" i="5"/>
  <c r="DW28" i="4"/>
  <c r="DX28" i="4" s="1"/>
  <c r="AM26" i="8"/>
  <c r="DC28" i="4"/>
  <c r="DD28" i="4" s="1"/>
  <c r="DP27" i="7"/>
  <c r="Q26" i="9"/>
  <c r="R26" i="9" s="1"/>
  <c r="AS26" i="9" s="1"/>
  <c r="Y26" i="9"/>
  <c r="AL27" i="7"/>
  <c r="AH27" i="7"/>
  <c r="Y27" i="7"/>
  <c r="AK27" i="7"/>
  <c r="Q27" i="7"/>
  <c r="R27" i="7" s="1"/>
  <c r="AS27" i="7" s="1"/>
  <c r="DW26" i="8"/>
  <c r="DX26" i="8" s="1"/>
  <c r="AO26" i="8"/>
  <c r="AG27" i="7"/>
  <c r="AP26" i="8"/>
  <c r="BB28" i="5"/>
  <c r="BT28" i="5"/>
  <c r="AD27" i="6" l="1"/>
  <c r="DC26" i="8"/>
  <c r="DD26" i="8" s="1"/>
  <c r="AM27" i="6"/>
  <c r="AN27" i="6" s="1"/>
  <c r="BX27" i="6"/>
  <c r="CZ27" i="6"/>
  <c r="CX27" i="6"/>
  <c r="DB27" i="6"/>
  <c r="CY27" i="6"/>
  <c r="DA27" i="6"/>
  <c r="AO27" i="6"/>
  <c r="DH27" i="6"/>
  <c r="DG27" i="6"/>
  <c r="DK27" i="6"/>
  <c r="DJ27" i="6"/>
  <c r="DI27" i="6"/>
  <c r="AP27" i="6"/>
  <c r="DV27" i="6"/>
  <c r="DR27" i="6"/>
  <c r="DU27" i="6"/>
  <c r="DS27" i="6"/>
  <c r="DT27" i="6"/>
  <c r="DL26" i="8"/>
  <c r="DM26" i="8" s="1"/>
  <c r="DN26" i="8" s="1"/>
  <c r="DO26" i="8" s="1"/>
  <c r="CT27" i="7"/>
  <c r="DQ27" i="7"/>
  <c r="CX27" i="7"/>
  <c r="DO27" i="7"/>
  <c r="CW27" i="7"/>
  <c r="CU27" i="7"/>
  <c r="DF27" i="7"/>
  <c r="DC27" i="7"/>
  <c r="DN27" i="7"/>
  <c r="DD27" i="7"/>
  <c r="DE27" i="7"/>
  <c r="CU26" i="9"/>
  <c r="CV26" i="9"/>
  <c r="CT26" i="9"/>
  <c r="CX26" i="9"/>
  <c r="DQ26" i="9"/>
  <c r="DR26" i="9"/>
  <c r="DP26" i="9"/>
  <c r="DE26" i="9"/>
  <c r="DO26" i="9"/>
  <c r="DF26" i="9"/>
  <c r="DG26" i="9"/>
  <c r="DD26" i="9"/>
  <c r="BG28" i="4"/>
  <c r="BI28" i="4" s="1"/>
  <c r="BD28" i="4"/>
  <c r="DN28" i="4"/>
  <c r="DO28" i="4" s="1"/>
  <c r="AI26" i="9"/>
  <c r="AN26" i="8"/>
  <c r="AK26" i="9"/>
  <c r="X26" i="9"/>
  <c r="Z26" i="9" s="1"/>
  <c r="BD28" i="5"/>
  <c r="BE28" i="5"/>
  <c r="X27" i="7"/>
  <c r="Z27" i="7" s="1"/>
  <c r="AL26" i="9"/>
  <c r="DX30" i="1"/>
  <c r="DY30" i="1" s="1"/>
  <c r="EV30" i="1"/>
  <c r="AH26" i="9"/>
  <c r="AM27" i="7"/>
  <c r="AQ26" i="8"/>
  <c r="AI27" i="7"/>
  <c r="AJ27" i="7" s="1"/>
  <c r="DU28" i="5"/>
  <c r="DV28" i="5" s="1"/>
  <c r="ES28" i="5"/>
  <c r="DC27" i="6" l="1"/>
  <c r="DD27" i="6" s="1"/>
  <c r="DL27" i="6"/>
  <c r="DM27" i="6" s="1"/>
  <c r="DN27" i="6" s="1"/>
  <c r="DO27" i="6" s="1"/>
  <c r="DW27" i="6"/>
  <c r="DX27" i="6" s="1"/>
  <c r="AQ27" i="6"/>
  <c r="CY27" i="7"/>
  <c r="CZ27" i="7" s="1"/>
  <c r="DS27" i="7"/>
  <c r="DT27" i="7" s="1"/>
  <c r="DH27" i="7"/>
  <c r="DI27" i="7" s="1"/>
  <c r="CY26" i="9"/>
  <c r="CZ26" i="9" s="1"/>
  <c r="DS26" i="9"/>
  <c r="DT26" i="9" s="1"/>
  <c r="BH28" i="4"/>
  <c r="BJ28" i="4" s="1"/>
  <c r="BK28" i="4" s="1"/>
  <c r="AJ26" i="9"/>
  <c r="DH26" i="9"/>
  <c r="DI26" i="9" s="1"/>
  <c r="BG26" i="8"/>
  <c r="BI26" i="8" s="1"/>
  <c r="AM26" i="9"/>
  <c r="AZ26" i="9" s="1"/>
  <c r="AZ27" i="7"/>
  <c r="EC30" i="1"/>
  <c r="EA30" i="1"/>
  <c r="DZ30" i="1"/>
  <c r="ED30" i="1"/>
  <c r="EB30" i="1"/>
  <c r="BF28" i="5"/>
  <c r="BG28" i="5" s="1"/>
  <c r="ET28" i="5"/>
  <c r="EU28" i="5" s="1"/>
  <c r="EV28" i="5" s="1"/>
  <c r="DY26" i="8"/>
  <c r="DZ26" i="8" s="1"/>
  <c r="EW26" i="8"/>
  <c r="BC27" i="7"/>
  <c r="EA28" i="5"/>
  <c r="DY28" i="5"/>
  <c r="DX28" i="5"/>
  <c r="DW28" i="5"/>
  <c r="DZ28" i="5"/>
  <c r="BT26" i="9"/>
  <c r="BF26" i="8"/>
  <c r="BD26" i="8"/>
  <c r="DY28" i="4"/>
  <c r="DZ28" i="4" s="1"/>
  <c r="EW28" i="4"/>
  <c r="BT27" i="7"/>
  <c r="BB27" i="7"/>
  <c r="EW30" i="1"/>
  <c r="EX30" i="1" s="1"/>
  <c r="EY30" i="1" s="1"/>
  <c r="DJ26" i="9" l="1"/>
  <c r="DK26" i="9" s="1"/>
  <c r="BG27" i="6"/>
  <c r="BF27" i="6"/>
  <c r="BD27" i="6"/>
  <c r="DY27" i="6"/>
  <c r="DZ27" i="6" s="1"/>
  <c r="EW27" i="6"/>
  <c r="EX27" i="6" s="1"/>
  <c r="EY27" i="6" s="1"/>
  <c r="EZ27" i="6" s="1"/>
  <c r="DJ27" i="7"/>
  <c r="DK27" i="7" s="1"/>
  <c r="DU27" i="7" s="1"/>
  <c r="DV27" i="7" s="1"/>
  <c r="BB26" i="9"/>
  <c r="BC26" i="9"/>
  <c r="BE26" i="9" s="1"/>
  <c r="BH26" i="8"/>
  <c r="EE30" i="1"/>
  <c r="EF30" i="1" s="1"/>
  <c r="EG30" i="1" s="1"/>
  <c r="EH30" i="1" s="1"/>
  <c r="AT30" i="1" s="1"/>
  <c r="S30" i="1" s="1"/>
  <c r="V30" i="1" s="1"/>
  <c r="AW30" i="1" s="1"/>
  <c r="EB28" i="5"/>
  <c r="EC28" i="5" s="1"/>
  <c r="ED28" i="5" s="1"/>
  <c r="EE28" i="5" s="1"/>
  <c r="AQ28" i="5" s="1"/>
  <c r="P28" i="5" s="1"/>
  <c r="S28" i="5" s="1"/>
  <c r="AT28" i="5" s="1"/>
  <c r="BJ26" i="8"/>
  <c r="BK26" i="8" s="1"/>
  <c r="DU26" i="9"/>
  <c r="DV26" i="9" s="1"/>
  <c r="ES26" i="9"/>
  <c r="EX26" i="8"/>
  <c r="EY26" i="8" s="1"/>
  <c r="EZ26" i="8" s="1"/>
  <c r="ED26" i="8"/>
  <c r="EB26" i="8"/>
  <c r="EA26" i="8"/>
  <c r="EE26" i="8"/>
  <c r="EC26" i="8"/>
  <c r="BE27" i="7"/>
  <c r="BD27" i="7"/>
  <c r="ED28" i="4"/>
  <c r="EA28" i="4"/>
  <c r="EB28" i="4"/>
  <c r="EE28" i="4"/>
  <c r="EC28" i="4"/>
  <c r="EX28" i="4"/>
  <c r="EY28" i="4" s="1"/>
  <c r="EZ28" i="4" s="1"/>
  <c r="ED27" i="6" l="1"/>
  <c r="EB27" i="6"/>
  <c r="EE27" i="6"/>
  <c r="EC27" i="6"/>
  <c r="EA27" i="6"/>
  <c r="BH27" i="6"/>
  <c r="BI27" i="6"/>
  <c r="BJ27" i="6" s="1"/>
  <c r="BK27" i="6" s="1"/>
  <c r="ES27" i="7"/>
  <c r="ET27" i="7" s="1"/>
  <c r="EU27" i="7" s="1"/>
  <c r="EV27" i="7" s="1"/>
  <c r="BD26" i="9"/>
  <c r="BF26" i="9" s="1"/>
  <c r="BG26" i="9" s="1"/>
  <c r="BF27" i="7"/>
  <c r="BG27" i="7" s="1"/>
  <c r="EF28" i="4"/>
  <c r="EG28" i="4" s="1"/>
  <c r="EH28" i="4" s="1"/>
  <c r="EI28" i="4" s="1"/>
  <c r="AU28" i="4" s="1"/>
  <c r="T28" i="4" s="1"/>
  <c r="W28" i="4" s="1"/>
  <c r="DW27" i="7"/>
  <c r="EA27" i="7"/>
  <c r="DX27" i="7"/>
  <c r="DZ27" i="7"/>
  <c r="DY27" i="7"/>
  <c r="EF26" i="8"/>
  <c r="EG26" i="8" s="1"/>
  <c r="EH26" i="8" s="1"/>
  <c r="EI26" i="8" s="1"/>
  <c r="AU26" i="8" s="1"/>
  <c r="T26" i="8" s="1"/>
  <c r="W26" i="8" s="1"/>
  <c r="BD30" i="1"/>
  <c r="AX30" i="1"/>
  <c r="BX30" i="1"/>
  <c r="BY30" i="1" s="1"/>
  <c r="ET26" i="9"/>
  <c r="EU26" i="9" s="1"/>
  <c r="EV26" i="9" s="1"/>
  <c r="BA28" i="5"/>
  <c r="AU28" i="5"/>
  <c r="BU28" i="5"/>
  <c r="BV28" i="5" s="1"/>
  <c r="DZ26" i="9"/>
  <c r="DW26" i="9"/>
  <c r="DX26" i="9"/>
  <c r="DY26" i="9"/>
  <c r="EA26" i="9"/>
  <c r="EF27" i="6" l="1"/>
  <c r="EG27" i="6" s="1"/>
  <c r="EH27" i="6" s="1"/>
  <c r="EI27" i="6" s="1"/>
  <c r="AU27" i="6" s="1"/>
  <c r="T27" i="6" s="1"/>
  <c r="W27" i="6" s="1"/>
  <c r="AX27" i="6" s="1"/>
  <c r="BE27" i="6" s="1"/>
  <c r="EB27" i="7"/>
  <c r="EC27" i="7" s="1"/>
  <c r="ED27" i="7" s="1"/>
  <c r="EE27" i="7" s="1"/>
  <c r="AQ27" i="7" s="1"/>
  <c r="P27" i="7" s="1"/>
  <c r="S27" i="7" s="1"/>
  <c r="AX28" i="5"/>
  <c r="AY28" i="5" s="1"/>
  <c r="AV28" i="5"/>
  <c r="AW28" i="5" s="1"/>
  <c r="BY27" i="6"/>
  <c r="BZ27" i="6" s="1"/>
  <c r="AX26" i="8"/>
  <c r="BA30" i="1"/>
  <c r="BB30" i="1" s="1"/>
  <c r="AY30" i="1"/>
  <c r="AZ30" i="1" s="1"/>
  <c r="BH28" i="5"/>
  <c r="BI28" i="5" s="1"/>
  <c r="BM28" i="5"/>
  <c r="AX28" i="4"/>
  <c r="BP30" i="1"/>
  <c r="BK30" i="1"/>
  <c r="BL30" i="1" s="1"/>
  <c r="EB26" i="9"/>
  <c r="EC26" i="9" s="1"/>
  <c r="ED26" i="9" s="1"/>
  <c r="EE26" i="9" s="1"/>
  <c r="AQ26" i="9" s="1"/>
  <c r="P26" i="9" s="1"/>
  <c r="S26" i="9" s="1"/>
  <c r="AY27" i="6" l="1"/>
  <c r="BL27" i="6"/>
  <c r="BM27" i="6" s="1"/>
  <c r="BQ27" i="6"/>
  <c r="BN30" i="1"/>
  <c r="BM30" i="1"/>
  <c r="BO30" i="1" s="1"/>
  <c r="AT26" i="9"/>
  <c r="BE26" i="8"/>
  <c r="AY26" i="8"/>
  <c r="BY26" i="8"/>
  <c r="BZ26" i="8" s="1"/>
  <c r="BJ28" i="5"/>
  <c r="BK28" i="5"/>
  <c r="BQ30" i="1"/>
  <c r="BR30" i="1"/>
  <c r="BE28" i="4"/>
  <c r="AY28" i="4"/>
  <c r="BY28" i="4"/>
  <c r="BZ28" i="4" s="1"/>
  <c r="BN28" i="5"/>
  <c r="BO28" i="5"/>
  <c r="BB27" i="6"/>
  <c r="BC27" i="6" s="1"/>
  <c r="AZ27" i="6"/>
  <c r="BA27" i="6" s="1"/>
  <c r="AT27" i="7"/>
  <c r="BS30" i="1" l="1"/>
  <c r="BU30" i="1" s="1"/>
  <c r="BV30" i="1" s="1"/>
  <c r="BP28" i="5"/>
  <c r="BL28" i="5"/>
  <c r="BB28" i="4"/>
  <c r="BC28" i="4" s="1"/>
  <c r="AZ28" i="4"/>
  <c r="BA28" i="4" s="1"/>
  <c r="BB26" i="8"/>
  <c r="BC26" i="8" s="1"/>
  <c r="AZ26" i="8"/>
  <c r="BA26" i="8" s="1"/>
  <c r="BA27" i="7"/>
  <c r="AU27" i="7"/>
  <c r="BU27" i="7"/>
  <c r="BV27" i="7" s="1"/>
  <c r="BQ28" i="4"/>
  <c r="BL28" i="4"/>
  <c r="BM28" i="4" s="1"/>
  <c r="BL26" i="8"/>
  <c r="BM26" i="8" s="1"/>
  <c r="BQ26" i="8"/>
  <c r="BS27" i="6"/>
  <c r="BR27" i="6"/>
  <c r="BA26" i="9"/>
  <c r="AU26" i="9"/>
  <c r="BU26" i="9"/>
  <c r="BV26" i="9" s="1"/>
  <c r="BO27" i="6"/>
  <c r="BN27" i="6"/>
  <c r="BT30" i="1" l="1"/>
  <c r="CG30" i="1" s="1"/>
  <c r="BP27" i="6"/>
  <c r="BT27" i="6"/>
  <c r="AX27" i="7"/>
  <c r="AY27" i="7" s="1"/>
  <c r="AV27" i="7"/>
  <c r="AW27" i="7" s="1"/>
  <c r="BM27" i="7"/>
  <c r="BH27" i="7"/>
  <c r="BI27" i="7" s="1"/>
  <c r="BZ30" i="1"/>
  <c r="CA30" i="1" s="1"/>
  <c r="BR26" i="8"/>
  <c r="BS26" i="8"/>
  <c r="BS28" i="4"/>
  <c r="BR28" i="4"/>
  <c r="BH26" i="9"/>
  <c r="BI26" i="9" s="1"/>
  <c r="BM26" i="9"/>
  <c r="BR28" i="5"/>
  <c r="BS28" i="5" s="1"/>
  <c r="BQ28" i="5"/>
  <c r="AX26" i="9"/>
  <c r="AY26" i="9" s="1"/>
  <c r="AV26" i="9"/>
  <c r="AW26" i="9" s="1"/>
  <c r="BN26" i="8"/>
  <c r="BO26" i="8"/>
  <c r="BN28" i="4"/>
  <c r="BO28" i="4"/>
  <c r="BV27" i="6" l="1"/>
  <c r="BW27" i="6" s="1"/>
  <c r="BT28" i="4"/>
  <c r="BU27" i="6"/>
  <c r="CH27" i="6" s="1"/>
  <c r="BP28" i="4"/>
  <c r="CD30" i="1"/>
  <c r="CC30" i="1"/>
  <c r="CD28" i="5"/>
  <c r="BW28" i="5"/>
  <c r="BX28" i="5" s="1"/>
  <c r="BP26" i="8"/>
  <c r="BN27" i="7"/>
  <c r="BO27" i="7"/>
  <c r="BJ27" i="7"/>
  <c r="BK27" i="7"/>
  <c r="BN26" i="9"/>
  <c r="BO26" i="9"/>
  <c r="BJ26" i="9"/>
  <c r="BK26" i="9"/>
  <c r="BT26" i="8"/>
  <c r="CA27" i="6" l="1"/>
  <c r="CB27" i="6" s="1"/>
  <c r="BU28" i="4"/>
  <c r="CA28" i="4" s="1"/>
  <c r="CB28" i="4" s="1"/>
  <c r="BV28" i="4"/>
  <c r="BW28" i="4" s="1"/>
  <c r="CE30" i="1"/>
  <c r="CF30" i="1" s="1"/>
  <c r="CH30" i="1" s="1"/>
  <c r="CI30" i="1" s="1"/>
  <c r="CJ30" i="1" s="1"/>
  <c r="CL30" i="1" s="1"/>
  <c r="BL27" i="7"/>
  <c r="BU26" i="8"/>
  <c r="BV26" i="8"/>
  <c r="BW26" i="8" s="1"/>
  <c r="CD27" i="6"/>
  <c r="CE27" i="6"/>
  <c r="BP27" i="7"/>
  <c r="BL26" i="9"/>
  <c r="BP26" i="9"/>
  <c r="CA28" i="5"/>
  <c r="BZ28" i="5"/>
  <c r="E30" i="1" l="1"/>
  <c r="C31" i="1" s="1"/>
  <c r="G31" i="1" s="1"/>
  <c r="CH28" i="4"/>
  <c r="BR27" i="7"/>
  <c r="BS27" i="7" s="1"/>
  <c r="F30" i="1"/>
  <c r="H29" i="2" s="1"/>
  <c r="I29" i="2" s="1"/>
  <c r="CB28" i="5"/>
  <c r="CC28" i="5" s="1"/>
  <c r="CE28" i="5" s="1"/>
  <c r="CF28" i="5" s="1"/>
  <c r="CG28" i="5" s="1"/>
  <c r="CI28" i="5" s="1"/>
  <c r="CF27" i="6"/>
  <c r="CG27" i="6" s="1"/>
  <c r="CI27" i="6" s="1"/>
  <c r="CJ27" i="6" s="1"/>
  <c r="CK27" i="6" s="1"/>
  <c r="CM27" i="6" s="1"/>
  <c r="E27" i="6" s="1"/>
  <c r="BQ26" i="9"/>
  <c r="BR26" i="9"/>
  <c r="BS26" i="9" s="1"/>
  <c r="CH26" i="8"/>
  <c r="CA26" i="8"/>
  <c r="CB26" i="8" s="1"/>
  <c r="BQ27" i="7"/>
  <c r="CD28" i="4"/>
  <c r="CE28" i="4"/>
  <c r="J29" i="2" l="1"/>
  <c r="D29" i="4" s="1"/>
  <c r="D29" i="5" s="1"/>
  <c r="G29" i="6" s="1"/>
  <c r="E28" i="5"/>
  <c r="C29" i="5" s="1"/>
  <c r="K31" i="1"/>
  <c r="R31" i="1"/>
  <c r="C28" i="6"/>
  <c r="F27" i="6"/>
  <c r="CE26" i="8"/>
  <c r="CD26" i="8"/>
  <c r="CF28" i="4"/>
  <c r="CG28" i="4" s="1"/>
  <c r="CI28" i="4" s="1"/>
  <c r="CJ28" i="4" s="1"/>
  <c r="CK28" i="4" s="1"/>
  <c r="CM28" i="4" s="1"/>
  <c r="E28" i="4" s="1"/>
  <c r="CD26" i="9"/>
  <c r="BW26" i="9"/>
  <c r="BX26" i="9" s="1"/>
  <c r="CD27" i="7"/>
  <c r="BW27" i="7"/>
  <c r="BX27" i="7" s="1"/>
  <c r="G29" i="5" l="1"/>
  <c r="F28" i="5"/>
  <c r="H28" i="6" s="1"/>
  <c r="I29" i="5"/>
  <c r="M29" i="5" s="1"/>
  <c r="O29" i="5"/>
  <c r="V29" i="5" s="1"/>
  <c r="W29" i="5" s="1"/>
  <c r="CF26" i="8"/>
  <c r="CG26" i="8" s="1"/>
  <c r="CI26" i="8" s="1"/>
  <c r="CJ26" i="8" s="1"/>
  <c r="CK26" i="8" s="1"/>
  <c r="CM26" i="8" s="1"/>
  <c r="E26" i="8" s="1"/>
  <c r="C27" i="8" s="1"/>
  <c r="CA26" i="9"/>
  <c r="BZ26" i="9"/>
  <c r="I27" i="6"/>
  <c r="T31" i="1"/>
  <c r="U31" i="1" s="1"/>
  <c r="AV31" i="1" s="1"/>
  <c r="AB31" i="1"/>
  <c r="Y31" i="1"/>
  <c r="Z31" i="1" s="1"/>
  <c r="AO31" i="1" s="1"/>
  <c r="CQ29" i="5"/>
  <c r="BZ27" i="7"/>
  <c r="CA27" i="7"/>
  <c r="C29" i="4"/>
  <c r="F28" i="4"/>
  <c r="O31" i="1"/>
  <c r="EL31" i="1"/>
  <c r="CT31" i="1"/>
  <c r="J27" i="6" l="1"/>
  <c r="D27" i="8" s="1"/>
  <c r="EI29" i="5"/>
  <c r="AN31" i="1"/>
  <c r="AP31" i="1" s="1"/>
  <c r="AA31" i="1"/>
  <c r="AC31" i="1" s="1"/>
  <c r="BW31" i="1" s="1"/>
  <c r="AK31" i="1"/>
  <c r="F26" i="8"/>
  <c r="I26" i="8" s="1"/>
  <c r="J26" i="8" s="1"/>
  <c r="D26" i="10" s="1"/>
  <c r="K29" i="4"/>
  <c r="CB26" i="9"/>
  <c r="CC26" i="9" s="1"/>
  <c r="CE26" i="9" s="1"/>
  <c r="CF26" i="9" s="1"/>
  <c r="CG26" i="9" s="1"/>
  <c r="CI26" i="9" s="1"/>
  <c r="E26" i="9" s="1"/>
  <c r="T29" i="5"/>
  <c r="AF29" i="5"/>
  <c r="AE29" i="5"/>
  <c r="DP31" i="1"/>
  <c r="AR31" i="1"/>
  <c r="CV31" i="1"/>
  <c r="DE31" i="1"/>
  <c r="CS29" i="5"/>
  <c r="DB29" i="5"/>
  <c r="DM29" i="5"/>
  <c r="AO29" i="5"/>
  <c r="AH31" i="1"/>
  <c r="W31" i="1"/>
  <c r="AI31" i="1"/>
  <c r="CB27" i="7"/>
  <c r="CC27" i="7" s="1"/>
  <c r="CE27" i="7" s="1"/>
  <c r="CF27" i="7" s="1"/>
  <c r="CG27" i="7" s="1"/>
  <c r="CI27" i="7" s="1"/>
  <c r="E27" i="7" s="1"/>
  <c r="I28" i="4"/>
  <c r="J28" i="4" l="1"/>
  <c r="D28" i="6" s="1"/>
  <c r="K27" i="8"/>
  <c r="Q27" i="8" s="1"/>
  <c r="D27" i="9"/>
  <c r="BC31" i="1"/>
  <c r="BE31" i="1"/>
  <c r="AG29" i="5"/>
  <c r="M27" i="8"/>
  <c r="S27" i="8" s="1"/>
  <c r="Z27" i="8" s="1"/>
  <c r="AA27" i="8" s="1"/>
  <c r="C27" i="9"/>
  <c r="F26" i="9"/>
  <c r="H26" i="10" s="1"/>
  <c r="AJ31" i="1"/>
  <c r="AL31" i="1" s="1"/>
  <c r="AM31" i="1" s="1"/>
  <c r="M29" i="4"/>
  <c r="Q29" i="4"/>
  <c r="DJ31" i="1"/>
  <c r="DI31" i="1"/>
  <c r="DF31" i="1"/>
  <c r="DG31" i="1"/>
  <c r="DH31" i="1"/>
  <c r="CW31" i="1"/>
  <c r="CZ31" i="1"/>
  <c r="CY31" i="1"/>
  <c r="CX31" i="1"/>
  <c r="DA31" i="1"/>
  <c r="DN29" i="5"/>
  <c r="DP29" i="5"/>
  <c r="DO29" i="5"/>
  <c r="DR29" i="5"/>
  <c r="DQ29" i="5"/>
  <c r="DS31" i="1"/>
  <c r="DQ31" i="1"/>
  <c r="DU31" i="1"/>
  <c r="DT31" i="1"/>
  <c r="DR31" i="1"/>
  <c r="DD29" i="5"/>
  <c r="DE29" i="5"/>
  <c r="DF29" i="5"/>
  <c r="DC29" i="5"/>
  <c r="DG29" i="5"/>
  <c r="CW29" i="5"/>
  <c r="CX29" i="5"/>
  <c r="CT29" i="5"/>
  <c r="CU29" i="5"/>
  <c r="CV29" i="5"/>
  <c r="Y29" i="5"/>
  <c r="Q29" i="5"/>
  <c r="R29" i="5" s="1"/>
  <c r="AS29" i="5" s="1"/>
  <c r="G27" i="10"/>
  <c r="C28" i="7"/>
  <c r="F27" i="7"/>
  <c r="H27" i="8" s="1"/>
  <c r="AL29" i="5"/>
  <c r="K28" i="6" l="1"/>
  <c r="D28" i="7"/>
  <c r="EM27" i="8"/>
  <c r="CU27" i="8"/>
  <c r="DQ27" i="8" s="1"/>
  <c r="DK31" i="1"/>
  <c r="DL31" i="1" s="1"/>
  <c r="M28" i="6"/>
  <c r="S28" i="6" s="1"/>
  <c r="Z28" i="6" s="1"/>
  <c r="AA28" i="6" s="1"/>
  <c r="Q28" i="6"/>
  <c r="X29" i="5"/>
  <c r="Z29" i="5" s="1"/>
  <c r="BT29" i="5" s="1"/>
  <c r="AH29" i="5"/>
  <c r="AI29" i="5"/>
  <c r="DS29" i="5"/>
  <c r="DT29" i="5" s="1"/>
  <c r="AK29" i="5"/>
  <c r="AM29" i="5" s="1"/>
  <c r="DH29" i="5"/>
  <c r="DI29" i="5" s="1"/>
  <c r="DV31" i="1"/>
  <c r="DW31" i="1" s="1"/>
  <c r="G27" i="9"/>
  <c r="AI29" i="4"/>
  <c r="X29" i="4"/>
  <c r="AJ29" i="4"/>
  <c r="EM29" i="4"/>
  <c r="CU29" i="4"/>
  <c r="S29" i="4"/>
  <c r="DB31" i="1"/>
  <c r="DC31" i="1" s="1"/>
  <c r="BF31" i="1"/>
  <c r="G28" i="8"/>
  <c r="G28" i="7"/>
  <c r="CY29" i="5"/>
  <c r="CZ29" i="5" s="1"/>
  <c r="X27" i="8"/>
  <c r="AI27" i="8"/>
  <c r="AJ27" i="8"/>
  <c r="CW27" i="8" l="1"/>
  <c r="DF27" i="8"/>
  <c r="AS27" i="8"/>
  <c r="BB29" i="5"/>
  <c r="CU28" i="6"/>
  <c r="DF28" i="6" s="1"/>
  <c r="EM28" i="6"/>
  <c r="I27" i="9"/>
  <c r="M27" i="9" s="1"/>
  <c r="O27" i="9"/>
  <c r="V27" i="9" s="1"/>
  <c r="W27" i="9" s="1"/>
  <c r="I28" i="7"/>
  <c r="M28" i="7" s="1"/>
  <c r="O28" i="7"/>
  <c r="V28" i="7" s="1"/>
  <c r="W28" i="7" s="1"/>
  <c r="AJ29" i="5"/>
  <c r="BC29" i="5" s="1"/>
  <c r="DJ29" i="5"/>
  <c r="DK29" i="5" s="1"/>
  <c r="BH31" i="1"/>
  <c r="BG31" i="1"/>
  <c r="AZ29" i="5"/>
  <c r="U27" i="8"/>
  <c r="V27" i="8" s="1"/>
  <c r="AW27" i="8" s="1"/>
  <c r="AC27" i="8"/>
  <c r="DA27" i="8"/>
  <c r="CZ27" i="8"/>
  <c r="CX27" i="8"/>
  <c r="CY27" i="8"/>
  <c r="DB27" i="8"/>
  <c r="Z29" i="4"/>
  <c r="AA29" i="4" s="1"/>
  <c r="AL29" i="4" s="1"/>
  <c r="AC29" i="4"/>
  <c r="U29" i="4"/>
  <c r="V29" i="4" s="1"/>
  <c r="AW29" i="4" s="1"/>
  <c r="DQ28" i="6"/>
  <c r="AK27" i="8"/>
  <c r="DQ29" i="4"/>
  <c r="DF29" i="4"/>
  <c r="CW29" i="4"/>
  <c r="AS29" i="4"/>
  <c r="X28" i="6"/>
  <c r="AI28" i="6"/>
  <c r="AJ28" i="6"/>
  <c r="AO27" i="8"/>
  <c r="DR27" i="8"/>
  <c r="DS27" i="8"/>
  <c r="DU27" i="8"/>
  <c r="DT27" i="8"/>
  <c r="DV27" i="8"/>
  <c r="DJ27" i="8"/>
  <c r="DK27" i="8"/>
  <c r="DG27" i="8"/>
  <c r="DI27" i="8"/>
  <c r="DH27" i="8"/>
  <c r="DM31" i="1"/>
  <c r="DN31" i="1" s="1"/>
  <c r="AK29" i="4"/>
  <c r="AS28" i="6" l="1"/>
  <c r="CW28" i="6"/>
  <c r="EI28" i="7"/>
  <c r="CQ28" i="7"/>
  <c r="CS28" i="7" s="1"/>
  <c r="CQ27" i="9"/>
  <c r="DB27" i="9" s="1"/>
  <c r="EI27" i="9"/>
  <c r="BI31" i="1"/>
  <c r="BJ31" i="1" s="1"/>
  <c r="AM29" i="4"/>
  <c r="AN29" i="4" s="1"/>
  <c r="AB29" i="4"/>
  <c r="AD29" i="4" s="1"/>
  <c r="BX29" i="4" s="1"/>
  <c r="AL27" i="8"/>
  <c r="DX31" i="1"/>
  <c r="DY31" i="1" s="1"/>
  <c r="EV31" i="1"/>
  <c r="BE29" i="5"/>
  <c r="BD29" i="5"/>
  <c r="CZ29" i="4"/>
  <c r="DA29" i="4"/>
  <c r="CX29" i="4"/>
  <c r="CY29" i="4"/>
  <c r="DB29" i="4"/>
  <c r="DH28" i="6"/>
  <c r="DG28" i="6"/>
  <c r="DK28" i="6"/>
  <c r="DJ28" i="6"/>
  <c r="DI28" i="6"/>
  <c r="AP29" i="4"/>
  <c r="DW27" i="8"/>
  <c r="DX27" i="8" s="1"/>
  <c r="DL27" i="8"/>
  <c r="DM27" i="8" s="1"/>
  <c r="DH29" i="4"/>
  <c r="DJ29" i="4"/>
  <c r="DG29" i="4"/>
  <c r="DK29" i="4"/>
  <c r="DI29" i="4"/>
  <c r="AO29" i="4"/>
  <c r="AB27" i="8"/>
  <c r="AD27" i="8" s="1"/>
  <c r="T27" i="9"/>
  <c r="AE27" i="9"/>
  <c r="AF27" i="9"/>
  <c r="AK28" i="6"/>
  <c r="AM28" i="6" s="1"/>
  <c r="DV29" i="4"/>
  <c r="DT29" i="4"/>
  <c r="DR29" i="4"/>
  <c r="DS29" i="4"/>
  <c r="DU29" i="4"/>
  <c r="AM27" i="8"/>
  <c r="CX28" i="6"/>
  <c r="DA28" i="6"/>
  <c r="DB28" i="6"/>
  <c r="CZ28" i="6"/>
  <c r="CY28" i="6"/>
  <c r="DU29" i="5"/>
  <c r="DV29" i="5" s="1"/>
  <c r="ES29" i="5"/>
  <c r="AE28" i="7"/>
  <c r="AF28" i="7"/>
  <c r="T28" i="7"/>
  <c r="DR28" i="6"/>
  <c r="DU28" i="6"/>
  <c r="DV28" i="6"/>
  <c r="DT28" i="6"/>
  <c r="DS28" i="6"/>
  <c r="DC27" i="8"/>
  <c r="DD27" i="8" s="1"/>
  <c r="AP27" i="8"/>
  <c r="AQ27" i="8" s="1"/>
  <c r="AB28" i="6"/>
  <c r="AO28" i="6"/>
  <c r="AP28" i="6"/>
  <c r="U28" i="6"/>
  <c r="V28" i="6" s="1"/>
  <c r="AW28" i="6" s="1"/>
  <c r="AC28" i="6"/>
  <c r="AL28" i="6"/>
  <c r="AO27" i="9" l="1"/>
  <c r="DM27" i="9"/>
  <c r="DQ27" i="9" s="1"/>
  <c r="DM28" i="7"/>
  <c r="DP28" i="7" s="1"/>
  <c r="AO28" i="7"/>
  <c r="DB28" i="7"/>
  <c r="DE28" i="7" s="1"/>
  <c r="CS27" i="9"/>
  <c r="CT27" i="9" s="1"/>
  <c r="AQ29" i="4"/>
  <c r="BD29" i="4" s="1"/>
  <c r="AN27" i="8"/>
  <c r="BG27" i="8" s="1"/>
  <c r="DL29" i="4"/>
  <c r="DM29" i="4" s="1"/>
  <c r="AK27" i="9"/>
  <c r="BF29" i="5"/>
  <c r="BG29" i="5" s="1"/>
  <c r="AG28" i="7"/>
  <c r="AI28" i="7" s="1"/>
  <c r="BD27" i="8"/>
  <c r="CU27" i="9"/>
  <c r="AG27" i="9"/>
  <c r="DL28" i="6"/>
  <c r="DM28" i="6" s="1"/>
  <c r="Q28" i="7"/>
  <c r="R28" i="7" s="1"/>
  <c r="AS28" i="7" s="1"/>
  <c r="AH28" i="7"/>
  <c r="Y28" i="7"/>
  <c r="X28" i="7"/>
  <c r="AK28" i="7"/>
  <c r="AL28" i="7"/>
  <c r="DW29" i="4"/>
  <c r="DX29" i="4" s="1"/>
  <c r="X27" i="9"/>
  <c r="AH27" i="9"/>
  <c r="AL27" i="9"/>
  <c r="Y27" i="9"/>
  <c r="Q27" i="9"/>
  <c r="R27" i="9" s="1"/>
  <c r="AS27" i="9" s="1"/>
  <c r="DN27" i="8"/>
  <c r="DO27" i="8" s="1"/>
  <c r="AQ28" i="6"/>
  <c r="ET29" i="5"/>
  <c r="EU29" i="5" s="1"/>
  <c r="EV29" i="5" s="1"/>
  <c r="BX27" i="8"/>
  <c r="BF27" i="8"/>
  <c r="CX28" i="7"/>
  <c r="CU28" i="7"/>
  <c r="CT28" i="7"/>
  <c r="CV28" i="7"/>
  <c r="CW28" i="7"/>
  <c r="DO27" i="9"/>
  <c r="DN27" i="9"/>
  <c r="DP27" i="9"/>
  <c r="DZ29" i="5"/>
  <c r="DW29" i="5"/>
  <c r="EA29" i="5"/>
  <c r="DY29" i="5"/>
  <c r="DX29" i="5"/>
  <c r="DC29" i="4"/>
  <c r="DD29" i="4" s="1"/>
  <c r="EW31" i="1"/>
  <c r="EX31" i="1" s="1"/>
  <c r="EY31" i="1" s="1"/>
  <c r="DC28" i="6"/>
  <c r="DD28" i="6" s="1"/>
  <c r="EC31" i="1"/>
  <c r="ED31" i="1"/>
  <c r="EB31" i="1"/>
  <c r="EA31" i="1"/>
  <c r="DZ31" i="1"/>
  <c r="DD27" i="9"/>
  <c r="DG27" i="9"/>
  <c r="DF27" i="9"/>
  <c r="DE27" i="9"/>
  <c r="DC27" i="9"/>
  <c r="AD28" i="6"/>
  <c r="AN28" i="6"/>
  <c r="DW28" i="6"/>
  <c r="DX28" i="6" s="1"/>
  <c r="DR27" i="9" l="1"/>
  <c r="CV27" i="9"/>
  <c r="DO28" i="7"/>
  <c r="DR28" i="7"/>
  <c r="DD28" i="7"/>
  <c r="DN28" i="7"/>
  <c r="DG28" i="7"/>
  <c r="DQ28" i="7"/>
  <c r="DS28" i="7" s="1"/>
  <c r="DT28" i="7" s="1"/>
  <c r="DC28" i="7"/>
  <c r="CX27" i="9"/>
  <c r="DF28" i="7"/>
  <c r="BG29" i="4"/>
  <c r="BH29" i="4" s="1"/>
  <c r="CW27" i="9"/>
  <c r="BF29" i="4"/>
  <c r="AJ28" i="7"/>
  <c r="EE31" i="1"/>
  <c r="EF31" i="1" s="1"/>
  <c r="EG31" i="1" s="1"/>
  <c r="EH31" i="1" s="1"/>
  <c r="AT31" i="1" s="1"/>
  <c r="S31" i="1" s="1"/>
  <c r="V31" i="1" s="1"/>
  <c r="AW31" i="1" s="1"/>
  <c r="AI27" i="9"/>
  <c r="AJ27" i="9" s="1"/>
  <c r="AM28" i="7"/>
  <c r="EB29" i="5"/>
  <c r="EC29" i="5" s="1"/>
  <c r="ED29" i="5" s="1"/>
  <c r="EE29" i="5" s="1"/>
  <c r="AQ29" i="5" s="1"/>
  <c r="P29" i="5" s="1"/>
  <c r="S29" i="5" s="1"/>
  <c r="AT29" i="5" s="1"/>
  <c r="DY27" i="8"/>
  <c r="DZ27" i="8" s="1"/>
  <c r="EW27" i="8"/>
  <c r="Z28" i="7"/>
  <c r="DN28" i="6"/>
  <c r="DO28" i="6" s="1"/>
  <c r="BX28" i="6"/>
  <c r="BF28" i="6"/>
  <c r="Z27" i="9"/>
  <c r="BG28" i="6"/>
  <c r="DS27" i="9"/>
  <c r="DT27" i="9" s="1"/>
  <c r="CY28" i="7"/>
  <c r="CZ28" i="7" s="1"/>
  <c r="AM27" i="9"/>
  <c r="BD28" i="6"/>
  <c r="DH27" i="9"/>
  <c r="DI27" i="9" s="1"/>
  <c r="DN29" i="4"/>
  <c r="DO29" i="4" s="1"/>
  <c r="BH27" i="8"/>
  <c r="BI27" i="8"/>
  <c r="DH28" i="7" l="1"/>
  <c r="DI28" i="7" s="1"/>
  <c r="DJ28" i="7" s="1"/>
  <c r="DK28" i="7" s="1"/>
  <c r="BI29" i="4"/>
  <c r="BJ29" i="4" s="1"/>
  <c r="BK29" i="4" s="1"/>
  <c r="CY27" i="9"/>
  <c r="CZ27" i="9" s="1"/>
  <c r="DJ27" i="9" s="1"/>
  <c r="DK27" i="9" s="1"/>
  <c r="ES27" i="9" s="1"/>
  <c r="BC28" i="7"/>
  <c r="BD28" i="7" s="1"/>
  <c r="DY29" i="4"/>
  <c r="DZ29" i="4" s="1"/>
  <c r="EW29" i="4"/>
  <c r="BJ27" i="8"/>
  <c r="BK27" i="8" s="1"/>
  <c r="BB27" i="9"/>
  <c r="BT27" i="9"/>
  <c r="BC27" i="9"/>
  <c r="BB28" i="7"/>
  <c r="BT28" i="7"/>
  <c r="DY28" i="6"/>
  <c r="DZ28" i="6" s="1"/>
  <c r="EW28" i="6"/>
  <c r="BA29" i="5"/>
  <c r="AU29" i="5"/>
  <c r="BU29" i="5"/>
  <c r="BV29" i="5" s="1"/>
  <c r="AZ27" i="9"/>
  <c r="BI28" i="6"/>
  <c r="BH28" i="6"/>
  <c r="EX27" i="8"/>
  <c r="EY27" i="8" s="1"/>
  <c r="EZ27" i="8" s="1"/>
  <c r="BD31" i="1"/>
  <c r="AX31" i="1"/>
  <c r="BX31" i="1"/>
  <c r="BY31" i="1" s="1"/>
  <c r="AZ28" i="7"/>
  <c r="EB27" i="8"/>
  <c r="EE27" i="8"/>
  <c r="EC27" i="8"/>
  <c r="ED27" i="8"/>
  <c r="EA27" i="8"/>
  <c r="DU27" i="9" l="1"/>
  <c r="DV27" i="9" s="1"/>
  <c r="DZ27" i="9" s="1"/>
  <c r="BE28" i="7"/>
  <c r="BF28" i="7" s="1"/>
  <c r="BG28" i="7" s="1"/>
  <c r="BJ28" i="6"/>
  <c r="BK28" i="6" s="1"/>
  <c r="BD27" i="9"/>
  <c r="BE27" i="9"/>
  <c r="EX28" i="6"/>
  <c r="EY28" i="6" s="1"/>
  <c r="EZ28" i="6" s="1"/>
  <c r="ET27" i="9"/>
  <c r="EU27" i="9" s="1"/>
  <c r="EV27" i="9" s="1"/>
  <c r="EF27" i="8"/>
  <c r="EG27" i="8" s="1"/>
  <c r="EH27" i="8" s="1"/>
  <c r="EI27" i="8" s="1"/>
  <c r="AU27" i="8" s="1"/>
  <c r="T27" i="8" s="1"/>
  <c r="W27" i="8" s="1"/>
  <c r="BP31" i="1"/>
  <c r="BK31" i="1"/>
  <c r="BL31" i="1" s="1"/>
  <c r="AX29" i="5"/>
  <c r="AY29" i="5" s="1"/>
  <c r="AV29" i="5"/>
  <c r="AW29" i="5" s="1"/>
  <c r="ED28" i="6"/>
  <c r="EA28" i="6"/>
  <c r="EB28" i="6"/>
  <c r="EC28" i="6"/>
  <c r="EE28" i="6"/>
  <c r="DX27" i="9"/>
  <c r="EA27" i="9"/>
  <c r="DW27" i="9"/>
  <c r="BH29" i="5"/>
  <c r="BI29" i="5" s="1"/>
  <c r="BM29" i="5"/>
  <c r="EX29" i="4"/>
  <c r="EY29" i="4" s="1"/>
  <c r="EZ29" i="4" s="1"/>
  <c r="BA31" i="1"/>
  <c r="BB31" i="1" s="1"/>
  <c r="AY31" i="1"/>
  <c r="AZ31" i="1" s="1"/>
  <c r="DU28" i="7"/>
  <c r="DV28" i="7" s="1"/>
  <c r="ES28" i="7"/>
  <c r="EC29" i="4"/>
  <c r="EA29" i="4"/>
  <c r="EE29" i="4"/>
  <c r="EB29" i="4"/>
  <c r="ED29" i="4"/>
  <c r="DY27" i="9" l="1"/>
  <c r="EB27" i="9" s="1"/>
  <c r="EC27" i="9" s="1"/>
  <c r="ED27" i="9" s="1"/>
  <c r="EE27" i="9" s="1"/>
  <c r="AQ27" i="9" s="1"/>
  <c r="P27" i="9" s="1"/>
  <c r="S27" i="9" s="1"/>
  <c r="ET28" i="7"/>
  <c r="EU28" i="7" s="1"/>
  <c r="EV28" i="7" s="1"/>
  <c r="BO29" i="5"/>
  <c r="BN29" i="5"/>
  <c r="BQ31" i="1"/>
  <c r="BR31" i="1"/>
  <c r="AX27" i="8"/>
  <c r="DW28" i="7"/>
  <c r="DY28" i="7"/>
  <c r="DX28" i="7"/>
  <c r="EA28" i="7"/>
  <c r="DZ28" i="7"/>
  <c r="BJ29" i="5"/>
  <c r="BK29" i="5"/>
  <c r="EF29" i="4"/>
  <c r="EG29" i="4" s="1"/>
  <c r="EH29" i="4" s="1"/>
  <c r="EI29" i="4" s="1"/>
  <c r="AU29" i="4" s="1"/>
  <c r="T29" i="4" s="1"/>
  <c r="W29" i="4" s="1"/>
  <c r="EF28" i="6"/>
  <c r="EG28" i="6" s="1"/>
  <c r="EH28" i="6" s="1"/>
  <c r="EI28" i="6" s="1"/>
  <c r="AU28" i="6" s="1"/>
  <c r="T28" i="6" s="1"/>
  <c r="W28" i="6" s="1"/>
  <c r="BF27" i="9"/>
  <c r="BG27" i="9" s="1"/>
  <c r="BN31" i="1"/>
  <c r="BM31" i="1"/>
  <c r="BP29" i="5" l="1"/>
  <c r="BQ29" i="5" s="1"/>
  <c r="BL29" i="5"/>
  <c r="EB28" i="7"/>
  <c r="EC28" i="7" s="1"/>
  <c r="ED28" i="7" s="1"/>
  <c r="EE28" i="7" s="1"/>
  <c r="AQ28" i="7" s="1"/>
  <c r="P28" i="7" s="1"/>
  <c r="S28" i="7" s="1"/>
  <c r="AX28" i="6"/>
  <c r="AT27" i="9"/>
  <c r="BS31" i="1"/>
  <c r="AX29" i="4"/>
  <c r="BO31" i="1"/>
  <c r="BE27" i="8"/>
  <c r="AY27" i="8"/>
  <c r="BY27" i="8"/>
  <c r="BZ27" i="8" s="1"/>
  <c r="BR29" i="5" l="1"/>
  <c r="BS29" i="5" s="1"/>
  <c r="BQ27" i="8"/>
  <c r="BL27" i="8"/>
  <c r="BM27" i="8" s="1"/>
  <c r="BB27" i="8"/>
  <c r="BC27" i="8" s="1"/>
  <c r="AZ27" i="8"/>
  <c r="BA27" i="8" s="1"/>
  <c r="CD29" i="5"/>
  <c r="BW29" i="5"/>
  <c r="BX29" i="5" s="1"/>
  <c r="BA27" i="9"/>
  <c r="AU27" i="9"/>
  <c r="BU27" i="9"/>
  <c r="BV27" i="9" s="1"/>
  <c r="BE28" i="6"/>
  <c r="AY28" i="6"/>
  <c r="BY28" i="6"/>
  <c r="BZ28" i="6" s="1"/>
  <c r="BU31" i="1"/>
  <c r="BV31" i="1" s="1"/>
  <c r="BT31" i="1"/>
  <c r="BE29" i="4"/>
  <c r="AY29" i="4"/>
  <c r="BY29" i="4"/>
  <c r="BZ29" i="4" s="1"/>
  <c r="AT28" i="7"/>
  <c r="BM27" i="9" l="1"/>
  <c r="BH27" i="9"/>
  <c r="BI27" i="9" s="1"/>
  <c r="BQ29" i="4"/>
  <c r="BL29" i="4"/>
  <c r="BM29" i="4" s="1"/>
  <c r="BB28" i="6"/>
  <c r="BC28" i="6" s="1"/>
  <c r="AZ28" i="6"/>
  <c r="BA28" i="6" s="1"/>
  <c r="AX27" i="9"/>
  <c r="AY27" i="9" s="1"/>
  <c r="AV27" i="9"/>
  <c r="AW27" i="9" s="1"/>
  <c r="BA28" i="7"/>
  <c r="AU28" i="7"/>
  <c r="BU28" i="7"/>
  <c r="BV28" i="7" s="1"/>
  <c r="BB29" i="4"/>
  <c r="BC29" i="4" s="1"/>
  <c r="AZ29" i="4"/>
  <c r="BA29" i="4" s="1"/>
  <c r="CG31" i="1"/>
  <c r="BZ31" i="1"/>
  <c r="CA31" i="1" s="1"/>
  <c r="BQ28" i="6"/>
  <c r="BL28" i="6"/>
  <c r="BM28" i="6" s="1"/>
  <c r="BN27" i="8"/>
  <c r="BO27" i="8"/>
  <c r="BZ29" i="5"/>
  <c r="CA29" i="5"/>
  <c r="BS27" i="8"/>
  <c r="BR27" i="8"/>
  <c r="BT27" i="8" l="1"/>
  <c r="BM28" i="7"/>
  <c r="BH28" i="7"/>
  <c r="BI28" i="7" s="1"/>
  <c r="BJ27" i="9"/>
  <c r="BK27" i="9"/>
  <c r="BS29" i="4"/>
  <c r="BR29" i="4"/>
  <c r="BN27" i="9"/>
  <c r="BO27" i="9"/>
  <c r="CD31" i="1"/>
  <c r="CC31" i="1"/>
  <c r="BO28" i="6"/>
  <c r="BN28" i="6"/>
  <c r="BR28" i="6"/>
  <c r="BS28" i="6"/>
  <c r="CB29" i="5"/>
  <c r="CC29" i="5" s="1"/>
  <c r="CE29" i="5" s="1"/>
  <c r="CF29" i="5" s="1"/>
  <c r="CG29" i="5" s="1"/>
  <c r="CI29" i="5" s="1"/>
  <c r="E29" i="5" s="1"/>
  <c r="BP27" i="8"/>
  <c r="AX28" i="7"/>
  <c r="AY28" i="7" s="1"/>
  <c r="AV28" i="7"/>
  <c r="AW28" i="7" s="1"/>
  <c r="BN29" i="4"/>
  <c r="BO29" i="4"/>
  <c r="BT29" i="4" l="1"/>
  <c r="BP27" i="9"/>
  <c r="CE31" i="1"/>
  <c r="CF31" i="1" s="1"/>
  <c r="CH31" i="1" s="1"/>
  <c r="CI31" i="1" s="1"/>
  <c r="CJ31" i="1" s="1"/>
  <c r="CL31" i="1" s="1"/>
  <c r="BP28" i="6"/>
  <c r="BL27" i="9"/>
  <c r="BV27" i="8"/>
  <c r="BW27" i="8" s="1"/>
  <c r="BU27" i="8"/>
  <c r="BJ28" i="7"/>
  <c r="BK28" i="7"/>
  <c r="C30" i="5"/>
  <c r="F29" i="5"/>
  <c r="H29" i="6" s="1"/>
  <c r="BT28" i="6"/>
  <c r="BP29" i="4"/>
  <c r="BN28" i="7"/>
  <c r="BO28" i="7"/>
  <c r="F31" i="1" l="1"/>
  <c r="H30" i="2" s="1"/>
  <c r="I30" i="2" s="1"/>
  <c r="E31" i="1"/>
  <c r="BU28" i="6"/>
  <c r="CA28" i="6" s="1"/>
  <c r="CB28" i="6" s="1"/>
  <c r="BV28" i="6"/>
  <c r="BW28" i="6" s="1"/>
  <c r="C32" i="1"/>
  <c r="G32" i="1" s="1"/>
  <c r="BV29" i="4"/>
  <c r="BW29" i="4" s="1"/>
  <c r="BU29" i="4"/>
  <c r="CH27" i="8"/>
  <c r="CA27" i="8"/>
  <c r="CB27" i="8" s="1"/>
  <c r="BR27" i="9"/>
  <c r="BS27" i="9" s="1"/>
  <c r="BQ27" i="9"/>
  <c r="BP28" i="7"/>
  <c r="BL28" i="7"/>
  <c r="D30" i="4" l="1"/>
  <c r="D30" i="5" s="1"/>
  <c r="G30" i="5" s="1"/>
  <c r="O30" i="5" s="1"/>
  <c r="V30" i="5" s="1"/>
  <c r="W30" i="5" s="1"/>
  <c r="J30" i="2"/>
  <c r="CH28" i="6"/>
  <c r="CE27" i="8"/>
  <c r="CD27" i="8"/>
  <c r="CH29" i="4"/>
  <c r="CA29" i="4"/>
  <c r="CB29" i="4" s="1"/>
  <c r="CD28" i="6"/>
  <c r="CE28" i="6"/>
  <c r="R32" i="1"/>
  <c r="K32" i="1"/>
  <c r="BR28" i="7"/>
  <c r="BS28" i="7" s="1"/>
  <c r="BQ28" i="7"/>
  <c r="CD27" i="9"/>
  <c r="BW27" i="9"/>
  <c r="BX27" i="9" s="1"/>
  <c r="I30" i="5" l="1"/>
  <c r="M30" i="5" s="1"/>
  <c r="AF30" i="5" s="1"/>
  <c r="G30" i="6"/>
  <c r="CF28" i="6"/>
  <c r="CG28" i="6" s="1"/>
  <c r="CI28" i="6" s="1"/>
  <c r="CJ28" i="6" s="1"/>
  <c r="CK28" i="6" s="1"/>
  <c r="CM28" i="6" s="1"/>
  <c r="E28" i="6" s="1"/>
  <c r="T32" i="1"/>
  <c r="U32" i="1" s="1"/>
  <c r="AV32" i="1" s="1"/>
  <c r="AB32" i="1"/>
  <c r="Y32" i="1"/>
  <c r="Z32" i="1" s="1"/>
  <c r="AO32" i="1" s="1"/>
  <c r="CD28" i="7"/>
  <c r="BW28" i="7"/>
  <c r="BX28" i="7" s="1"/>
  <c r="CA27" i="9"/>
  <c r="BZ27" i="9"/>
  <c r="CD29" i="4"/>
  <c r="CE29" i="4"/>
  <c r="CF27" i="8"/>
  <c r="CG27" i="8" s="1"/>
  <c r="CI27" i="8" s="1"/>
  <c r="CJ27" i="8" s="1"/>
  <c r="CK27" i="8" s="1"/>
  <c r="CM27" i="8" s="1"/>
  <c r="E27" i="8" s="1"/>
  <c r="CT32" i="1"/>
  <c r="O32" i="1"/>
  <c r="EL32" i="1"/>
  <c r="AE30" i="5" l="1"/>
  <c r="AG30" i="5" s="1"/>
  <c r="AI30" i="5" s="1"/>
  <c r="T30" i="5"/>
  <c r="CQ30" i="5"/>
  <c r="CS30" i="5" s="1"/>
  <c r="EI30" i="5"/>
  <c r="DB30" i="5"/>
  <c r="DG30" i="5" s="1"/>
  <c r="DM30" i="5"/>
  <c r="DR30" i="5" s="1"/>
  <c r="AO30" i="5"/>
  <c r="AA32" i="1"/>
  <c r="AC32" i="1" s="1"/>
  <c r="AN32" i="1"/>
  <c r="AP32" i="1" s="1"/>
  <c r="AK32" i="1"/>
  <c r="C28" i="8"/>
  <c r="F27" i="8"/>
  <c r="BZ28" i="7"/>
  <c r="CA28" i="7"/>
  <c r="AI32" i="1"/>
  <c r="W32" i="1"/>
  <c r="AH32" i="1"/>
  <c r="CT30" i="5"/>
  <c r="CX30" i="5"/>
  <c r="CU30" i="5"/>
  <c r="CV30" i="5"/>
  <c r="CW30" i="5"/>
  <c r="Q30" i="5"/>
  <c r="R30" i="5" s="1"/>
  <c r="AS30" i="5" s="1"/>
  <c r="Y30" i="5"/>
  <c r="CB27" i="9"/>
  <c r="CC27" i="9" s="1"/>
  <c r="CE27" i="9" s="1"/>
  <c r="CF27" i="9" s="1"/>
  <c r="CG27" i="9" s="1"/>
  <c r="CI27" i="9" s="1"/>
  <c r="E27" i="9" s="1"/>
  <c r="CF29" i="4"/>
  <c r="CG29" i="4" s="1"/>
  <c r="CI29" i="4" s="1"/>
  <c r="CJ29" i="4" s="1"/>
  <c r="CK29" i="4" s="1"/>
  <c r="CM29" i="4" s="1"/>
  <c r="E29" i="4" s="1"/>
  <c r="DE30" i="5"/>
  <c r="DF30" i="5"/>
  <c r="DC30" i="5"/>
  <c r="DD30" i="5"/>
  <c r="C29" i="6"/>
  <c r="F28" i="6"/>
  <c r="DE32" i="1"/>
  <c r="AR32" i="1"/>
  <c r="CV32" i="1"/>
  <c r="DP32" i="1"/>
  <c r="X30" i="5"/>
  <c r="DQ30" i="5"/>
  <c r="DO30" i="5"/>
  <c r="DN30" i="5"/>
  <c r="DP30" i="5"/>
  <c r="AJ32" i="1" l="1"/>
  <c r="AL32" i="1" s="1"/>
  <c r="AM32" i="1" s="1"/>
  <c r="BF32" i="1" s="1"/>
  <c r="BC32" i="1"/>
  <c r="Z30" i="5"/>
  <c r="BT30" i="5" s="1"/>
  <c r="I28" i="6"/>
  <c r="CY30" i="5"/>
  <c r="CZ30" i="5" s="1"/>
  <c r="CB28" i="7"/>
  <c r="CC28" i="7" s="1"/>
  <c r="CE28" i="7" s="1"/>
  <c r="CF28" i="7" s="1"/>
  <c r="CG28" i="7" s="1"/>
  <c r="CI28" i="7" s="1"/>
  <c r="E28" i="7" s="1"/>
  <c r="DH30" i="5"/>
  <c r="DI30" i="5" s="1"/>
  <c r="BW32" i="1"/>
  <c r="BE32" i="1"/>
  <c r="AK30" i="5"/>
  <c r="C30" i="4"/>
  <c r="F29" i="4"/>
  <c r="AH30" i="5"/>
  <c r="AJ30" i="5" s="1"/>
  <c r="I27" i="8"/>
  <c r="J27" i="8" s="1"/>
  <c r="D27" i="10" s="1"/>
  <c r="AL30" i="5"/>
  <c r="CZ32" i="1"/>
  <c r="DA32" i="1"/>
  <c r="CW32" i="1"/>
  <c r="CY32" i="1"/>
  <c r="CX32" i="1"/>
  <c r="DH32" i="1"/>
  <c r="DF32" i="1"/>
  <c r="DJ32" i="1"/>
  <c r="DI32" i="1"/>
  <c r="DG32" i="1"/>
  <c r="DQ32" i="1"/>
  <c r="DR32" i="1"/>
  <c r="DS32" i="1"/>
  <c r="DT32" i="1"/>
  <c r="DU32" i="1"/>
  <c r="DS30" i="5"/>
  <c r="DT30" i="5" s="1"/>
  <c r="C28" i="9"/>
  <c r="F27" i="9"/>
  <c r="H27" i="10" s="1"/>
  <c r="J28" i="6" l="1"/>
  <c r="D28" i="8" s="1"/>
  <c r="DJ30" i="5"/>
  <c r="DK30" i="5" s="1"/>
  <c r="DB32" i="1"/>
  <c r="DC32" i="1" s="1"/>
  <c r="C29" i="7"/>
  <c r="F28" i="7"/>
  <c r="H28" i="8" s="1"/>
  <c r="K30" i="4"/>
  <c r="DK32" i="1"/>
  <c r="DL32" i="1" s="1"/>
  <c r="BH32" i="1"/>
  <c r="BG32" i="1"/>
  <c r="I29" i="4"/>
  <c r="DV32" i="1"/>
  <c r="DW32" i="1" s="1"/>
  <c r="AM30" i="5"/>
  <c r="BC30" i="5" s="1"/>
  <c r="J29" i="4" l="1"/>
  <c r="D29" i="6" s="1"/>
  <c r="K28" i="8"/>
  <c r="D28" i="9"/>
  <c r="G28" i="9" s="1"/>
  <c r="I28" i="9" s="1"/>
  <c r="M28" i="9" s="1"/>
  <c r="DM32" i="1"/>
  <c r="DN32" i="1"/>
  <c r="AZ30" i="5"/>
  <c r="BB30" i="5"/>
  <c r="DU30" i="5"/>
  <c r="DV30" i="5" s="1"/>
  <c r="ES30" i="5"/>
  <c r="BE30" i="5"/>
  <c r="BD30" i="5"/>
  <c r="M30" i="4"/>
  <c r="Q30" i="4"/>
  <c r="BI32" i="1"/>
  <c r="BJ32" i="1" s="1"/>
  <c r="G28" i="10"/>
  <c r="O28" i="9" l="1"/>
  <c r="V28" i="9" s="1"/>
  <c r="W28" i="9" s="1"/>
  <c r="K29" i="6"/>
  <c r="M29" i="6" s="1"/>
  <c r="S29" i="6" s="1"/>
  <c r="Z29" i="6" s="1"/>
  <c r="AA29" i="6" s="1"/>
  <c r="D29" i="7"/>
  <c r="M28" i="8"/>
  <c r="Q28" i="8"/>
  <c r="EI28" i="9"/>
  <c r="CQ28" i="9"/>
  <c r="DB28" i="9" s="1"/>
  <c r="BF30" i="5"/>
  <c r="BG30" i="5" s="1"/>
  <c r="Q29" i="6"/>
  <c r="EM30" i="4"/>
  <c r="S30" i="4"/>
  <c r="CU30" i="4"/>
  <c r="DX32" i="1"/>
  <c r="DY32" i="1" s="1"/>
  <c r="EV32" i="1"/>
  <c r="G29" i="8"/>
  <c r="AE28" i="9"/>
  <c r="AF28" i="9"/>
  <c r="T28" i="9"/>
  <c r="ET30" i="5"/>
  <c r="EU30" i="5" s="1"/>
  <c r="EV30" i="5" s="1"/>
  <c r="EA30" i="5"/>
  <c r="DW30" i="5"/>
  <c r="DZ30" i="5"/>
  <c r="DY30" i="5"/>
  <c r="DX30" i="5"/>
  <c r="AJ30" i="4"/>
  <c r="X30" i="4"/>
  <c r="AI30" i="4"/>
  <c r="G29" i="7"/>
  <c r="AI28" i="8" l="1"/>
  <c r="X28" i="8"/>
  <c r="AJ28" i="8"/>
  <c r="S28" i="8"/>
  <c r="EM28" i="8"/>
  <c r="CU28" i="8"/>
  <c r="AO28" i="9"/>
  <c r="DM28" i="9"/>
  <c r="DQ28" i="9" s="1"/>
  <c r="CS28" i="9"/>
  <c r="CU28" i="9" s="1"/>
  <c r="CU29" i="6"/>
  <c r="DQ29" i="6" s="1"/>
  <c r="EM29" i="6"/>
  <c r="I29" i="7"/>
  <c r="M29" i="7" s="1"/>
  <c r="O29" i="7"/>
  <c r="V29" i="7" s="1"/>
  <c r="W29" i="7" s="1"/>
  <c r="AK30" i="4"/>
  <c r="X28" i="9"/>
  <c r="AG28" i="9"/>
  <c r="EW32" i="1"/>
  <c r="EX32" i="1" s="1"/>
  <c r="EY32" i="1" s="1"/>
  <c r="DZ32" i="1"/>
  <c r="EB32" i="1"/>
  <c r="EC32" i="1"/>
  <c r="EA32" i="1"/>
  <c r="ED32" i="1"/>
  <c r="CW30" i="4"/>
  <c r="DF30" i="4"/>
  <c r="DQ30" i="4"/>
  <c r="AS30" i="4"/>
  <c r="DF28" i="9"/>
  <c r="DE28" i="9"/>
  <c r="DD28" i="9"/>
  <c r="DG28" i="9"/>
  <c r="DC28" i="9"/>
  <c r="EB30" i="5"/>
  <c r="EC30" i="5" s="1"/>
  <c r="ED30" i="5" s="1"/>
  <c r="EE30" i="5" s="1"/>
  <c r="AQ30" i="5" s="1"/>
  <c r="P30" i="5" s="1"/>
  <c r="S30" i="5" s="1"/>
  <c r="U30" i="4"/>
  <c r="V30" i="4" s="1"/>
  <c r="AW30" i="4" s="1"/>
  <c r="Z30" i="4"/>
  <c r="AA30" i="4" s="1"/>
  <c r="AB30" i="4" s="1"/>
  <c r="AC30" i="4"/>
  <c r="AJ29" i="6"/>
  <c r="AI29" i="6"/>
  <c r="X29" i="6"/>
  <c r="AK28" i="9"/>
  <c r="Y28" i="9"/>
  <c r="Q28" i="9"/>
  <c r="R28" i="9" s="1"/>
  <c r="AS28" i="9" s="1"/>
  <c r="DO28" i="9" l="1"/>
  <c r="CW28" i="8"/>
  <c r="AS28" i="8"/>
  <c r="DF28" i="8"/>
  <c r="DQ28" i="8"/>
  <c r="DP28" i="9"/>
  <c r="Z28" i="8"/>
  <c r="AA28" i="8" s="1"/>
  <c r="U28" i="8"/>
  <c r="V28" i="8" s="1"/>
  <c r="AW28" i="8" s="1"/>
  <c r="AC28" i="8"/>
  <c r="DR28" i="9"/>
  <c r="DN28" i="9"/>
  <c r="AK28" i="8"/>
  <c r="CX28" i="9"/>
  <c r="CT28" i="9"/>
  <c r="CV28" i="9"/>
  <c r="CW28" i="9"/>
  <c r="CQ29" i="7"/>
  <c r="CS29" i="7" s="1"/>
  <c r="CW29" i="6"/>
  <c r="CX29" i="6" s="1"/>
  <c r="AS29" i="6"/>
  <c r="DF29" i="6"/>
  <c r="DK29" i="6" s="1"/>
  <c r="EI29" i="7"/>
  <c r="AK29" i="6"/>
  <c r="AM29" i="6" s="1"/>
  <c r="AH28" i="9"/>
  <c r="AP30" i="4"/>
  <c r="AL30" i="4"/>
  <c r="AI28" i="9"/>
  <c r="AD30" i="4"/>
  <c r="BX30" i="4" s="1"/>
  <c r="AL28" i="9"/>
  <c r="AM28" i="9" s="1"/>
  <c r="AM30" i="4"/>
  <c r="DH28" i="9"/>
  <c r="DI28" i="9" s="1"/>
  <c r="Z28" i="9"/>
  <c r="BT28" i="9" s="1"/>
  <c r="CX30" i="4"/>
  <c r="DB30" i="4"/>
  <c r="DA30" i="4"/>
  <c r="CY30" i="4"/>
  <c r="CZ30" i="4"/>
  <c r="EE32" i="1"/>
  <c r="EF32" i="1" s="1"/>
  <c r="EG32" i="1" s="1"/>
  <c r="EH32" i="1" s="1"/>
  <c r="AT32" i="1" s="1"/>
  <c r="S32" i="1" s="1"/>
  <c r="V32" i="1" s="1"/>
  <c r="DT29" i="6"/>
  <c r="DV29" i="6"/>
  <c r="DR29" i="6"/>
  <c r="DU29" i="6"/>
  <c r="DS29" i="6"/>
  <c r="U29" i="6"/>
  <c r="V29" i="6" s="1"/>
  <c r="AW29" i="6" s="1"/>
  <c r="AO29" i="6"/>
  <c r="AP29" i="6"/>
  <c r="AL29" i="6"/>
  <c r="AC29" i="6"/>
  <c r="AB29" i="6"/>
  <c r="AO30" i="4"/>
  <c r="AE29" i="7"/>
  <c r="T29" i="7"/>
  <c r="AF29" i="7"/>
  <c r="DG30" i="4"/>
  <c r="DH30" i="4"/>
  <c r="DK30" i="4"/>
  <c r="DI30" i="4"/>
  <c r="DJ30" i="4"/>
  <c r="AT30" i="5"/>
  <c r="AO29" i="7"/>
  <c r="DB29" i="7"/>
  <c r="DM29" i="7"/>
  <c r="DR30" i="4"/>
  <c r="DS30" i="4"/>
  <c r="DT30" i="4"/>
  <c r="DV30" i="4"/>
  <c r="DU30" i="4"/>
  <c r="DS28" i="9" l="1"/>
  <c r="DT28" i="9" s="1"/>
  <c r="AP28" i="8"/>
  <c r="AM28" i="8"/>
  <c r="DR28" i="8"/>
  <c r="DT28" i="8"/>
  <c r="DV28" i="8"/>
  <c r="DS28" i="8"/>
  <c r="DU28" i="8"/>
  <c r="DI28" i="8"/>
  <c r="DH28" i="8"/>
  <c r="DK28" i="8"/>
  <c r="DG28" i="8"/>
  <c r="DJ28" i="8"/>
  <c r="CY28" i="9"/>
  <c r="CZ28" i="9" s="1"/>
  <c r="AL28" i="8"/>
  <c r="AO28" i="8"/>
  <c r="AQ28" i="8" s="1"/>
  <c r="CY28" i="8"/>
  <c r="DB28" i="8"/>
  <c r="DA28" i="8"/>
  <c r="CZ28" i="8"/>
  <c r="CX28" i="8"/>
  <c r="AB28" i="8"/>
  <c r="AD28" i="8" s="1"/>
  <c r="BX28" i="8" s="1"/>
  <c r="CZ29" i="6"/>
  <c r="DA29" i="6"/>
  <c r="DG29" i="6"/>
  <c r="DB29" i="6"/>
  <c r="CY29" i="6"/>
  <c r="AQ30" i="4"/>
  <c r="BD30" i="4" s="1"/>
  <c r="DJ29" i="6"/>
  <c r="DI29" i="6"/>
  <c r="DH29" i="6"/>
  <c r="AJ28" i="9"/>
  <c r="BC28" i="9" s="1"/>
  <c r="AN30" i="4"/>
  <c r="BB28" i="9"/>
  <c r="DC30" i="4"/>
  <c r="DD30" i="4" s="1"/>
  <c r="AH29" i="7"/>
  <c r="BF30" i="4"/>
  <c r="AD29" i="6"/>
  <c r="BX29" i="6" s="1"/>
  <c r="AG29" i="7"/>
  <c r="AI29" i="7" s="1"/>
  <c r="DJ28" i="9"/>
  <c r="DK28" i="9" s="1"/>
  <c r="DL30" i="4"/>
  <c r="DM30" i="4" s="1"/>
  <c r="AW32" i="1"/>
  <c r="CT29" i="7"/>
  <c r="CX29" i="7"/>
  <c r="CU29" i="7"/>
  <c r="CW29" i="7"/>
  <c r="CV29" i="7"/>
  <c r="AZ28" i="9"/>
  <c r="BA30" i="5"/>
  <c r="AU30" i="5"/>
  <c r="BU30" i="5"/>
  <c r="BV30" i="5" s="1"/>
  <c r="DR29" i="7"/>
  <c r="DQ29" i="7"/>
  <c r="DO29" i="7"/>
  <c r="DP29" i="7"/>
  <c r="DN29" i="7"/>
  <c r="AN29" i="6"/>
  <c r="DW29" i="6"/>
  <c r="DX29" i="6" s="1"/>
  <c r="DW30" i="4"/>
  <c r="DX30" i="4" s="1"/>
  <c r="DE29" i="7"/>
  <c r="DG29" i="7"/>
  <c r="DD29" i="7"/>
  <c r="DC29" i="7"/>
  <c r="DF29" i="7"/>
  <c r="Q29" i="7"/>
  <c r="R29" i="7" s="1"/>
  <c r="AS29" i="7" s="1"/>
  <c r="X29" i="7"/>
  <c r="AL29" i="7"/>
  <c r="AK29" i="7"/>
  <c r="Y29" i="7"/>
  <c r="AQ29" i="6"/>
  <c r="DC29" i="6" l="1"/>
  <c r="DD29" i="6" s="1"/>
  <c r="DC28" i="8"/>
  <c r="DD28" i="8" s="1"/>
  <c r="BF28" i="8"/>
  <c r="DL28" i="8"/>
  <c r="DM28" i="8" s="1"/>
  <c r="DN28" i="8" s="1"/>
  <c r="DO28" i="8" s="1"/>
  <c r="DW28" i="8"/>
  <c r="DX28" i="8" s="1"/>
  <c r="BD28" i="8"/>
  <c r="AN28" i="8"/>
  <c r="BG28" i="8" s="1"/>
  <c r="BG30" i="4"/>
  <c r="BI30" i="4" s="1"/>
  <c r="DL29" i="6"/>
  <c r="DM29" i="6" s="1"/>
  <c r="DN29" i="6" s="1"/>
  <c r="DO29" i="6" s="1"/>
  <c r="AM29" i="7"/>
  <c r="DN30" i="4"/>
  <c r="DO30" i="4" s="1"/>
  <c r="EW30" i="4" s="1"/>
  <c r="BD29" i="6"/>
  <c r="DS29" i="7"/>
  <c r="DT29" i="7" s="1"/>
  <c r="AJ29" i="7"/>
  <c r="DH29" i="7"/>
  <c r="DI29" i="7" s="1"/>
  <c r="DU28" i="9"/>
  <c r="DV28" i="9" s="1"/>
  <c r="ES28" i="9"/>
  <c r="AX30" i="5"/>
  <c r="AY30" i="5" s="1"/>
  <c r="AV30" i="5"/>
  <c r="AW30" i="5" s="1"/>
  <c r="Z29" i="7"/>
  <c r="AZ29" i="7" s="1"/>
  <c r="BD28" i="9"/>
  <c r="BE28" i="9"/>
  <c r="BH30" i="5"/>
  <c r="BI30" i="5" s="1"/>
  <c r="BM30" i="5"/>
  <c r="BG29" i="6"/>
  <c r="CY29" i="7"/>
  <c r="CZ29" i="7" s="1"/>
  <c r="BF29" i="6"/>
  <c r="BD32" i="1"/>
  <c r="AX32" i="1"/>
  <c r="BX32" i="1"/>
  <c r="BY32" i="1" s="1"/>
  <c r="BH30" i="4" l="1"/>
  <c r="BJ30" i="4" s="1"/>
  <c r="BK30" i="4" s="1"/>
  <c r="BI28" i="8"/>
  <c r="BH28" i="8"/>
  <c r="BJ28" i="8" s="1"/>
  <c r="BK28" i="8" s="1"/>
  <c r="DY28" i="8"/>
  <c r="DZ28" i="8" s="1"/>
  <c r="EW28" i="8"/>
  <c r="EX28" i="8" s="1"/>
  <c r="EY28" i="8" s="1"/>
  <c r="EZ28" i="8" s="1"/>
  <c r="DY30" i="4"/>
  <c r="DZ30" i="4" s="1"/>
  <c r="EB30" i="4" s="1"/>
  <c r="BC29" i="7"/>
  <c r="BE29" i="7" s="1"/>
  <c r="BF28" i="9"/>
  <c r="BG28" i="9" s="1"/>
  <c r="BH29" i="6"/>
  <c r="BI29" i="6"/>
  <c r="BT29" i="7"/>
  <c r="BB29" i="7"/>
  <c r="ET28" i="9"/>
  <c r="EU28" i="9" s="1"/>
  <c r="EV28" i="9" s="1"/>
  <c r="DY29" i="6"/>
  <c r="DZ29" i="6" s="1"/>
  <c r="EW29" i="6"/>
  <c r="BN30" i="5"/>
  <c r="BO30" i="5"/>
  <c r="BJ30" i="5"/>
  <c r="BK30" i="5"/>
  <c r="BA32" i="1"/>
  <c r="BB32" i="1" s="1"/>
  <c r="AY32" i="1"/>
  <c r="AZ32" i="1" s="1"/>
  <c r="EA28" i="9"/>
  <c r="DX28" i="9"/>
  <c r="DZ28" i="9"/>
  <c r="DY28" i="9"/>
  <c r="DW28" i="9"/>
  <c r="EX30" i="4"/>
  <c r="EY30" i="4" s="1"/>
  <c r="EZ30" i="4" s="1"/>
  <c r="BK32" i="1"/>
  <c r="BL32" i="1" s="1"/>
  <c r="BP32" i="1"/>
  <c r="DJ29" i="7"/>
  <c r="DK29" i="7" s="1"/>
  <c r="EC30" i="4"/>
  <c r="EE30" i="4"/>
  <c r="ED30" i="4" l="1"/>
  <c r="EA30" i="4"/>
  <c r="BD29" i="7"/>
  <c r="BF29" i="7" s="1"/>
  <c r="BG29" i="7" s="1"/>
  <c r="EC28" i="8"/>
  <c r="EB28" i="8"/>
  <c r="EA28" i="8"/>
  <c r="EE28" i="8"/>
  <c r="ED28" i="8"/>
  <c r="DU29" i="7"/>
  <c r="DV29" i="7" s="1"/>
  <c r="ES29" i="7"/>
  <c r="BJ29" i="6"/>
  <c r="BK29" i="6" s="1"/>
  <c r="EF30" i="4"/>
  <c r="EG30" i="4" s="1"/>
  <c r="EH30" i="4" s="1"/>
  <c r="EI30" i="4" s="1"/>
  <c r="AU30" i="4" s="1"/>
  <c r="T30" i="4" s="1"/>
  <c r="W30" i="4" s="1"/>
  <c r="BP30" i="5"/>
  <c r="EX29" i="6"/>
  <c r="EY29" i="6" s="1"/>
  <c r="EZ29" i="6" s="1"/>
  <c r="EE29" i="6"/>
  <c r="EC29" i="6"/>
  <c r="ED29" i="6"/>
  <c r="EA29" i="6"/>
  <c r="EB29" i="6"/>
  <c r="BL30" i="5"/>
  <c r="BR32" i="1"/>
  <c r="BQ32" i="1"/>
  <c r="BM32" i="1"/>
  <c r="BN32" i="1"/>
  <c r="EB28" i="9"/>
  <c r="EC28" i="9" s="1"/>
  <c r="ED28" i="9" s="1"/>
  <c r="EE28" i="9" s="1"/>
  <c r="AQ28" i="9" s="1"/>
  <c r="P28" i="9" s="1"/>
  <c r="S28" i="9" s="1"/>
  <c r="EF28" i="8" l="1"/>
  <c r="EG28" i="8" s="1"/>
  <c r="EH28" i="8" s="1"/>
  <c r="EI28" i="8" s="1"/>
  <c r="AU28" i="8" s="1"/>
  <c r="T28" i="8" s="1"/>
  <c r="W28" i="8" s="1"/>
  <c r="AX28" i="8" s="1"/>
  <c r="BY28" i="8" s="1"/>
  <c r="BZ28" i="8" s="1"/>
  <c r="BO32" i="1"/>
  <c r="EF29" i="6"/>
  <c r="EG29" i="6" s="1"/>
  <c r="EH29" i="6" s="1"/>
  <c r="EI29" i="6" s="1"/>
  <c r="AU29" i="6" s="1"/>
  <c r="T29" i="6" s="1"/>
  <c r="W29" i="6" s="1"/>
  <c r="AX29" i="6" s="1"/>
  <c r="AX30" i="4"/>
  <c r="AT28" i="9"/>
  <c r="ET29" i="7"/>
  <c r="EU29" i="7" s="1"/>
  <c r="EV29" i="7" s="1"/>
  <c r="BR30" i="5"/>
  <c r="BS30" i="5" s="1"/>
  <c r="BQ30" i="5"/>
  <c r="BS32" i="1"/>
  <c r="DX29" i="7"/>
  <c r="DY29" i="7"/>
  <c r="DW29" i="7"/>
  <c r="DZ29" i="7"/>
  <c r="EA29" i="7"/>
  <c r="BE28" i="8" l="1"/>
  <c r="BL28" i="8" s="1"/>
  <c r="BM28" i="8" s="1"/>
  <c r="AY28" i="8"/>
  <c r="BT32" i="1"/>
  <c r="CG32" i="1" s="1"/>
  <c r="BU32" i="1"/>
  <c r="BV32" i="1" s="1"/>
  <c r="BA28" i="9"/>
  <c r="AU28" i="9"/>
  <c r="BU28" i="9"/>
  <c r="BV28" i="9" s="1"/>
  <c r="CD30" i="5"/>
  <c r="BW30" i="5"/>
  <c r="BX30" i="5" s="1"/>
  <c r="BB28" i="8"/>
  <c r="BC28" i="8" s="1"/>
  <c r="AZ28" i="8"/>
  <c r="BA28" i="8" s="1"/>
  <c r="BE29" i="6"/>
  <c r="AY29" i="6"/>
  <c r="BY29" i="6"/>
  <c r="BZ29" i="6" s="1"/>
  <c r="EB29" i="7"/>
  <c r="EC29" i="7" s="1"/>
  <c r="ED29" i="7" s="1"/>
  <c r="EE29" i="7" s="1"/>
  <c r="AQ29" i="7" s="1"/>
  <c r="P29" i="7" s="1"/>
  <c r="S29" i="7" s="1"/>
  <c r="BE30" i="4"/>
  <c r="AY30" i="4"/>
  <c r="BY30" i="4"/>
  <c r="BZ30" i="4" s="1"/>
  <c r="BQ28" i="8" l="1"/>
  <c r="BR28" i="8" s="1"/>
  <c r="BZ32" i="1"/>
  <c r="CA32" i="1" s="1"/>
  <c r="BB30" i="4"/>
  <c r="BC30" i="4" s="1"/>
  <c r="AZ30" i="4"/>
  <c r="BA30" i="4" s="1"/>
  <c r="AX28" i="9"/>
  <c r="AY28" i="9" s="1"/>
  <c r="AV28" i="9"/>
  <c r="AW28" i="9" s="1"/>
  <c r="BM28" i="9"/>
  <c r="BH28" i="9"/>
  <c r="BI28" i="9" s="1"/>
  <c r="BO28" i="8"/>
  <c r="BN28" i="8"/>
  <c r="BB29" i="6"/>
  <c r="BC29" i="6" s="1"/>
  <c r="AZ29" i="6"/>
  <c r="BA29" i="6" s="1"/>
  <c r="BQ30" i="4"/>
  <c r="BL30" i="4"/>
  <c r="BM30" i="4" s="1"/>
  <c r="CA30" i="5"/>
  <c r="BZ30" i="5"/>
  <c r="CD32" i="1"/>
  <c r="CC32" i="1"/>
  <c r="AT29" i="7"/>
  <c r="BQ29" i="6"/>
  <c r="BL29" i="6"/>
  <c r="BM29" i="6" s="1"/>
  <c r="BS28" i="8" l="1"/>
  <c r="CE32" i="1"/>
  <c r="CF32" i="1" s="1"/>
  <c r="CH32" i="1" s="1"/>
  <c r="CI32" i="1" s="1"/>
  <c r="CJ32" i="1" s="1"/>
  <c r="CL32" i="1" s="1"/>
  <c r="BP28" i="8"/>
  <c r="CB30" i="5"/>
  <c r="CC30" i="5" s="1"/>
  <c r="CE30" i="5" s="1"/>
  <c r="CF30" i="5" s="1"/>
  <c r="CG30" i="5" s="1"/>
  <c r="CI30" i="5" s="1"/>
  <c r="BK28" i="9"/>
  <c r="BJ28" i="9"/>
  <c r="BT28" i="8"/>
  <c r="BU28" i="8" s="1"/>
  <c r="BV28" i="8"/>
  <c r="BW28" i="8" s="1"/>
  <c r="BO28" i="9"/>
  <c r="BN28" i="9"/>
  <c r="BO29" i="6"/>
  <c r="BN29" i="6"/>
  <c r="BS29" i="6"/>
  <c r="BR29" i="6"/>
  <c r="BN30" i="4"/>
  <c r="BO30" i="4"/>
  <c r="BA29" i="7"/>
  <c r="AU29" i="7"/>
  <c r="BU29" i="7"/>
  <c r="BV29" i="7" s="1"/>
  <c r="BR30" i="4"/>
  <c r="BS30" i="4"/>
  <c r="E32" i="1" l="1"/>
  <c r="F32" i="1" s="1"/>
  <c r="H31" i="2" s="1"/>
  <c r="I31" i="2" s="1"/>
  <c r="E30" i="5"/>
  <c r="C31" i="5" s="1"/>
  <c r="C33" i="1"/>
  <c r="G33" i="1" s="1"/>
  <c r="BP29" i="6"/>
  <c r="BP30" i="4"/>
  <c r="BT29" i="6"/>
  <c r="BT30" i="4"/>
  <c r="BP28" i="9"/>
  <c r="BL28" i="9"/>
  <c r="F30" i="5"/>
  <c r="H30" i="6" s="1"/>
  <c r="BM29" i="7"/>
  <c r="BH29" i="7"/>
  <c r="BI29" i="7" s="1"/>
  <c r="AX29" i="7"/>
  <c r="AY29" i="7" s="1"/>
  <c r="AV29" i="7"/>
  <c r="AW29" i="7" s="1"/>
  <c r="CH28" i="8"/>
  <c r="CA28" i="8"/>
  <c r="CB28" i="8" s="1"/>
  <c r="J31" i="2" l="1"/>
  <c r="D31" i="4" s="1"/>
  <c r="D31" i="5" s="1"/>
  <c r="BQ28" i="9"/>
  <c r="BU30" i="4"/>
  <c r="CA30" i="4" s="1"/>
  <c r="CB30" i="4" s="1"/>
  <c r="BV29" i="6"/>
  <c r="BW29" i="6" s="1"/>
  <c r="BV30" i="4"/>
  <c r="BW30" i="4" s="1"/>
  <c r="BU29" i="6"/>
  <c r="CH29" i="6" s="1"/>
  <c r="BR28" i="9"/>
  <c r="BS28" i="9" s="1"/>
  <c r="BJ29" i="7"/>
  <c r="BK29" i="7"/>
  <c r="BN29" i="7"/>
  <c r="BO29" i="7"/>
  <c r="K33" i="1"/>
  <c r="R33" i="1"/>
  <c r="CD28" i="8"/>
  <c r="CE28" i="8"/>
  <c r="CD28" i="9"/>
  <c r="BW28" i="9"/>
  <c r="BX28" i="9" s="1"/>
  <c r="G31" i="5" l="1"/>
  <c r="G31" i="6"/>
  <c r="CH30" i="4"/>
  <c r="CA29" i="6"/>
  <c r="CB29" i="6" s="1"/>
  <c r="CD29" i="6" s="1"/>
  <c r="I31" i="5"/>
  <c r="M31" i="5" s="1"/>
  <c r="O31" i="5"/>
  <c r="V31" i="5" s="1"/>
  <c r="W31" i="5" s="1"/>
  <c r="CF28" i="8"/>
  <c r="CG28" i="8" s="1"/>
  <c r="CI28" i="8" s="1"/>
  <c r="CJ28" i="8" s="1"/>
  <c r="CK28" i="8" s="1"/>
  <c r="CM28" i="8" s="1"/>
  <c r="E28" i="8" s="1"/>
  <c r="C29" i="8" s="1"/>
  <c r="BP29" i="7"/>
  <c r="BZ28" i="9"/>
  <c r="CA28" i="9"/>
  <c r="CT33" i="1"/>
  <c r="EL33" i="1"/>
  <c r="O33" i="1"/>
  <c r="CD30" i="4"/>
  <c r="CE30" i="4"/>
  <c r="BL29" i="7"/>
  <c r="AB33" i="1"/>
  <c r="Y33" i="1"/>
  <c r="Z33" i="1" s="1"/>
  <c r="AK33" i="1" s="1"/>
  <c r="T33" i="1"/>
  <c r="U33" i="1" s="1"/>
  <c r="AV33" i="1" s="1"/>
  <c r="EI31" i="5" l="1"/>
  <c r="CQ31" i="5"/>
  <c r="CE29" i="6"/>
  <c r="CF29" i="6" s="1"/>
  <c r="CG29" i="6" s="1"/>
  <c r="CI29" i="6" s="1"/>
  <c r="CJ29" i="6" s="1"/>
  <c r="CK29" i="6" s="1"/>
  <c r="CM29" i="6" s="1"/>
  <c r="E29" i="6" s="1"/>
  <c r="C30" i="6" s="1"/>
  <c r="F28" i="8"/>
  <c r="I28" i="8" s="1"/>
  <c r="J28" i="8" s="1"/>
  <c r="D28" i="10" s="1"/>
  <c r="CB28" i="9"/>
  <c r="CC28" i="9" s="1"/>
  <c r="CE28" i="9" s="1"/>
  <c r="CF28" i="9" s="1"/>
  <c r="CG28" i="9" s="1"/>
  <c r="CI28" i="9" s="1"/>
  <c r="E28" i="9" s="1"/>
  <c r="AA33" i="1"/>
  <c r="AC33" i="1" s="1"/>
  <c r="T31" i="5"/>
  <c r="AF31" i="5"/>
  <c r="AE31" i="5"/>
  <c r="CS31" i="5"/>
  <c r="DB31" i="5"/>
  <c r="AO31" i="5"/>
  <c r="DM31" i="5"/>
  <c r="AI33" i="1"/>
  <c r="AH33" i="1"/>
  <c r="W33" i="1"/>
  <c r="BR29" i="7"/>
  <c r="BS29" i="7" s="1"/>
  <c r="BQ29" i="7"/>
  <c r="CF30" i="4"/>
  <c r="CG30" i="4" s="1"/>
  <c r="CI30" i="4" s="1"/>
  <c r="CJ30" i="4" s="1"/>
  <c r="CK30" i="4" s="1"/>
  <c r="CM30" i="4" s="1"/>
  <c r="E30" i="4" s="1"/>
  <c r="AO33" i="1"/>
  <c r="DP33" i="1"/>
  <c r="DE33" i="1"/>
  <c r="AR33" i="1"/>
  <c r="CV33" i="1"/>
  <c r="AN33" i="1"/>
  <c r="AJ33" i="1" l="1"/>
  <c r="AL33" i="1" s="1"/>
  <c r="AM33" i="1" s="1"/>
  <c r="AP33" i="1"/>
  <c r="BC33" i="1" s="1"/>
  <c r="F29" i="6"/>
  <c r="I29" i="6" s="1"/>
  <c r="AG31" i="5"/>
  <c r="CW31" i="5"/>
  <c r="CV31" i="5"/>
  <c r="CT31" i="5"/>
  <c r="CU31" i="5"/>
  <c r="CX31" i="5"/>
  <c r="DG31" i="5"/>
  <c r="DF31" i="5"/>
  <c r="DE31" i="5"/>
  <c r="DC31" i="5"/>
  <c r="DD31" i="5"/>
  <c r="CD29" i="7"/>
  <c r="BW29" i="7"/>
  <c r="BX29" i="7" s="1"/>
  <c r="C29" i="9"/>
  <c r="F28" i="9"/>
  <c r="H28" i="10" s="1"/>
  <c r="DF33" i="1"/>
  <c r="DI33" i="1"/>
  <c r="DG33" i="1"/>
  <c r="DH33" i="1"/>
  <c r="DJ33" i="1"/>
  <c r="Y31" i="5"/>
  <c r="Q31" i="5"/>
  <c r="R31" i="5" s="1"/>
  <c r="AS31" i="5" s="1"/>
  <c r="DR31" i="5"/>
  <c r="DN31" i="5"/>
  <c r="DQ31" i="5"/>
  <c r="DP31" i="5"/>
  <c r="DO31" i="5"/>
  <c r="DQ33" i="1"/>
  <c r="DU33" i="1"/>
  <c r="DR33" i="1"/>
  <c r="DS33" i="1"/>
  <c r="DT33" i="1"/>
  <c r="X31" i="5"/>
  <c r="DA33" i="1"/>
  <c r="CW33" i="1"/>
  <c r="CY33" i="1"/>
  <c r="CZ33" i="1"/>
  <c r="CX33" i="1"/>
  <c r="C31" i="4"/>
  <c r="F30" i="4"/>
  <c r="BE33" i="1"/>
  <c r="BW33" i="1"/>
  <c r="J29" i="6" l="1"/>
  <c r="D29" i="8" s="1"/>
  <c r="BF33" i="1"/>
  <c r="Z31" i="5"/>
  <c r="BT31" i="5" s="1"/>
  <c r="AK31" i="5"/>
  <c r="AI31" i="5"/>
  <c r="AH31" i="5"/>
  <c r="DB33" i="1"/>
  <c r="DC33" i="1" s="1"/>
  <c r="DK33" i="1"/>
  <c r="DL33" i="1" s="1"/>
  <c r="DS31" i="5"/>
  <c r="DT31" i="5" s="1"/>
  <c r="AL31" i="5"/>
  <c r="BH33" i="1"/>
  <c r="BG33" i="1"/>
  <c r="DV33" i="1"/>
  <c r="DW33" i="1" s="1"/>
  <c r="CA29" i="7"/>
  <c r="BZ29" i="7"/>
  <c r="DH31" i="5"/>
  <c r="DI31" i="5" s="1"/>
  <c r="I30" i="4"/>
  <c r="K31" i="4"/>
  <c r="CY31" i="5"/>
  <c r="CZ31" i="5" s="1"/>
  <c r="J30" i="4" l="1"/>
  <c r="D30" i="6" s="1"/>
  <c r="K29" i="8"/>
  <c r="M29" i="8" s="1"/>
  <c r="S29" i="8" s="1"/>
  <c r="Z29" i="8" s="1"/>
  <c r="AA29" i="8" s="1"/>
  <c r="D29" i="9"/>
  <c r="G29" i="9" s="1"/>
  <c r="O29" i="9" s="1"/>
  <c r="V29" i="9" s="1"/>
  <c r="W29" i="9" s="1"/>
  <c r="BI33" i="1"/>
  <c r="BJ33" i="1" s="1"/>
  <c r="AM31" i="5"/>
  <c r="AZ31" i="5" s="1"/>
  <c r="DM33" i="1"/>
  <c r="DN33" i="1" s="1"/>
  <c r="AJ31" i="5"/>
  <c r="BC31" i="5" s="1"/>
  <c r="DJ31" i="5"/>
  <c r="DK31" i="5" s="1"/>
  <c r="CB29" i="7"/>
  <c r="CC29" i="7" s="1"/>
  <c r="CE29" i="7" s="1"/>
  <c r="CF29" i="7" s="1"/>
  <c r="CG29" i="7" s="1"/>
  <c r="CI29" i="7" s="1"/>
  <c r="E29" i="7" s="1"/>
  <c r="C30" i="7" s="1"/>
  <c r="BB31" i="5"/>
  <c r="M31" i="4"/>
  <c r="Q31" i="4"/>
  <c r="D30" i="7" l="1"/>
  <c r="K30" i="6"/>
  <c r="Q29" i="8"/>
  <c r="AJ29" i="8" s="1"/>
  <c r="I29" i="9"/>
  <c r="M29" i="9" s="1"/>
  <c r="AE29" i="9" s="1"/>
  <c r="G29" i="10"/>
  <c r="EI29" i="9"/>
  <c r="CQ29" i="9"/>
  <c r="CS29" i="9" s="1"/>
  <c r="EM29" i="8"/>
  <c r="CU29" i="8"/>
  <c r="AS29" i="8" s="1"/>
  <c r="F29" i="7"/>
  <c r="H29" i="8" s="1"/>
  <c r="M30" i="6"/>
  <c r="S30" i="6" s="1"/>
  <c r="Z30" i="6" s="1"/>
  <c r="AA30" i="6" s="1"/>
  <c r="Q30" i="6"/>
  <c r="BD31" i="5"/>
  <c r="BE31" i="5"/>
  <c r="G30" i="8"/>
  <c r="DU31" i="5"/>
  <c r="DV31" i="5" s="1"/>
  <c r="ES31" i="5"/>
  <c r="DX33" i="1"/>
  <c r="DY33" i="1" s="1"/>
  <c r="EV33" i="1"/>
  <c r="T29" i="9"/>
  <c r="AF29" i="9"/>
  <c r="AO29" i="9"/>
  <c r="EM31" i="4"/>
  <c r="S31" i="4"/>
  <c r="CU31" i="4"/>
  <c r="AJ31" i="4"/>
  <c r="X31" i="4"/>
  <c r="AI31" i="4"/>
  <c r="AI29" i="8"/>
  <c r="X29" i="8"/>
  <c r="G30" i="7"/>
  <c r="DM29" i="9" l="1"/>
  <c r="DB29" i="9"/>
  <c r="DF29" i="9" s="1"/>
  <c r="DF29" i="8"/>
  <c r="DJ29" i="8" s="1"/>
  <c r="DQ29" i="8"/>
  <c r="DV29" i="8" s="1"/>
  <c r="CW29" i="8"/>
  <c r="CZ29" i="8" s="1"/>
  <c r="EM30" i="6"/>
  <c r="CU30" i="6"/>
  <c r="CW30" i="6" s="1"/>
  <c r="I30" i="7"/>
  <c r="M30" i="7" s="1"/>
  <c r="O30" i="7"/>
  <c r="V30" i="7" s="1"/>
  <c r="W30" i="7" s="1"/>
  <c r="AG29" i="9"/>
  <c r="AK31" i="4"/>
  <c r="Q29" i="9"/>
  <c r="R29" i="9" s="1"/>
  <c r="AS29" i="9" s="1"/>
  <c r="Y29" i="9"/>
  <c r="Z31" i="4"/>
  <c r="AA31" i="4" s="1"/>
  <c r="U31" i="4"/>
  <c r="V31" i="4" s="1"/>
  <c r="AW31" i="4" s="1"/>
  <c r="AC31" i="4"/>
  <c r="DC29" i="9"/>
  <c r="DG29" i="9"/>
  <c r="DE29" i="9"/>
  <c r="DD29" i="9"/>
  <c r="EW33" i="1"/>
  <c r="EX33" i="1" s="1"/>
  <c r="EY33" i="1" s="1"/>
  <c r="EA33" i="1"/>
  <c r="EB33" i="1"/>
  <c r="DZ33" i="1"/>
  <c r="ED33" i="1"/>
  <c r="EC33" i="1"/>
  <c r="AK29" i="8"/>
  <c r="AM29" i="8" s="1"/>
  <c r="DI29" i="8"/>
  <c r="DG29" i="8"/>
  <c r="DH29" i="8"/>
  <c r="DK29" i="8"/>
  <c r="CV29" i="9"/>
  <c r="CX29" i="9"/>
  <c r="CT29" i="9"/>
  <c r="CW29" i="9"/>
  <c r="CU29" i="9"/>
  <c r="ET31" i="5"/>
  <c r="EU31" i="5" s="1"/>
  <c r="EV31" i="5" s="1"/>
  <c r="AO29" i="8"/>
  <c r="U29" i="8"/>
  <c r="V29" i="8" s="1"/>
  <c r="AW29" i="8" s="1"/>
  <c r="AP29" i="8"/>
  <c r="AC29" i="8"/>
  <c r="AB29" i="8"/>
  <c r="AL29" i="8"/>
  <c r="DN29" i="9"/>
  <c r="DO29" i="9"/>
  <c r="DR29" i="9"/>
  <c r="DP29" i="9"/>
  <c r="DQ29" i="9"/>
  <c r="DX31" i="5"/>
  <c r="EA31" i="5"/>
  <c r="DZ31" i="5"/>
  <c r="DW31" i="5"/>
  <c r="DY31" i="5"/>
  <c r="DR29" i="8"/>
  <c r="AJ30" i="6"/>
  <c r="X30" i="6"/>
  <c r="AI30" i="6"/>
  <c r="CW31" i="4"/>
  <c r="DQ31" i="4"/>
  <c r="AS31" i="4"/>
  <c r="DF31" i="4"/>
  <c r="BF31" i="5"/>
  <c r="BG31" i="5" s="1"/>
  <c r="CX29" i="8" l="1"/>
  <c r="CY29" i="8"/>
  <c r="DU29" i="8"/>
  <c r="DA29" i="8"/>
  <c r="DS29" i="8"/>
  <c r="DB29" i="8"/>
  <c r="AS30" i="6"/>
  <c r="DQ30" i="6"/>
  <c r="DS30" i="6" s="1"/>
  <c r="DF30" i="6"/>
  <c r="DJ30" i="6" s="1"/>
  <c r="DT29" i="8"/>
  <c r="EI30" i="7"/>
  <c r="CQ30" i="7"/>
  <c r="DB30" i="7" s="1"/>
  <c r="AM31" i="4"/>
  <c r="AB31" i="4"/>
  <c r="AD31" i="4" s="1"/>
  <c r="AP31" i="4"/>
  <c r="AI29" i="9"/>
  <c r="X29" i="9"/>
  <c r="Z29" i="9" s="1"/>
  <c r="AH29" i="9"/>
  <c r="AK29" i="9"/>
  <c r="AL31" i="4"/>
  <c r="AL29" i="9"/>
  <c r="AO31" i="4"/>
  <c r="CY29" i="9"/>
  <c r="CZ29" i="9" s="1"/>
  <c r="DS29" i="9"/>
  <c r="DT29" i="9" s="1"/>
  <c r="AQ29" i="8"/>
  <c r="AF30" i="7"/>
  <c r="AE30" i="7"/>
  <c r="T30" i="7"/>
  <c r="AL30" i="6"/>
  <c r="DS31" i="4"/>
  <c r="DR31" i="4"/>
  <c r="DU31" i="4"/>
  <c r="DT31" i="4"/>
  <c r="DV31" i="4"/>
  <c r="AC30" i="6"/>
  <c r="U30" i="6"/>
  <c r="V30" i="6" s="1"/>
  <c r="AW30" i="6" s="1"/>
  <c r="EB31" i="5"/>
  <c r="EC31" i="5" s="1"/>
  <c r="ED31" i="5" s="1"/>
  <c r="EE31" i="5" s="1"/>
  <c r="AQ31" i="5" s="1"/>
  <c r="P31" i="5" s="1"/>
  <c r="S31" i="5" s="1"/>
  <c r="DG31" i="4"/>
  <c r="DK31" i="4"/>
  <c r="DH31" i="4"/>
  <c r="DJ31" i="4"/>
  <c r="DI31" i="4"/>
  <c r="AN29" i="8"/>
  <c r="DL29" i="8"/>
  <c r="DM29" i="8" s="1"/>
  <c r="DH29" i="9"/>
  <c r="DI29" i="9" s="1"/>
  <c r="CX30" i="6"/>
  <c r="CY30" i="6"/>
  <c r="DA30" i="6"/>
  <c r="DB30" i="6"/>
  <c r="CZ30" i="6"/>
  <c r="CX31" i="4"/>
  <c r="DB31" i="4"/>
  <c r="DA31" i="4"/>
  <c r="CY31" i="4"/>
  <c r="CZ31" i="4"/>
  <c r="DV30" i="6"/>
  <c r="AK30" i="6"/>
  <c r="AD29" i="8"/>
  <c r="EE33" i="1"/>
  <c r="EF33" i="1" s="1"/>
  <c r="EG33" i="1" s="1"/>
  <c r="EH33" i="1" s="1"/>
  <c r="AT33" i="1" s="1"/>
  <c r="S33" i="1" s="1"/>
  <c r="V33" i="1" s="1"/>
  <c r="DC29" i="8" l="1"/>
  <c r="DD29" i="8" s="1"/>
  <c r="DR30" i="6"/>
  <c r="DU30" i="6"/>
  <c r="DT30" i="6"/>
  <c r="DW30" i="6" s="1"/>
  <c r="DX30" i="6" s="1"/>
  <c r="DW29" i="8"/>
  <c r="DX29" i="8" s="1"/>
  <c r="DH30" i="6"/>
  <c r="DI30" i="6"/>
  <c r="DG30" i="6"/>
  <c r="CS30" i="7"/>
  <c r="CT30" i="7" s="1"/>
  <c r="DK30" i="6"/>
  <c r="AO30" i="7"/>
  <c r="DM30" i="7"/>
  <c r="DR30" i="7" s="1"/>
  <c r="AJ29" i="9"/>
  <c r="AN31" i="4"/>
  <c r="AM29" i="9"/>
  <c r="AZ29" i="9" s="1"/>
  <c r="AG30" i="7"/>
  <c r="AI30" i="7" s="1"/>
  <c r="AQ31" i="4"/>
  <c r="BD31" i="4" s="1"/>
  <c r="AB30" i="6"/>
  <c r="AD30" i="6" s="1"/>
  <c r="BX30" i="6" s="1"/>
  <c r="DJ29" i="9"/>
  <c r="DK29" i="9" s="1"/>
  <c r="DU29" i="9" s="1"/>
  <c r="DV29" i="9" s="1"/>
  <c r="DN29" i="8"/>
  <c r="DO29" i="8" s="1"/>
  <c r="DC30" i="6"/>
  <c r="DD30" i="6" s="1"/>
  <c r="AO30" i="6"/>
  <c r="AL30" i="7"/>
  <c r="Q30" i="7"/>
  <c r="R30" i="7" s="1"/>
  <c r="AS30" i="7" s="1"/>
  <c r="Y30" i="7"/>
  <c r="X30" i="7"/>
  <c r="DC31" i="4"/>
  <c r="DD31" i="4" s="1"/>
  <c r="DL31" i="4"/>
  <c r="DM31" i="4" s="1"/>
  <c r="AT31" i="5"/>
  <c r="AM30" i="6"/>
  <c r="AN30" i="6" s="1"/>
  <c r="BX29" i="8"/>
  <c r="BF29" i="8"/>
  <c r="BG29" i="8"/>
  <c r="BX31" i="4"/>
  <c r="BD29" i="8"/>
  <c r="AP30" i="6"/>
  <c r="BT29" i="9"/>
  <c r="DC30" i="7"/>
  <c r="DF30" i="7"/>
  <c r="DD30" i="7"/>
  <c r="DE30" i="7"/>
  <c r="DG30" i="7"/>
  <c r="AW33" i="1"/>
  <c r="DW31" i="4"/>
  <c r="DX31" i="4" s="1"/>
  <c r="CU30" i="7" l="1"/>
  <c r="CV30" i="7"/>
  <c r="CX30" i="7"/>
  <c r="CW30" i="7"/>
  <c r="DL30" i="6"/>
  <c r="DM30" i="6" s="1"/>
  <c r="DN30" i="6" s="1"/>
  <c r="DO30" i="6" s="1"/>
  <c r="DP30" i="7"/>
  <c r="BF31" i="4"/>
  <c r="DN30" i="7"/>
  <c r="DO30" i="7"/>
  <c r="DQ30" i="7"/>
  <c r="BB29" i="9"/>
  <c r="BC29" i="9"/>
  <c r="BE29" i="9" s="1"/>
  <c r="BG31" i="4"/>
  <c r="BH31" i="4" s="1"/>
  <c r="ES29" i="9"/>
  <c r="ET29" i="9" s="1"/>
  <c r="EU29" i="9" s="1"/>
  <c r="EV29" i="9" s="1"/>
  <c r="AK30" i="7"/>
  <c r="AM30" i="7" s="1"/>
  <c r="AH30" i="7"/>
  <c r="AJ30" i="7" s="1"/>
  <c r="DN31" i="4"/>
  <c r="DO31" i="4" s="1"/>
  <c r="Z30" i="7"/>
  <c r="BT30" i="7" s="1"/>
  <c r="AQ30" i="6"/>
  <c r="BG30" i="6" s="1"/>
  <c r="BD33" i="1"/>
  <c r="AX33" i="1"/>
  <c r="BX33" i="1"/>
  <c r="BY33" i="1" s="1"/>
  <c r="BI29" i="8"/>
  <c r="BH29" i="8"/>
  <c r="DY29" i="8"/>
  <c r="DZ29" i="8" s="1"/>
  <c r="EW29" i="8"/>
  <c r="DH30" i="7"/>
  <c r="DI30" i="7" s="1"/>
  <c r="BA31" i="5"/>
  <c r="AU31" i="5"/>
  <c r="BU31" i="5"/>
  <c r="BV31" i="5" s="1"/>
  <c r="DX29" i="9"/>
  <c r="DZ29" i="9"/>
  <c r="EA29" i="9"/>
  <c r="DY29" i="9"/>
  <c r="DW29" i="9"/>
  <c r="CY30" i="7" l="1"/>
  <c r="CZ30" i="7" s="1"/>
  <c r="DJ30" i="7" s="1"/>
  <c r="DK30" i="7" s="1"/>
  <c r="DS30" i="7"/>
  <c r="DT30" i="7" s="1"/>
  <c r="BI31" i="4"/>
  <c r="AZ30" i="7"/>
  <c r="BD29" i="9"/>
  <c r="BF29" i="9" s="1"/>
  <c r="BG29" i="9" s="1"/>
  <c r="BJ29" i="8"/>
  <c r="BK29" i="8" s="1"/>
  <c r="BB30" i="7"/>
  <c r="BF30" i="6"/>
  <c r="BD30" i="6"/>
  <c r="DY31" i="4"/>
  <c r="DZ31" i="4" s="1"/>
  <c r="EW31" i="4"/>
  <c r="BK33" i="1"/>
  <c r="BL33" i="1" s="1"/>
  <c r="BP33" i="1"/>
  <c r="BA33" i="1"/>
  <c r="BB33" i="1" s="1"/>
  <c r="AY33" i="1"/>
  <c r="AZ33" i="1" s="1"/>
  <c r="AX31" i="5"/>
  <c r="AY31" i="5" s="1"/>
  <c r="AV31" i="5"/>
  <c r="AW31" i="5" s="1"/>
  <c r="EA29" i="8"/>
  <c r="EB29" i="8"/>
  <c r="EC29" i="8"/>
  <c r="ED29" i="8"/>
  <c r="EE29" i="8"/>
  <c r="DY30" i="6"/>
  <c r="DZ30" i="6" s="1"/>
  <c r="EW30" i="6"/>
  <c r="BC30" i="7"/>
  <c r="BH31" i="5"/>
  <c r="BI31" i="5" s="1"/>
  <c r="BM31" i="5"/>
  <c r="EB29" i="9"/>
  <c r="EC29" i="9" s="1"/>
  <c r="ED29" i="9" s="1"/>
  <c r="EE29" i="9" s="1"/>
  <c r="AQ29" i="9" s="1"/>
  <c r="P29" i="9" s="1"/>
  <c r="S29" i="9" s="1"/>
  <c r="EX29" i="8"/>
  <c r="EY29" i="8" s="1"/>
  <c r="EZ29" i="8" s="1"/>
  <c r="BJ31" i="4"/>
  <c r="BK31" i="4" s="1"/>
  <c r="BH30" i="6"/>
  <c r="BI30" i="6"/>
  <c r="BJ30" i="6" l="1"/>
  <c r="BK30" i="6" s="1"/>
  <c r="BN33" i="1"/>
  <c r="BM33" i="1"/>
  <c r="BJ31" i="5"/>
  <c r="BK31" i="5"/>
  <c r="BE30" i="7"/>
  <c r="BD30" i="7"/>
  <c r="BR33" i="1"/>
  <c r="BQ33" i="1"/>
  <c r="AT29" i="9"/>
  <c r="EX30" i="6"/>
  <c r="EY30" i="6" s="1"/>
  <c r="EZ30" i="6" s="1"/>
  <c r="EX31" i="4"/>
  <c r="EY31" i="4" s="1"/>
  <c r="EZ31" i="4" s="1"/>
  <c r="DU30" i="7"/>
  <c r="DV30" i="7" s="1"/>
  <c r="ES30" i="7"/>
  <c r="EE30" i="6"/>
  <c r="EC30" i="6"/>
  <c r="EA30" i="6"/>
  <c r="ED30" i="6"/>
  <c r="EB30" i="6"/>
  <c r="ED31" i="4"/>
  <c r="EB31" i="4"/>
  <c r="EA31" i="4"/>
  <c r="EC31" i="4"/>
  <c r="EE31" i="4"/>
  <c r="EF29" i="8"/>
  <c r="EG29" i="8" s="1"/>
  <c r="EH29" i="8" s="1"/>
  <c r="EI29" i="8" s="1"/>
  <c r="AU29" i="8" s="1"/>
  <c r="T29" i="8" s="1"/>
  <c r="W29" i="8" s="1"/>
  <c r="BN31" i="5"/>
  <c r="BO31" i="5"/>
  <c r="BF30" i="7" l="1"/>
  <c r="BG30" i="7" s="1"/>
  <c r="BO33" i="1"/>
  <c r="DW30" i="7"/>
  <c r="DZ30" i="7"/>
  <c r="DX30" i="7"/>
  <c r="EA30" i="7"/>
  <c r="DY30" i="7"/>
  <c r="BA29" i="9"/>
  <c r="AU29" i="9"/>
  <c r="BU29" i="9"/>
  <c r="BV29" i="9" s="1"/>
  <c r="BL31" i="5"/>
  <c r="EF31" i="4"/>
  <c r="EG31" i="4" s="1"/>
  <c r="EH31" i="4" s="1"/>
  <c r="EI31" i="4" s="1"/>
  <c r="AU31" i="4" s="1"/>
  <c r="T31" i="4" s="1"/>
  <c r="W31" i="4" s="1"/>
  <c r="ET30" i="7"/>
  <c r="EU30" i="7" s="1"/>
  <c r="EV30" i="7" s="1"/>
  <c r="BP31" i="5"/>
  <c r="AX29" i="8"/>
  <c r="EF30" i="6"/>
  <c r="EG30" i="6" s="1"/>
  <c r="EH30" i="6" s="1"/>
  <c r="EI30" i="6" s="1"/>
  <c r="AU30" i="6" s="1"/>
  <c r="T30" i="6" s="1"/>
  <c r="W30" i="6" s="1"/>
  <c r="BS33" i="1"/>
  <c r="BT33" i="1" l="1"/>
  <c r="CG33" i="1" s="1"/>
  <c r="BM29" i="9"/>
  <c r="BH29" i="9"/>
  <c r="BI29" i="9" s="1"/>
  <c r="BU33" i="1"/>
  <c r="BV33" i="1" s="1"/>
  <c r="AX29" i="9"/>
  <c r="AY29" i="9" s="1"/>
  <c r="AV29" i="9"/>
  <c r="AW29" i="9" s="1"/>
  <c r="AX31" i="4"/>
  <c r="AX30" i="6"/>
  <c r="EB30" i="7"/>
  <c r="EC30" i="7" s="1"/>
  <c r="ED30" i="7" s="1"/>
  <c r="EE30" i="7" s="1"/>
  <c r="AQ30" i="7" s="1"/>
  <c r="P30" i="7" s="1"/>
  <c r="S30" i="7" s="1"/>
  <c r="BE29" i="8"/>
  <c r="AY29" i="8"/>
  <c r="BY29" i="8"/>
  <c r="BZ29" i="8" s="1"/>
  <c r="BR31" i="5"/>
  <c r="BS31" i="5" s="1"/>
  <c r="BQ31" i="5"/>
  <c r="BZ33" i="1" l="1"/>
  <c r="CA33" i="1" s="1"/>
  <c r="CC33" i="1" s="1"/>
  <c r="BE31" i="4"/>
  <c r="AY31" i="4"/>
  <c r="BY31" i="4"/>
  <c r="BZ31" i="4" s="1"/>
  <c r="CD31" i="5"/>
  <c r="BW31" i="5"/>
  <c r="BX31" i="5" s="1"/>
  <c r="BJ29" i="9"/>
  <c r="BK29" i="9"/>
  <c r="BN29" i="9"/>
  <c r="BO29" i="9"/>
  <c r="BB29" i="8"/>
  <c r="BC29" i="8" s="1"/>
  <c r="AZ29" i="8"/>
  <c r="BA29" i="8" s="1"/>
  <c r="BQ29" i="8"/>
  <c r="BL29" i="8"/>
  <c r="BM29" i="8" s="1"/>
  <c r="AT30" i="7"/>
  <c r="BE30" i="6"/>
  <c r="AY30" i="6"/>
  <c r="BY30" i="6"/>
  <c r="BZ30" i="6" s="1"/>
  <c r="CD33" i="1" l="1"/>
  <c r="BL29" i="9"/>
  <c r="BB30" i="6"/>
  <c r="BC30" i="6" s="1"/>
  <c r="AZ30" i="6"/>
  <c r="BA30" i="6" s="1"/>
  <c r="BQ30" i="6"/>
  <c r="BL30" i="6"/>
  <c r="BM30" i="6" s="1"/>
  <c r="BA30" i="7"/>
  <c r="AU30" i="7"/>
  <c r="BU30" i="7"/>
  <c r="BV30" i="7" s="1"/>
  <c r="BL31" i="4"/>
  <c r="BM31" i="4" s="1"/>
  <c r="BQ31" i="4"/>
  <c r="BN29" i="8"/>
  <c r="BO29" i="8"/>
  <c r="BR29" i="8"/>
  <c r="BS29" i="8"/>
  <c r="CE33" i="1"/>
  <c r="CF33" i="1" s="1"/>
  <c r="CH33" i="1" s="1"/>
  <c r="CI33" i="1" s="1"/>
  <c r="CJ33" i="1" s="1"/>
  <c r="CL33" i="1" s="1"/>
  <c r="E33" i="1" s="1"/>
  <c r="BP29" i="9"/>
  <c r="BZ31" i="5"/>
  <c r="CA31" i="5"/>
  <c r="BB31" i="4"/>
  <c r="BC31" i="4" s="1"/>
  <c r="AZ31" i="4"/>
  <c r="BA31" i="4" s="1"/>
  <c r="BR29" i="9" l="1"/>
  <c r="BS29" i="9" s="1"/>
  <c r="BQ29" i="9"/>
  <c r="BW29" i="9" s="1"/>
  <c r="BX29" i="9" s="1"/>
  <c r="BT29" i="8"/>
  <c r="BR30" i="6"/>
  <c r="BS30" i="6"/>
  <c r="CB31" i="5"/>
  <c r="CC31" i="5" s="1"/>
  <c r="CE31" i="5" s="1"/>
  <c r="CF31" i="5" s="1"/>
  <c r="CG31" i="5" s="1"/>
  <c r="CI31" i="5" s="1"/>
  <c r="E31" i="5" s="1"/>
  <c r="BR31" i="4"/>
  <c r="BS31" i="4"/>
  <c r="BO30" i="6"/>
  <c r="BN30" i="6"/>
  <c r="BP29" i="8"/>
  <c r="BO31" i="4"/>
  <c r="BN31" i="4"/>
  <c r="F33" i="1"/>
  <c r="H32" i="2" s="1"/>
  <c r="I32" i="2" s="1"/>
  <c r="C34" i="1"/>
  <c r="AX30" i="7"/>
  <c r="AY30" i="7" s="1"/>
  <c r="AV30" i="7"/>
  <c r="AW30" i="7" s="1"/>
  <c r="BM30" i="7"/>
  <c r="BH30" i="7"/>
  <c r="BI30" i="7" s="1"/>
  <c r="J32" i="2" l="1"/>
  <c r="D32" i="4" s="1"/>
  <c r="D32" i="5" s="1"/>
  <c r="CD29" i="9"/>
  <c r="BP31" i="4"/>
  <c r="BP30" i="6"/>
  <c r="BT31" i="4"/>
  <c r="C32" i="5"/>
  <c r="F31" i="5"/>
  <c r="H31" i="6" s="1"/>
  <c r="G34" i="1"/>
  <c r="BO30" i="7"/>
  <c r="BN30" i="7"/>
  <c r="BZ29" i="9"/>
  <c r="CA29" i="9"/>
  <c r="BK30" i="7"/>
  <c r="BJ30" i="7"/>
  <c r="BV29" i="8"/>
  <c r="BW29" i="8" s="1"/>
  <c r="BU29" i="8"/>
  <c r="BT30" i="6"/>
  <c r="BU31" i="4" l="1"/>
  <c r="CA31" i="4" s="1"/>
  <c r="CB31" i="4" s="1"/>
  <c r="BV31" i="4"/>
  <c r="BW31" i="4" s="1"/>
  <c r="BU30" i="6"/>
  <c r="CH30" i="6" s="1"/>
  <c r="BP30" i="7"/>
  <c r="BL30" i="7"/>
  <c r="CB29" i="9"/>
  <c r="CC29" i="9" s="1"/>
  <c r="CE29" i="9" s="1"/>
  <c r="CF29" i="9" s="1"/>
  <c r="CG29" i="9" s="1"/>
  <c r="CI29" i="9" s="1"/>
  <c r="E29" i="9" s="1"/>
  <c r="BV30" i="6"/>
  <c r="BW30" i="6" s="1"/>
  <c r="G32" i="5"/>
  <c r="G32" i="6"/>
  <c r="CH29" i="8"/>
  <c r="CA29" i="8"/>
  <c r="CB29" i="8" s="1"/>
  <c r="R34" i="1"/>
  <c r="K34" i="1"/>
  <c r="CA30" i="6" l="1"/>
  <c r="CB30" i="6" s="1"/>
  <c r="CE30" i="6" s="1"/>
  <c r="BQ30" i="7"/>
  <c r="CD30" i="7" s="1"/>
  <c r="BR30" i="7"/>
  <c r="BS30" i="7" s="1"/>
  <c r="CH31" i="4"/>
  <c r="I32" i="5"/>
  <c r="M32" i="5" s="1"/>
  <c r="O32" i="5"/>
  <c r="V32" i="5" s="1"/>
  <c r="W32" i="5" s="1"/>
  <c r="C30" i="9"/>
  <c r="F29" i="9"/>
  <c r="H29" i="10" s="1"/>
  <c r="CE29" i="8"/>
  <c r="CD29" i="8"/>
  <c r="EL34" i="1"/>
  <c r="CT34" i="1"/>
  <c r="O34" i="1"/>
  <c r="CE31" i="4"/>
  <c r="CD31" i="4"/>
  <c r="Y34" i="1"/>
  <c r="Z34" i="1" s="1"/>
  <c r="T34" i="1"/>
  <c r="U34" i="1" s="1"/>
  <c r="AV34" i="1" s="1"/>
  <c r="AB34" i="1"/>
  <c r="CD30" i="6" l="1"/>
  <c r="BW30" i="7"/>
  <c r="BX30" i="7" s="1"/>
  <c r="CA30" i="7" s="1"/>
  <c r="CQ32" i="5"/>
  <c r="CS32" i="5" s="1"/>
  <c r="EI32" i="5"/>
  <c r="CF31" i="4"/>
  <c r="CG31" i="4" s="1"/>
  <c r="CI31" i="4" s="1"/>
  <c r="CJ31" i="4" s="1"/>
  <c r="CK31" i="4" s="1"/>
  <c r="CM31" i="4" s="1"/>
  <c r="E31" i="4" s="1"/>
  <c r="C32" i="4" s="1"/>
  <c r="CF30" i="6"/>
  <c r="CG30" i="6" s="1"/>
  <c r="CI30" i="6" s="1"/>
  <c r="CJ30" i="6" s="1"/>
  <c r="CK30" i="6" s="1"/>
  <c r="CM30" i="6" s="1"/>
  <c r="E30" i="6" s="1"/>
  <c r="C31" i="6" s="1"/>
  <c r="CF29" i="8"/>
  <c r="CG29" i="8" s="1"/>
  <c r="CI29" i="8" s="1"/>
  <c r="CJ29" i="8" s="1"/>
  <c r="CK29" i="8" s="1"/>
  <c r="CM29" i="8" s="1"/>
  <c r="E29" i="8" s="1"/>
  <c r="C30" i="8" s="1"/>
  <c r="AO34" i="1"/>
  <c r="AK34" i="1"/>
  <c r="AN34" i="1"/>
  <c r="AI34" i="1"/>
  <c r="AH34" i="1"/>
  <c r="W34" i="1"/>
  <c r="AA34" i="1"/>
  <c r="AC34" i="1" s="1"/>
  <c r="DE34" i="1"/>
  <c r="CV34" i="1"/>
  <c r="DP34" i="1"/>
  <c r="AR34" i="1"/>
  <c r="AE32" i="5"/>
  <c r="AF32" i="5"/>
  <c r="T32" i="5"/>
  <c r="DB32" i="5" l="1"/>
  <c r="BZ30" i="7"/>
  <c r="AO32" i="5"/>
  <c r="DM32" i="5"/>
  <c r="DR32" i="5" s="1"/>
  <c r="AJ34" i="1"/>
  <c r="AL34" i="1" s="1"/>
  <c r="AM34" i="1" s="1"/>
  <c r="F31" i="4"/>
  <c r="I31" i="4" s="1"/>
  <c r="CB30" i="7"/>
  <c r="CC30" i="7" s="1"/>
  <c r="CE30" i="7" s="1"/>
  <c r="CF30" i="7" s="1"/>
  <c r="CG30" i="7" s="1"/>
  <c r="CI30" i="7" s="1"/>
  <c r="E30" i="7" s="1"/>
  <c r="C31" i="7" s="1"/>
  <c r="F30" i="6"/>
  <c r="I30" i="6" s="1"/>
  <c r="F29" i="8"/>
  <c r="I29" i="8" s="1"/>
  <c r="J29" i="8" s="1"/>
  <c r="D29" i="10" s="1"/>
  <c r="AG32" i="5"/>
  <c r="AI32" i="5" s="1"/>
  <c r="DD32" i="5"/>
  <c r="DF32" i="5"/>
  <c r="DC32" i="5"/>
  <c r="DE32" i="5"/>
  <c r="DG32" i="5"/>
  <c r="X32" i="5"/>
  <c r="AH32" i="5"/>
  <c r="AL32" i="5"/>
  <c r="Y32" i="5"/>
  <c r="AK32" i="5"/>
  <c r="Q32" i="5"/>
  <c r="R32" i="5" s="1"/>
  <c r="AS32" i="5" s="1"/>
  <c r="AP34" i="1"/>
  <c r="BC34" i="1" s="1"/>
  <c r="DQ34" i="1"/>
  <c r="DS34" i="1"/>
  <c r="DU34" i="1"/>
  <c r="DT34" i="1"/>
  <c r="DR34" i="1"/>
  <c r="K32" i="4"/>
  <c r="DH34" i="1"/>
  <c r="DJ34" i="1"/>
  <c r="DI34" i="1"/>
  <c r="DF34" i="1"/>
  <c r="DG34" i="1"/>
  <c r="CZ34" i="1"/>
  <c r="CW34" i="1"/>
  <c r="CY34" i="1"/>
  <c r="DA34" i="1"/>
  <c r="CX34" i="1"/>
  <c r="BW34" i="1"/>
  <c r="CT32" i="5"/>
  <c r="CU32" i="5"/>
  <c r="CX32" i="5"/>
  <c r="CV32" i="5"/>
  <c r="CW32" i="5"/>
  <c r="J31" i="4" l="1"/>
  <c r="D31" i="6" s="1"/>
  <c r="K31" i="6" s="1"/>
  <c r="M31" i="6" s="1"/>
  <c r="S31" i="6" s="1"/>
  <c r="Z31" i="6" s="1"/>
  <c r="AA31" i="6" s="1"/>
  <c r="J30" i="6"/>
  <c r="D30" i="8" s="1"/>
  <c r="DO32" i="5"/>
  <c r="DQ32" i="5"/>
  <c r="DN32" i="5"/>
  <c r="DP32" i="5"/>
  <c r="BE34" i="1"/>
  <c r="F30" i="7"/>
  <c r="H30" i="8" s="1"/>
  <c r="AM32" i="5"/>
  <c r="CY32" i="5"/>
  <c r="CZ32" i="5" s="1"/>
  <c r="Q32" i="4"/>
  <c r="M32" i="4"/>
  <c r="AJ32" i="5"/>
  <c r="DK34" i="1"/>
  <c r="DL34" i="1" s="1"/>
  <c r="Z32" i="5"/>
  <c r="DH32" i="5"/>
  <c r="DI32" i="5" s="1"/>
  <c r="BF34" i="1"/>
  <c r="DB34" i="1"/>
  <c r="DC34" i="1" s="1"/>
  <c r="DV34" i="1"/>
  <c r="DW34" i="1" s="1"/>
  <c r="D31" i="7" l="1"/>
  <c r="G31" i="7" s="1"/>
  <c r="Q31" i="6"/>
  <c r="K30" i="8"/>
  <c r="M30" i="8" s="1"/>
  <c r="S30" i="8" s="1"/>
  <c r="Z30" i="8" s="1"/>
  <c r="AA30" i="8" s="1"/>
  <c r="D30" i="9"/>
  <c r="DS32" i="5"/>
  <c r="DT32" i="5" s="1"/>
  <c r="CU31" i="6"/>
  <c r="DF31" i="6" s="1"/>
  <c r="EM31" i="6"/>
  <c r="AZ32" i="5"/>
  <c r="I31" i="7"/>
  <c r="M31" i="7" s="1"/>
  <c r="O31" i="7"/>
  <c r="V31" i="7" s="1"/>
  <c r="W31" i="7" s="1"/>
  <c r="BH34" i="1"/>
  <c r="BG34" i="1"/>
  <c r="BC32" i="5"/>
  <c r="DJ32" i="5"/>
  <c r="DK32" i="5" s="1"/>
  <c r="BB32" i="5"/>
  <c r="BT32" i="5"/>
  <c r="EM32" i="4"/>
  <c r="S32" i="4"/>
  <c r="CU32" i="4"/>
  <c r="G30" i="10"/>
  <c r="G30" i="9"/>
  <c r="G31" i="8"/>
  <c r="DM34" i="1"/>
  <c r="DN34" i="1" s="1"/>
  <c r="AI32" i="4"/>
  <c r="AJ32" i="4"/>
  <c r="X32" i="4"/>
  <c r="X31" i="6"/>
  <c r="AJ31" i="6"/>
  <c r="AI31" i="6"/>
  <c r="Q30" i="8" l="1"/>
  <c r="EM30" i="8"/>
  <c r="CU30" i="8"/>
  <c r="DQ30" i="8" s="1"/>
  <c r="AS31" i="6"/>
  <c r="CW31" i="6"/>
  <c r="CZ31" i="6" s="1"/>
  <c r="DQ31" i="6"/>
  <c r="DT31" i="6" s="1"/>
  <c r="BI34" i="1"/>
  <c r="BJ34" i="1" s="1"/>
  <c r="I30" i="9"/>
  <c r="M30" i="9" s="1"/>
  <c r="O30" i="9"/>
  <c r="V30" i="9" s="1"/>
  <c r="W30" i="9" s="1"/>
  <c r="EI31" i="7"/>
  <c r="CQ31" i="7"/>
  <c r="DB31" i="7" s="1"/>
  <c r="AK31" i="6"/>
  <c r="AM31" i="6" s="1"/>
  <c r="DU32" i="5"/>
  <c r="DV32" i="5" s="1"/>
  <c r="ES32" i="5"/>
  <c r="DX34" i="1"/>
  <c r="DY34" i="1" s="1"/>
  <c r="EV34" i="1"/>
  <c r="DK31" i="6"/>
  <c r="DI31" i="6"/>
  <c r="DJ31" i="6"/>
  <c r="DH31" i="6"/>
  <c r="DG31" i="6"/>
  <c r="BD32" i="5"/>
  <c r="BE32" i="5"/>
  <c r="DU31" i="6"/>
  <c r="U32" i="4"/>
  <c r="V32" i="4" s="1"/>
  <c r="AW32" i="4" s="1"/>
  <c r="AC32" i="4"/>
  <c r="Z32" i="4"/>
  <c r="AA32" i="4" s="1"/>
  <c r="AL32" i="4" s="1"/>
  <c r="AS32" i="4"/>
  <c r="CW32" i="4"/>
  <c r="DF32" i="4"/>
  <c r="DQ32" i="4"/>
  <c r="AK32" i="4"/>
  <c r="AJ30" i="8"/>
  <c r="X30" i="8"/>
  <c r="AI30" i="8"/>
  <c r="CY31" i="6"/>
  <c r="CX31" i="6"/>
  <c r="DB31" i="6"/>
  <c r="AC31" i="6"/>
  <c r="AB31" i="6"/>
  <c r="AP31" i="6"/>
  <c r="U31" i="6"/>
  <c r="V31" i="6" s="1"/>
  <c r="AW31" i="6" s="1"/>
  <c r="AO31" i="6"/>
  <c r="AL31" i="6"/>
  <c r="T31" i="7"/>
  <c r="AE31" i="7"/>
  <c r="AF31" i="7"/>
  <c r="DF30" i="8"/>
  <c r="AS30" i="8"/>
  <c r="DA31" i="6" l="1"/>
  <c r="CW30" i="8"/>
  <c r="DV31" i="6"/>
  <c r="EI30" i="9"/>
  <c r="DS31" i="6"/>
  <c r="DR31" i="6"/>
  <c r="DW31" i="6" s="1"/>
  <c r="DX31" i="6" s="1"/>
  <c r="CQ30" i="9"/>
  <c r="DB30" i="9" s="1"/>
  <c r="AB32" i="4"/>
  <c r="AD32" i="4" s="1"/>
  <c r="BX32" i="4" s="1"/>
  <c r="AP32" i="4"/>
  <c r="CS31" i="7"/>
  <c r="CX31" i="7" s="1"/>
  <c r="AQ31" i="6"/>
  <c r="AM32" i="4"/>
  <c r="AN32" i="4" s="1"/>
  <c r="AO31" i="7"/>
  <c r="DM31" i="7"/>
  <c r="DP31" i="7" s="1"/>
  <c r="AO32" i="4"/>
  <c r="AK30" i="8"/>
  <c r="AL30" i="8"/>
  <c r="AD31" i="6"/>
  <c r="BX31" i="6" s="1"/>
  <c r="DC31" i="6"/>
  <c r="DD31" i="6" s="1"/>
  <c r="CZ30" i="8"/>
  <c r="DA30" i="8"/>
  <c r="DB30" i="8"/>
  <c r="CY30" i="8"/>
  <c r="CX30" i="8"/>
  <c r="DV32" i="4"/>
  <c r="DT32" i="4"/>
  <c r="DU32" i="4"/>
  <c r="DS32" i="4"/>
  <c r="DR32" i="4"/>
  <c r="DC31" i="7"/>
  <c r="DE31" i="7"/>
  <c r="DG31" i="7"/>
  <c r="DF31" i="7"/>
  <c r="DD31" i="7"/>
  <c r="DI30" i="8"/>
  <c r="DK30" i="8"/>
  <c r="DG30" i="8"/>
  <c r="DH30" i="8"/>
  <c r="DJ30" i="8"/>
  <c r="DB32" i="4"/>
  <c r="CZ32" i="4"/>
  <c r="CX32" i="4"/>
  <c r="DA32" i="4"/>
  <c r="CY32" i="4"/>
  <c r="DG32" i="4"/>
  <c r="DJ32" i="4"/>
  <c r="DH32" i="4"/>
  <c r="DI32" i="4"/>
  <c r="DK32" i="4"/>
  <c r="EW34" i="1"/>
  <c r="EX34" i="1" s="1"/>
  <c r="EY34" i="1" s="1"/>
  <c r="AG31" i="7"/>
  <c r="AE30" i="9"/>
  <c r="T30" i="9"/>
  <c r="AF30" i="9"/>
  <c r="EC34" i="1"/>
  <c r="EB34" i="1"/>
  <c r="ED34" i="1"/>
  <c r="EA34" i="1"/>
  <c r="DZ34" i="1"/>
  <c r="X31" i="7"/>
  <c r="AB30" i="8"/>
  <c r="AC30" i="8"/>
  <c r="U30" i="8"/>
  <c r="V30" i="8" s="1"/>
  <c r="AW30" i="8" s="1"/>
  <c r="BF32" i="5"/>
  <c r="BG32" i="5" s="1"/>
  <c r="ET32" i="5"/>
  <c r="EU32" i="5" s="1"/>
  <c r="EV32" i="5" s="1"/>
  <c r="Q31" i="7"/>
  <c r="R31" i="7" s="1"/>
  <c r="AS31" i="7" s="1"/>
  <c r="Y31" i="7"/>
  <c r="DV30" i="8"/>
  <c r="DU30" i="8"/>
  <c r="DT30" i="8"/>
  <c r="DS30" i="8"/>
  <c r="DR30" i="8"/>
  <c r="AN31" i="6"/>
  <c r="DL31" i="6"/>
  <c r="DM31" i="6" s="1"/>
  <c r="DX32" i="5"/>
  <c r="DW32" i="5"/>
  <c r="DY32" i="5"/>
  <c r="DZ32" i="5"/>
  <c r="EA32" i="5"/>
  <c r="CW31" i="7" l="1"/>
  <c r="CV31" i="7"/>
  <c r="CU31" i="7"/>
  <c r="CT31" i="7"/>
  <c r="CS30" i="9"/>
  <c r="CT30" i="9" s="1"/>
  <c r="AO30" i="9"/>
  <c r="DM30" i="9"/>
  <c r="DQ30" i="9" s="1"/>
  <c r="DR31" i="7"/>
  <c r="DN31" i="7"/>
  <c r="AQ32" i="4"/>
  <c r="BD32" i="4" s="1"/>
  <c r="DQ31" i="7"/>
  <c r="DO31" i="7"/>
  <c r="Z31" i="7"/>
  <c r="BT31" i="7" s="1"/>
  <c r="EE34" i="1"/>
  <c r="EF34" i="1" s="1"/>
  <c r="EG34" i="1" s="1"/>
  <c r="EH34" i="1" s="1"/>
  <c r="AT34" i="1" s="1"/>
  <c r="S34" i="1" s="1"/>
  <c r="V34" i="1" s="1"/>
  <c r="AW34" i="1" s="1"/>
  <c r="AH31" i="7"/>
  <c r="AO30" i="8"/>
  <c r="BD31" i="6"/>
  <c r="DC32" i="4"/>
  <c r="DD32" i="4" s="1"/>
  <c r="DL32" i="4"/>
  <c r="DM32" i="4" s="1"/>
  <c r="AL31" i="7"/>
  <c r="AM30" i="8"/>
  <c r="AN30" i="8" s="1"/>
  <c r="AP30" i="8"/>
  <c r="BF31" i="6"/>
  <c r="DN31" i="6"/>
  <c r="DO31" i="6" s="1"/>
  <c r="DY31" i="6" s="1"/>
  <c r="DZ31" i="6" s="1"/>
  <c r="DW30" i="8"/>
  <c r="DX30" i="8" s="1"/>
  <c r="DC30" i="8"/>
  <c r="DD30" i="8" s="1"/>
  <c r="AK31" i="7"/>
  <c r="AI31" i="7"/>
  <c r="AG30" i="9"/>
  <c r="Q30" i="9"/>
  <c r="R30" i="9" s="1"/>
  <c r="AS30" i="9" s="1"/>
  <c r="Y30" i="9"/>
  <c r="CY31" i="7"/>
  <c r="CZ31" i="7" s="1"/>
  <c r="DH31" i="7"/>
  <c r="DI31" i="7" s="1"/>
  <c r="BG31" i="6"/>
  <c r="AD30" i="8"/>
  <c r="EB32" i="5"/>
  <c r="EC32" i="5" s="1"/>
  <c r="ED32" i="5" s="1"/>
  <c r="EE32" i="5" s="1"/>
  <c r="AQ32" i="5" s="1"/>
  <c r="P32" i="5" s="1"/>
  <c r="S32" i="5" s="1"/>
  <c r="X30" i="9"/>
  <c r="DC30" i="9"/>
  <c r="DG30" i="9"/>
  <c r="DF30" i="9"/>
  <c r="DE30" i="9"/>
  <c r="DD30" i="9"/>
  <c r="DL30" i="8"/>
  <c r="DM30" i="8" s="1"/>
  <c r="DW32" i="4"/>
  <c r="DX32" i="4" s="1"/>
  <c r="DO30" i="9" l="1"/>
  <c r="CW30" i="9"/>
  <c r="DN30" i="9"/>
  <c r="DR30" i="9"/>
  <c r="BG32" i="4"/>
  <c r="BH32" i="4" s="1"/>
  <c r="CX30" i="9"/>
  <c r="DP30" i="9"/>
  <c r="DS30" i="9" s="1"/>
  <c r="DT30" i="9" s="1"/>
  <c r="CV30" i="9"/>
  <c r="CU30" i="9"/>
  <c r="DS31" i="7"/>
  <c r="DT31" i="7" s="1"/>
  <c r="BF32" i="4"/>
  <c r="DN32" i="4"/>
  <c r="DO32" i="4" s="1"/>
  <c r="DY32" i="4" s="1"/>
  <c r="DZ32" i="4" s="1"/>
  <c r="AJ31" i="7"/>
  <c r="AQ30" i="8"/>
  <c r="BF30" i="8" s="1"/>
  <c r="AM31" i="7"/>
  <c r="AZ31" i="7" s="1"/>
  <c r="EW31" i="6"/>
  <c r="EX31" i="6" s="1"/>
  <c r="EY31" i="6" s="1"/>
  <c r="EZ31" i="6" s="1"/>
  <c r="DN30" i="8"/>
  <c r="DO30" i="8" s="1"/>
  <c r="EW30" i="8" s="1"/>
  <c r="Z30" i="9"/>
  <c r="BT30" i="9" s="1"/>
  <c r="DH30" i="9"/>
  <c r="DI30" i="9" s="1"/>
  <c r="AK30" i="9"/>
  <c r="BD34" i="1"/>
  <c r="AX34" i="1"/>
  <c r="BX34" i="1"/>
  <c r="BY34" i="1" s="1"/>
  <c r="AI30" i="9"/>
  <c r="AH30" i="9"/>
  <c r="EA31" i="6"/>
  <c r="EE31" i="6"/>
  <c r="EB31" i="6"/>
  <c r="EC31" i="6"/>
  <c r="ED31" i="6"/>
  <c r="BX30" i="8"/>
  <c r="AT32" i="5"/>
  <c r="DJ31" i="7"/>
  <c r="DK31" i="7" s="1"/>
  <c r="AL30" i="9"/>
  <c r="BI31" i="6"/>
  <c r="BH31" i="6"/>
  <c r="BI32" i="4" l="1"/>
  <c r="BJ32" i="4" s="1"/>
  <c r="BK32" i="4" s="1"/>
  <c r="CY30" i="9"/>
  <c r="CZ30" i="9" s="1"/>
  <c r="DJ30" i="9" s="1"/>
  <c r="DK30" i="9" s="1"/>
  <c r="BD30" i="8"/>
  <c r="BC31" i="7"/>
  <c r="BD31" i="7" s="1"/>
  <c r="EW32" i="4"/>
  <c r="EX32" i="4" s="1"/>
  <c r="EY32" i="4" s="1"/>
  <c r="EZ32" i="4" s="1"/>
  <c r="BG30" i="8"/>
  <c r="BH30" i="8" s="1"/>
  <c r="BB31" i="7"/>
  <c r="DY30" i="8"/>
  <c r="DZ30" i="8" s="1"/>
  <c r="EC30" i="8" s="1"/>
  <c r="BJ31" i="6"/>
  <c r="BK31" i="6" s="1"/>
  <c r="EB32" i="4"/>
  <c r="EC32" i="4"/>
  <c r="EE32" i="4"/>
  <c r="EA32" i="4"/>
  <c r="ED32" i="4"/>
  <c r="EX30" i="8"/>
  <c r="EY30" i="8" s="1"/>
  <c r="EZ30" i="8" s="1"/>
  <c r="BA32" i="5"/>
  <c r="AU32" i="5"/>
  <c r="BU32" i="5"/>
  <c r="BV32" i="5" s="1"/>
  <c r="AJ30" i="9"/>
  <c r="BA34" i="1"/>
  <c r="BB34" i="1" s="1"/>
  <c r="AY34" i="1"/>
  <c r="AZ34" i="1" s="1"/>
  <c r="DU31" i="7"/>
  <c r="DV31" i="7" s="1"/>
  <c r="ES31" i="7"/>
  <c r="BK34" i="1"/>
  <c r="BL34" i="1" s="1"/>
  <c r="BP34" i="1"/>
  <c r="EF31" i="6"/>
  <c r="EG31" i="6" s="1"/>
  <c r="EH31" i="6" s="1"/>
  <c r="EI31" i="6" s="1"/>
  <c r="AU31" i="6" s="1"/>
  <c r="T31" i="6" s="1"/>
  <c r="W31" i="6" s="1"/>
  <c r="AM30" i="9"/>
  <c r="BI30" i="8" l="1"/>
  <c r="BE31" i="7"/>
  <c r="EE30" i="8"/>
  <c r="ED30" i="8"/>
  <c r="EB30" i="8"/>
  <c r="EA30" i="8"/>
  <c r="EF32" i="4"/>
  <c r="EG32" i="4" s="1"/>
  <c r="EH32" i="4" s="1"/>
  <c r="EI32" i="4" s="1"/>
  <c r="AU32" i="4" s="1"/>
  <c r="T32" i="4" s="1"/>
  <c r="W32" i="4" s="1"/>
  <c r="AX32" i="4" s="1"/>
  <c r="BF31" i="7"/>
  <c r="BG31" i="7" s="1"/>
  <c r="BJ30" i="8"/>
  <c r="BK30" i="8" s="1"/>
  <c r="BM32" i="5"/>
  <c r="BH32" i="5"/>
  <c r="BI32" i="5" s="1"/>
  <c r="BR34" i="1"/>
  <c r="BQ34" i="1"/>
  <c r="BM34" i="1"/>
  <c r="BN34" i="1"/>
  <c r="AX31" i="6"/>
  <c r="ET31" i="7"/>
  <c r="EU31" i="7" s="1"/>
  <c r="EV31" i="7" s="1"/>
  <c r="DW31" i="7"/>
  <c r="EA31" i="7"/>
  <c r="DZ31" i="7"/>
  <c r="DY31" i="7"/>
  <c r="DX31" i="7"/>
  <c r="BC30" i="9"/>
  <c r="AX32" i="5"/>
  <c r="AY32" i="5" s="1"/>
  <c r="AV32" i="5"/>
  <c r="AW32" i="5" s="1"/>
  <c r="DU30" i="9"/>
  <c r="DV30" i="9" s="1"/>
  <c r="ES30" i="9"/>
  <c r="BB30" i="9"/>
  <c r="AZ30" i="9"/>
  <c r="BS34" i="1" l="1"/>
  <c r="BO34" i="1"/>
  <c r="BT34" i="1" s="1"/>
  <c r="EF30" i="8"/>
  <c r="EG30" i="8" s="1"/>
  <c r="EH30" i="8" s="1"/>
  <c r="EI30" i="8" s="1"/>
  <c r="AU30" i="8" s="1"/>
  <c r="T30" i="8" s="1"/>
  <c r="W30" i="8" s="1"/>
  <c r="AX30" i="8" s="1"/>
  <c r="BD30" i="9"/>
  <c r="BE30" i="9"/>
  <c r="BJ32" i="5"/>
  <c r="BK32" i="5"/>
  <c r="ET30" i="9"/>
  <c r="EU30" i="9" s="1"/>
  <c r="EV30" i="9" s="1"/>
  <c r="DZ30" i="9"/>
  <c r="DX30" i="9"/>
  <c r="DY30" i="9"/>
  <c r="EA30" i="9"/>
  <c r="DW30" i="9"/>
  <c r="EB31" i="7"/>
  <c r="EC31" i="7" s="1"/>
  <c r="ED31" i="7" s="1"/>
  <c r="EE31" i="7" s="1"/>
  <c r="AQ31" i="7" s="1"/>
  <c r="P31" i="7" s="1"/>
  <c r="S31" i="7" s="1"/>
  <c r="BE31" i="6"/>
  <c r="AY31" i="6"/>
  <c r="BY31" i="6"/>
  <c r="BZ31" i="6" s="1"/>
  <c r="BO32" i="5"/>
  <c r="BN32" i="5"/>
  <c r="BE32" i="4"/>
  <c r="AY32" i="4"/>
  <c r="BY32" i="4"/>
  <c r="BZ32" i="4" s="1"/>
  <c r="BU34" i="1" l="1"/>
  <c r="BV34" i="1" s="1"/>
  <c r="BP32" i="5"/>
  <c r="EB30" i="9"/>
  <c r="EC30" i="9" s="1"/>
  <c r="ED30" i="9" s="1"/>
  <c r="EE30" i="9" s="1"/>
  <c r="AQ30" i="9" s="1"/>
  <c r="P30" i="9" s="1"/>
  <c r="S30" i="9" s="1"/>
  <c r="AT30" i="9" s="1"/>
  <c r="BL32" i="5"/>
  <c r="BF30" i="9"/>
  <c r="BG30" i="9" s="1"/>
  <c r="CG34" i="1"/>
  <c r="BZ34" i="1"/>
  <c r="CA34" i="1" s="1"/>
  <c r="BB31" i="6"/>
  <c r="BC31" i="6" s="1"/>
  <c r="AZ31" i="6"/>
  <c r="BA31" i="6" s="1"/>
  <c r="BB32" i="4"/>
  <c r="BC32" i="4" s="1"/>
  <c r="AZ32" i="4"/>
  <c r="BA32" i="4" s="1"/>
  <c r="BL31" i="6"/>
  <c r="BM31" i="6" s="1"/>
  <c r="BQ31" i="6"/>
  <c r="BE30" i="8"/>
  <c r="AY30" i="8"/>
  <c r="BY30" i="8"/>
  <c r="BZ30" i="8" s="1"/>
  <c r="BL32" i="4"/>
  <c r="BM32" i="4" s="1"/>
  <c r="BQ32" i="4"/>
  <c r="AT31" i="7"/>
  <c r="BQ32" i="5" l="1"/>
  <c r="BW32" i="5" s="1"/>
  <c r="BX32" i="5" s="1"/>
  <c r="BR32" i="5"/>
  <c r="BS32" i="5" s="1"/>
  <c r="BR32" i="4"/>
  <c r="BS32" i="4"/>
  <c r="BN32" i="4"/>
  <c r="BO32" i="4"/>
  <c r="CC34" i="1"/>
  <c r="CD34" i="1"/>
  <c r="BB30" i="8"/>
  <c r="BC30" i="8" s="1"/>
  <c r="AZ30" i="8"/>
  <c r="BA30" i="8" s="1"/>
  <c r="BN31" i="6"/>
  <c r="BO31" i="6"/>
  <c r="BA30" i="9"/>
  <c r="AU30" i="9"/>
  <c r="BU30" i="9"/>
  <c r="BV30" i="9" s="1"/>
  <c r="BL30" i="8"/>
  <c r="BM30" i="8" s="1"/>
  <c r="BQ30" i="8"/>
  <c r="BR31" i="6"/>
  <c r="BS31" i="6"/>
  <c r="BA31" i="7"/>
  <c r="AU31" i="7"/>
  <c r="BU31" i="7"/>
  <c r="BV31" i="7" s="1"/>
  <c r="CD32" i="5" l="1"/>
  <c r="AX30" i="9"/>
  <c r="AY30" i="9" s="1"/>
  <c r="AV30" i="9"/>
  <c r="AW30" i="9" s="1"/>
  <c r="CE34" i="1"/>
  <c r="CF34" i="1" s="1"/>
  <c r="CH34" i="1" s="1"/>
  <c r="CI34" i="1" s="1"/>
  <c r="CJ34" i="1" s="1"/>
  <c r="CL34" i="1" s="1"/>
  <c r="E34" i="1" s="1"/>
  <c r="BH31" i="7"/>
  <c r="BI31" i="7" s="1"/>
  <c r="BM31" i="7"/>
  <c r="BZ32" i="5"/>
  <c r="CA32" i="5"/>
  <c r="BP31" i="6"/>
  <c r="BH30" i="9"/>
  <c r="BI30" i="9" s="1"/>
  <c r="BM30" i="9"/>
  <c r="BP32" i="4"/>
  <c r="BT31" i="6"/>
  <c r="BS30" i="8"/>
  <c r="BR30" i="8"/>
  <c r="BN30" i="8"/>
  <c r="BO30" i="8"/>
  <c r="AX31" i="7"/>
  <c r="AY31" i="7" s="1"/>
  <c r="AV31" i="7"/>
  <c r="AW31" i="7" s="1"/>
  <c r="BT32" i="4"/>
  <c r="BT30" i="8" l="1"/>
  <c r="BV31" i="6"/>
  <c r="BW31" i="6" s="1"/>
  <c r="BU31" i="6"/>
  <c r="BN31" i="7"/>
  <c r="BO31" i="7"/>
  <c r="BV32" i="4"/>
  <c r="BW32" i="4" s="1"/>
  <c r="BU32" i="4"/>
  <c r="BK31" i="7"/>
  <c r="BJ31" i="7"/>
  <c r="C35" i="1"/>
  <c r="F34" i="1"/>
  <c r="H33" i="2" s="1"/>
  <c r="I33" i="2" s="1"/>
  <c r="BN30" i="9"/>
  <c r="BO30" i="9"/>
  <c r="CB32" i="5"/>
  <c r="CC32" i="5" s="1"/>
  <c r="CE32" i="5" s="1"/>
  <c r="CF32" i="5" s="1"/>
  <c r="CG32" i="5" s="1"/>
  <c r="CI32" i="5" s="1"/>
  <c r="E32" i="5" s="1"/>
  <c r="BP30" i="8"/>
  <c r="BJ30" i="9"/>
  <c r="BK30" i="9"/>
  <c r="J33" i="2" l="1"/>
  <c r="D33" i="4" s="1"/>
  <c r="D33" i="5" s="1"/>
  <c r="BL31" i="7"/>
  <c r="C33" i="5"/>
  <c r="F32" i="5"/>
  <c r="H32" i="6" s="1"/>
  <c r="CH32" i="4"/>
  <c r="CA32" i="4"/>
  <c r="CB32" i="4" s="1"/>
  <c r="BV30" i="8"/>
  <c r="BW30" i="8" s="1"/>
  <c r="BU30" i="8"/>
  <c r="BL30" i="9"/>
  <c r="BP31" i="7"/>
  <c r="CH31" i="6"/>
  <c r="CA31" i="6"/>
  <c r="CB31" i="6" s="1"/>
  <c r="BP30" i="9"/>
  <c r="G35" i="1"/>
  <c r="BR31" i="7" l="1"/>
  <c r="BS31" i="7" s="1"/>
  <c r="BQ31" i="7"/>
  <c r="CD31" i="7" s="1"/>
  <c r="CH30" i="8"/>
  <c r="CA30" i="8"/>
  <c r="CB30" i="8" s="1"/>
  <c r="BR30" i="9"/>
  <c r="BS30" i="9" s="1"/>
  <c r="BQ30" i="9"/>
  <c r="R35" i="1"/>
  <c r="K35" i="1"/>
  <c r="CE32" i="4"/>
  <c r="CD32" i="4"/>
  <c r="CE31" i="6"/>
  <c r="CD31" i="6"/>
  <c r="G33" i="6"/>
  <c r="G33" i="5"/>
  <c r="BW31" i="7" l="1"/>
  <c r="BX31" i="7" s="1"/>
  <c r="BZ31" i="7" s="1"/>
  <c r="CF32" i="4"/>
  <c r="CG32" i="4" s="1"/>
  <c r="CI32" i="4" s="1"/>
  <c r="CJ32" i="4" s="1"/>
  <c r="CK32" i="4" s="1"/>
  <c r="CM32" i="4" s="1"/>
  <c r="E32" i="4" s="1"/>
  <c r="C33" i="4" s="1"/>
  <c r="I33" i="5"/>
  <c r="M33" i="5" s="1"/>
  <c r="O33" i="5"/>
  <c r="V33" i="5" s="1"/>
  <c r="W33" i="5" s="1"/>
  <c r="AB35" i="1"/>
  <c r="Y35" i="1"/>
  <c r="Z35" i="1" s="1"/>
  <c r="AN35" i="1" s="1"/>
  <c r="T35" i="1"/>
  <c r="U35" i="1" s="1"/>
  <c r="AV35" i="1" s="1"/>
  <c r="O35" i="1"/>
  <c r="EL35" i="1"/>
  <c r="CT35" i="1"/>
  <c r="CD30" i="8"/>
  <c r="CE30" i="8"/>
  <c r="CD30" i="9"/>
  <c r="BW30" i="9"/>
  <c r="BX30" i="9" s="1"/>
  <c r="CF31" i="6"/>
  <c r="CG31" i="6" s="1"/>
  <c r="CI31" i="6" s="1"/>
  <c r="CJ31" i="6" s="1"/>
  <c r="CK31" i="6" s="1"/>
  <c r="CM31" i="6" s="1"/>
  <c r="E31" i="6" s="1"/>
  <c r="EI33" i="5" l="1"/>
  <c r="CA31" i="7"/>
  <c r="CB31" i="7" s="1"/>
  <c r="CC31" i="7" s="1"/>
  <c r="CE31" i="7" s="1"/>
  <c r="CF31" i="7" s="1"/>
  <c r="CG31" i="7" s="1"/>
  <c r="CI31" i="7" s="1"/>
  <c r="E31" i="7" s="1"/>
  <c r="AO35" i="1"/>
  <c r="AP35" i="1" s="1"/>
  <c r="AA35" i="1"/>
  <c r="AC35" i="1" s="1"/>
  <c r="AK35" i="1"/>
  <c r="F32" i="4"/>
  <c r="I32" i="4" s="1"/>
  <c r="CQ33" i="5"/>
  <c r="DM33" i="5" s="1"/>
  <c r="CA30" i="9"/>
  <c r="BZ30" i="9"/>
  <c r="W35" i="1"/>
  <c r="AI35" i="1"/>
  <c r="AH35" i="1"/>
  <c r="CF30" i="8"/>
  <c r="CG30" i="8" s="1"/>
  <c r="CI30" i="8" s="1"/>
  <c r="CJ30" i="8" s="1"/>
  <c r="CK30" i="8" s="1"/>
  <c r="CM30" i="8" s="1"/>
  <c r="E30" i="8" s="1"/>
  <c r="AF33" i="5"/>
  <c r="AE33" i="5"/>
  <c r="T33" i="5"/>
  <c r="DE35" i="1"/>
  <c r="DP35" i="1"/>
  <c r="AR35" i="1"/>
  <c r="CV35" i="1"/>
  <c r="C32" i="6"/>
  <c r="F31" i="6"/>
  <c r="K33" i="4"/>
  <c r="J32" i="4" l="1"/>
  <c r="D32" i="6" s="1"/>
  <c r="DB33" i="5"/>
  <c r="DF33" i="5" s="1"/>
  <c r="CS33" i="5"/>
  <c r="CW33" i="5" s="1"/>
  <c r="AO33" i="5"/>
  <c r="AG33" i="5"/>
  <c r="CB30" i="9"/>
  <c r="CC30" i="9" s="1"/>
  <c r="CE30" i="9" s="1"/>
  <c r="CF30" i="9" s="1"/>
  <c r="CG30" i="9" s="1"/>
  <c r="CI30" i="9" s="1"/>
  <c r="E30" i="9" s="1"/>
  <c r="C31" i="9" s="1"/>
  <c r="AH33" i="5"/>
  <c r="C32" i="7"/>
  <c r="F31" i="7"/>
  <c r="H31" i="8" s="1"/>
  <c r="Y33" i="5"/>
  <c r="Q33" i="5"/>
  <c r="R33" i="5" s="1"/>
  <c r="AS33" i="5" s="1"/>
  <c r="BW35" i="1"/>
  <c r="BE35" i="1"/>
  <c r="DA35" i="1"/>
  <c r="CY35" i="1"/>
  <c r="CX35" i="1"/>
  <c r="CZ35" i="1"/>
  <c r="CW35" i="1"/>
  <c r="M33" i="4"/>
  <c r="Q33" i="4"/>
  <c r="CV33" i="5"/>
  <c r="CU33" i="5"/>
  <c r="CX33" i="5"/>
  <c r="CT33" i="5"/>
  <c r="DI35" i="1"/>
  <c r="DG35" i="1"/>
  <c r="DF35" i="1"/>
  <c r="DJ35" i="1"/>
  <c r="DH35" i="1"/>
  <c r="BC35" i="1"/>
  <c r="C31" i="8"/>
  <c r="F30" i="8"/>
  <c r="DS35" i="1"/>
  <c r="DT35" i="1"/>
  <c r="DU35" i="1"/>
  <c r="DQ35" i="1"/>
  <c r="DR35" i="1"/>
  <c r="I31" i="6"/>
  <c r="DN33" i="5"/>
  <c r="DO33" i="5"/>
  <c r="DP33" i="5"/>
  <c r="DQ33" i="5"/>
  <c r="DR33" i="5"/>
  <c r="AJ35" i="1"/>
  <c r="AL35" i="1" s="1"/>
  <c r="AM35" i="1" s="1"/>
  <c r="K32" i="6" l="1"/>
  <c r="D32" i="7"/>
  <c r="J31" i="6"/>
  <c r="D31" i="8" s="1"/>
  <c r="DD33" i="5"/>
  <c r="DG33" i="5"/>
  <c r="DE33" i="5"/>
  <c r="DC33" i="5"/>
  <c r="M32" i="6"/>
  <c r="S32" i="6" s="1"/>
  <c r="Z32" i="6" s="1"/>
  <c r="AA32" i="6" s="1"/>
  <c r="Q32" i="6"/>
  <c r="F30" i="9"/>
  <c r="H30" i="10" s="1"/>
  <c r="X33" i="5"/>
  <c r="Z33" i="5" s="1"/>
  <c r="AI33" i="5"/>
  <c r="AJ33" i="5" s="1"/>
  <c r="AL33" i="5"/>
  <c r="AK33" i="5"/>
  <c r="CY33" i="5"/>
  <c r="CZ33" i="5" s="1"/>
  <c r="AI33" i="4"/>
  <c r="AJ33" i="4"/>
  <c r="X33" i="4"/>
  <c r="G32" i="8"/>
  <c r="S33" i="4"/>
  <c r="CU33" i="4"/>
  <c r="EM33" i="4"/>
  <c r="G32" i="7"/>
  <c r="DS33" i="5"/>
  <c r="DT33" i="5" s="1"/>
  <c r="I30" i="8"/>
  <c r="J30" i="8" s="1"/>
  <c r="D30" i="10" s="1"/>
  <c r="DV35" i="1"/>
  <c r="DW35" i="1" s="1"/>
  <c r="DB35" i="1"/>
  <c r="DC35" i="1" s="1"/>
  <c r="DK35" i="1"/>
  <c r="DL35" i="1" s="1"/>
  <c r="BF35" i="1"/>
  <c r="D31" i="9" l="1"/>
  <c r="G31" i="9" s="1"/>
  <c r="K31" i="8"/>
  <c r="M31" i="8" s="1"/>
  <c r="S31" i="8" s="1"/>
  <c r="Z31" i="8" s="1"/>
  <c r="AA31" i="8" s="1"/>
  <c r="DH33" i="5"/>
  <c r="DI33" i="5" s="1"/>
  <c r="DJ33" i="5" s="1"/>
  <c r="DK33" i="5" s="1"/>
  <c r="DU33" i="5" s="1"/>
  <c r="DV33" i="5" s="1"/>
  <c r="AM33" i="5"/>
  <c r="AZ33" i="5" s="1"/>
  <c r="CU32" i="6"/>
  <c r="DF32" i="6" s="1"/>
  <c r="EM32" i="6"/>
  <c r="I31" i="9"/>
  <c r="M31" i="9" s="1"/>
  <c r="O31" i="9"/>
  <c r="V31" i="9" s="1"/>
  <c r="W31" i="9" s="1"/>
  <c r="I32" i="7"/>
  <c r="M32" i="7" s="1"/>
  <c r="O32" i="7"/>
  <c r="V32" i="7" s="1"/>
  <c r="W32" i="7" s="1"/>
  <c r="BT33" i="5"/>
  <c r="DF33" i="4"/>
  <c r="CW33" i="4"/>
  <c r="AS33" i="4"/>
  <c r="DQ33" i="4"/>
  <c r="AK33" i="4"/>
  <c r="X32" i="6"/>
  <c r="AI32" i="6"/>
  <c r="AJ32" i="6"/>
  <c r="AC33" i="4"/>
  <c r="Z33" i="4"/>
  <c r="AA33" i="4" s="1"/>
  <c r="AO33" i="4" s="1"/>
  <c r="U33" i="4"/>
  <c r="V33" i="4" s="1"/>
  <c r="AW33" i="4" s="1"/>
  <c r="G31" i="10"/>
  <c r="BG35" i="1"/>
  <c r="BH35" i="1"/>
  <c r="DM35" i="1"/>
  <c r="DN35" i="1" s="1"/>
  <c r="Q31" i="8" l="1"/>
  <c r="AS32" i="6"/>
  <c r="BB33" i="5"/>
  <c r="BC33" i="5"/>
  <c r="BE33" i="5" s="1"/>
  <c r="CQ31" i="9"/>
  <c r="DM31" i="9" s="1"/>
  <c r="CW32" i="6"/>
  <c r="CY32" i="6" s="1"/>
  <c r="DQ32" i="6"/>
  <c r="DV32" i="6" s="1"/>
  <c r="EI31" i="9"/>
  <c r="CU31" i="8"/>
  <c r="AS31" i="8" s="1"/>
  <c r="EM31" i="8"/>
  <c r="CQ32" i="7"/>
  <c r="AO32" i="7" s="1"/>
  <c r="EI32" i="7"/>
  <c r="ES33" i="5"/>
  <c r="ET33" i="5" s="1"/>
  <c r="EU33" i="5" s="1"/>
  <c r="EV33" i="5" s="1"/>
  <c r="AM33" i="4"/>
  <c r="AP33" i="4"/>
  <c r="AQ33" i="4" s="1"/>
  <c r="AB32" i="6"/>
  <c r="DX35" i="1"/>
  <c r="DY35" i="1" s="1"/>
  <c r="EV35" i="1"/>
  <c r="X31" i="8"/>
  <c r="AI31" i="8"/>
  <c r="AJ31" i="8"/>
  <c r="DJ33" i="4"/>
  <c r="DI33" i="4"/>
  <c r="DH33" i="4"/>
  <c r="DG33" i="4"/>
  <c r="DK33" i="4"/>
  <c r="AL33" i="4"/>
  <c r="AK32" i="6"/>
  <c r="AM32" i="6" s="1"/>
  <c r="DK32" i="6"/>
  <c r="DI32" i="6"/>
  <c r="DG32" i="6"/>
  <c r="DJ32" i="6"/>
  <c r="DH32" i="6"/>
  <c r="AE31" i="9"/>
  <c r="T31" i="9"/>
  <c r="AF31" i="9"/>
  <c r="AF32" i="7"/>
  <c r="T32" i="7"/>
  <c r="AE32" i="7"/>
  <c r="DS33" i="4"/>
  <c r="DT33" i="4"/>
  <c r="DR33" i="4"/>
  <c r="DV33" i="4"/>
  <c r="DU33" i="4"/>
  <c r="CZ33" i="4"/>
  <c r="DB33" i="4"/>
  <c r="CX33" i="4"/>
  <c r="DA33" i="4"/>
  <c r="CY33" i="4"/>
  <c r="AB33" i="4"/>
  <c r="AD33" i="4" s="1"/>
  <c r="AC32" i="6"/>
  <c r="U32" i="6"/>
  <c r="V32" i="6" s="1"/>
  <c r="AW32" i="6" s="1"/>
  <c r="AO32" i="6"/>
  <c r="AL32" i="6"/>
  <c r="BI35" i="1"/>
  <c r="BJ35" i="1" s="1"/>
  <c r="DX33" i="5"/>
  <c r="EA33" i="5"/>
  <c r="DY33" i="5"/>
  <c r="DZ33" i="5"/>
  <c r="DW33" i="5"/>
  <c r="CS31" i="9" l="1"/>
  <c r="CW31" i="9" s="1"/>
  <c r="AO31" i="9"/>
  <c r="DB31" i="9"/>
  <c r="DD31" i="9" s="1"/>
  <c r="DB32" i="6"/>
  <c r="BD33" i="5"/>
  <c r="BF33" i="5" s="1"/>
  <c r="BG33" i="5" s="1"/>
  <c r="CZ32" i="6"/>
  <c r="CX32" i="6"/>
  <c r="DS32" i="6"/>
  <c r="DT32" i="6"/>
  <c r="DU32" i="6"/>
  <c r="DA32" i="6"/>
  <c r="DQ31" i="8"/>
  <c r="DS31" i="8" s="1"/>
  <c r="DR32" i="6"/>
  <c r="DF31" i="8"/>
  <c r="DH31" i="8" s="1"/>
  <c r="DM32" i="7"/>
  <c r="DQ32" i="7" s="1"/>
  <c r="DB32" i="7"/>
  <c r="DC32" i="7" s="1"/>
  <c r="EB33" i="5"/>
  <c r="EC33" i="5" s="1"/>
  <c r="ED33" i="5" s="1"/>
  <c r="EE33" i="5" s="1"/>
  <c r="AQ33" i="5" s="1"/>
  <c r="P33" i="5" s="1"/>
  <c r="S33" i="5" s="1"/>
  <c r="AT33" i="5" s="1"/>
  <c r="CS32" i="7"/>
  <c r="CW32" i="7" s="1"/>
  <c r="CW31" i="8"/>
  <c r="CY31" i="8" s="1"/>
  <c r="BD33" i="4"/>
  <c r="AN33" i="4"/>
  <c r="BG33" i="4" s="1"/>
  <c r="AP32" i="6"/>
  <c r="AQ32" i="6" s="1"/>
  <c r="AG32" i="7"/>
  <c r="AK31" i="9"/>
  <c r="AG31" i="9"/>
  <c r="AI31" i="9" s="1"/>
  <c r="AL31" i="8"/>
  <c r="DL32" i="6"/>
  <c r="DM32" i="6" s="1"/>
  <c r="DC33" i="4"/>
  <c r="DD33" i="4" s="1"/>
  <c r="Q32" i="7"/>
  <c r="R32" i="7" s="1"/>
  <c r="AS32" i="7" s="1"/>
  <c r="Y32" i="7"/>
  <c r="AD32" i="6"/>
  <c r="AH32" i="7"/>
  <c r="DL33" i="4"/>
  <c r="DM33" i="4" s="1"/>
  <c r="DR31" i="9"/>
  <c r="DN31" i="9"/>
  <c r="DP31" i="9"/>
  <c r="DO31" i="9"/>
  <c r="DQ31" i="9"/>
  <c r="AN32" i="6"/>
  <c r="Y31" i="9"/>
  <c r="Q31" i="9"/>
  <c r="R31" i="9" s="1"/>
  <c r="AS31" i="9" s="1"/>
  <c r="X31" i="9"/>
  <c r="AL31" i="9"/>
  <c r="AK31" i="8"/>
  <c r="EW35" i="1"/>
  <c r="EX35" i="1" s="1"/>
  <c r="EY35" i="1" s="1"/>
  <c r="BF33" i="4"/>
  <c r="BX33" i="4"/>
  <c r="DW33" i="4"/>
  <c r="DX33" i="4" s="1"/>
  <c r="U31" i="8"/>
  <c r="V31" i="8" s="1"/>
  <c r="AW31" i="8" s="1"/>
  <c r="AC31" i="8"/>
  <c r="DZ35" i="1"/>
  <c r="ED35" i="1"/>
  <c r="EC35" i="1"/>
  <c r="EA35" i="1"/>
  <c r="EB35" i="1"/>
  <c r="DE31" i="9" l="1"/>
  <c r="DG31" i="9"/>
  <c r="DF31" i="9"/>
  <c r="DC31" i="9"/>
  <c r="CT31" i="9"/>
  <c r="CV31" i="9"/>
  <c r="CX31" i="9"/>
  <c r="CU31" i="9"/>
  <c r="DC32" i="6"/>
  <c r="DD32" i="6" s="1"/>
  <c r="DN32" i="6" s="1"/>
  <c r="DO32" i="6" s="1"/>
  <c r="DG32" i="7"/>
  <c r="DW32" i="6"/>
  <c r="DX32" i="6" s="1"/>
  <c r="DT31" i="8"/>
  <c r="DU31" i="8"/>
  <c r="DO32" i="7"/>
  <c r="DG31" i="8"/>
  <c r="DJ31" i="8"/>
  <c r="DI31" i="8"/>
  <c r="DR31" i="8"/>
  <c r="DK31" i="8"/>
  <c r="DP32" i="7"/>
  <c r="DN32" i="7"/>
  <c r="DR32" i="7"/>
  <c r="DF32" i="7"/>
  <c r="DE32" i="7"/>
  <c r="DV31" i="8"/>
  <c r="CU32" i="7"/>
  <c r="DD32" i="7"/>
  <c r="CX31" i="8"/>
  <c r="CX32" i="7"/>
  <c r="CV32" i="7"/>
  <c r="CT32" i="7"/>
  <c r="DB31" i="8"/>
  <c r="DA31" i="8"/>
  <c r="CZ31" i="8"/>
  <c r="AH31" i="9"/>
  <c r="AJ31" i="9" s="1"/>
  <c r="AB31" i="8"/>
  <c r="AD31" i="8" s="1"/>
  <c r="Z31" i="9"/>
  <c r="BT31" i="9" s="1"/>
  <c r="AM31" i="8"/>
  <c r="AN31" i="8" s="1"/>
  <c r="AP31" i="8"/>
  <c r="X32" i="7"/>
  <c r="Z32" i="7" s="1"/>
  <c r="BT32" i="7" s="1"/>
  <c r="DN33" i="4"/>
  <c r="DO33" i="4" s="1"/>
  <c r="BD32" i="6"/>
  <c r="AL32" i="7"/>
  <c r="AK32" i="7"/>
  <c r="AO31" i="8"/>
  <c r="EE35" i="1"/>
  <c r="EF35" i="1" s="1"/>
  <c r="EG35" i="1" s="1"/>
  <c r="EH35" i="1" s="1"/>
  <c r="AT35" i="1" s="1"/>
  <c r="S35" i="1" s="1"/>
  <c r="V35" i="1" s="1"/>
  <c r="BG32" i="6"/>
  <c r="DS31" i="9"/>
  <c r="DT31" i="9" s="1"/>
  <c r="BA33" i="5"/>
  <c r="AU33" i="5"/>
  <c r="BU33" i="5"/>
  <c r="BV33" i="5" s="1"/>
  <c r="AM31" i="9"/>
  <c r="BF32" i="6"/>
  <c r="BX32" i="6"/>
  <c r="AI32" i="7"/>
  <c r="AJ32" i="7" s="1"/>
  <c r="BH33" i="4"/>
  <c r="BI33" i="4"/>
  <c r="DH31" i="9" l="1"/>
  <c r="DI31" i="9" s="1"/>
  <c r="CY31" i="9"/>
  <c r="CZ31" i="9" s="1"/>
  <c r="DL31" i="8"/>
  <c r="DM31" i="8" s="1"/>
  <c r="DS32" i="7"/>
  <c r="DT32" i="7" s="1"/>
  <c r="DW31" i="8"/>
  <c r="DX31" i="8" s="1"/>
  <c r="DH32" i="7"/>
  <c r="DI32" i="7" s="1"/>
  <c r="DC31" i="8"/>
  <c r="DD31" i="8" s="1"/>
  <c r="CY32" i="7"/>
  <c r="CZ32" i="7" s="1"/>
  <c r="DJ32" i="7" s="1"/>
  <c r="DK32" i="7" s="1"/>
  <c r="AM32" i="7"/>
  <c r="AZ32" i="7" s="1"/>
  <c r="BB31" i="9"/>
  <c r="AQ31" i="8"/>
  <c r="BD31" i="8" s="1"/>
  <c r="DY32" i="6"/>
  <c r="DZ32" i="6" s="1"/>
  <c r="EW32" i="6"/>
  <c r="AX33" i="5"/>
  <c r="AY33" i="5" s="1"/>
  <c r="AV33" i="5"/>
  <c r="AW33" i="5" s="1"/>
  <c r="AZ31" i="9"/>
  <c r="BH33" i="5"/>
  <c r="BI33" i="5" s="1"/>
  <c r="BM33" i="5"/>
  <c r="BX31" i="8"/>
  <c r="DJ31" i="9"/>
  <c r="DK31" i="9" s="1"/>
  <c r="BJ33" i="4"/>
  <c r="BK33" i="4" s="1"/>
  <c r="AW35" i="1"/>
  <c r="DY33" i="4"/>
  <c r="DZ33" i="4" s="1"/>
  <c r="EW33" i="4"/>
  <c r="BC31" i="9"/>
  <c r="BI32" i="6"/>
  <c r="BH32" i="6"/>
  <c r="DN31" i="8" l="1"/>
  <c r="DO31" i="8" s="1"/>
  <c r="DY31" i="8" s="1"/>
  <c r="DZ31" i="8" s="1"/>
  <c r="BC32" i="7"/>
  <c r="BD32" i="7" s="1"/>
  <c r="BB32" i="7"/>
  <c r="BF31" i="8"/>
  <c r="BG31" i="8"/>
  <c r="BH31" i="8" s="1"/>
  <c r="BJ32" i="6"/>
  <c r="BK32" i="6" s="1"/>
  <c r="EX33" i="4"/>
  <c r="EY33" i="4" s="1"/>
  <c r="EZ33" i="4" s="1"/>
  <c r="EW31" i="8"/>
  <c r="DU32" i="7"/>
  <c r="DV32" i="7" s="1"/>
  <c r="ES32" i="7"/>
  <c r="BN33" i="5"/>
  <c r="BO33" i="5"/>
  <c r="EX32" i="6"/>
  <c r="EY32" i="6" s="1"/>
  <c r="EZ32" i="6" s="1"/>
  <c r="ED33" i="4"/>
  <c r="EB33" i="4"/>
  <c r="EE33" i="4"/>
  <c r="EC33" i="4"/>
  <c r="EA33" i="4"/>
  <c r="BJ33" i="5"/>
  <c r="BK33" i="5"/>
  <c r="ED32" i="6"/>
  <c r="EE32" i="6"/>
  <c r="EC32" i="6"/>
  <c r="EB32" i="6"/>
  <c r="EA32" i="6"/>
  <c r="DU31" i="9"/>
  <c r="DV31" i="9" s="1"/>
  <c r="ES31" i="9"/>
  <c r="BD35" i="1"/>
  <c r="AX35" i="1"/>
  <c r="BX35" i="1"/>
  <c r="BY35" i="1" s="1"/>
  <c r="BD31" i="9"/>
  <c r="BE31" i="9"/>
  <c r="BE32" i="7"/>
  <c r="BI31" i="8" l="1"/>
  <c r="BJ31" i="8" s="1"/>
  <c r="BK31" i="8" s="1"/>
  <c r="EF33" i="4"/>
  <c r="EG33" i="4" s="1"/>
  <c r="EH33" i="4" s="1"/>
  <c r="EI33" i="4" s="1"/>
  <c r="AU33" i="4" s="1"/>
  <c r="T33" i="4" s="1"/>
  <c r="W33" i="4" s="1"/>
  <c r="AX33" i="4" s="1"/>
  <c r="EF32" i="6"/>
  <c r="EG32" i="6" s="1"/>
  <c r="EH32" i="6" s="1"/>
  <c r="EI32" i="6" s="1"/>
  <c r="AU32" i="6" s="1"/>
  <c r="T32" i="6" s="1"/>
  <c r="W32" i="6" s="1"/>
  <c r="AX32" i="6" s="1"/>
  <c r="BF31" i="9"/>
  <c r="BG31" i="9" s="1"/>
  <c r="BP33" i="5"/>
  <c r="BK35" i="1"/>
  <c r="BL35" i="1" s="1"/>
  <c r="BP35" i="1"/>
  <c r="EX31" i="8"/>
  <c r="EY31" i="8" s="1"/>
  <c r="EZ31" i="8" s="1"/>
  <c r="DX31" i="9"/>
  <c r="EA31" i="9"/>
  <c r="DW31" i="9"/>
  <c r="DY31" i="9"/>
  <c r="DZ31" i="9"/>
  <c r="BA35" i="1"/>
  <c r="BB35" i="1" s="1"/>
  <c r="AY35" i="1"/>
  <c r="AZ35" i="1" s="1"/>
  <c r="BF32" i="7"/>
  <c r="BG32" i="7" s="1"/>
  <c r="EE31" i="8"/>
  <c r="EC31" i="8"/>
  <c r="ED31" i="8"/>
  <c r="EB31" i="8"/>
  <c r="EA31" i="8"/>
  <c r="ET32" i="7"/>
  <c r="EU32" i="7" s="1"/>
  <c r="EV32" i="7" s="1"/>
  <c r="DY32" i="7"/>
  <c r="DW32" i="7"/>
  <c r="EA32" i="7"/>
  <c r="DX32" i="7"/>
  <c r="DZ32" i="7"/>
  <c r="ET31" i="9"/>
  <c r="EU31" i="9" s="1"/>
  <c r="EV31" i="9" s="1"/>
  <c r="BL33" i="5"/>
  <c r="BE32" i="6" l="1"/>
  <c r="AY32" i="6"/>
  <c r="BY32" i="6"/>
  <c r="BZ32" i="6" s="1"/>
  <c r="EF31" i="8"/>
  <c r="EG31" i="8" s="1"/>
  <c r="EH31" i="8" s="1"/>
  <c r="EI31" i="8" s="1"/>
  <c r="AU31" i="8" s="1"/>
  <c r="T31" i="8" s="1"/>
  <c r="W31" i="8" s="1"/>
  <c r="EB32" i="7"/>
  <c r="EC32" i="7" s="1"/>
  <c r="ED32" i="7" s="1"/>
  <c r="EE32" i="7" s="1"/>
  <c r="AQ32" i="7" s="1"/>
  <c r="P32" i="7" s="1"/>
  <c r="S32" i="7" s="1"/>
  <c r="BR35" i="1"/>
  <c r="BQ35" i="1"/>
  <c r="EB31" i="9"/>
  <c r="EC31" i="9" s="1"/>
  <c r="ED31" i="9" s="1"/>
  <c r="EE31" i="9" s="1"/>
  <c r="AQ31" i="9" s="1"/>
  <c r="P31" i="9" s="1"/>
  <c r="S31" i="9" s="1"/>
  <c r="BQ33" i="5"/>
  <c r="BR33" i="5"/>
  <c r="BS33" i="5" s="1"/>
  <c r="BE33" i="4"/>
  <c r="AY33" i="4"/>
  <c r="BY33" i="4"/>
  <c r="BZ33" i="4" s="1"/>
  <c r="BN35" i="1"/>
  <c r="BM35" i="1"/>
  <c r="BS35" i="1" l="1"/>
  <c r="BB33" i="4"/>
  <c r="BC33" i="4" s="1"/>
  <c r="AZ33" i="4"/>
  <c r="BA33" i="4" s="1"/>
  <c r="AT31" i="9"/>
  <c r="BB32" i="6"/>
  <c r="BC32" i="6" s="1"/>
  <c r="AZ32" i="6"/>
  <c r="BA32" i="6" s="1"/>
  <c r="AX31" i="8"/>
  <c r="CD33" i="5"/>
  <c r="BW33" i="5"/>
  <c r="BX33" i="5" s="1"/>
  <c r="BQ32" i="6"/>
  <c r="BL32" i="6"/>
  <c r="BM32" i="6" s="1"/>
  <c r="BL33" i="4"/>
  <c r="BM33" i="4" s="1"/>
  <c r="BQ33" i="4"/>
  <c r="BO35" i="1"/>
  <c r="AT32" i="7"/>
  <c r="BR33" i="4" l="1"/>
  <c r="BS33" i="4"/>
  <c r="BA32" i="7"/>
  <c r="AU32" i="7"/>
  <c r="BU32" i="7"/>
  <c r="BV32" i="7" s="1"/>
  <c r="BA31" i="9"/>
  <c r="AU31" i="9"/>
  <c r="BU31" i="9"/>
  <c r="BV31" i="9" s="1"/>
  <c r="BN33" i="4"/>
  <c r="BO33" i="4"/>
  <c r="BE31" i="8"/>
  <c r="AY31" i="8"/>
  <c r="BY31" i="8"/>
  <c r="BZ31" i="8" s="1"/>
  <c r="BR32" i="6"/>
  <c r="BS32" i="6"/>
  <c r="BZ33" i="5"/>
  <c r="CA33" i="5"/>
  <c r="BT35" i="1"/>
  <c r="BU35" i="1"/>
  <c r="BV35" i="1" s="1"/>
  <c r="BO32" i="6"/>
  <c r="BN32" i="6"/>
  <c r="BB31" i="8" l="1"/>
  <c r="BC31" i="8" s="1"/>
  <c r="AZ31" i="8"/>
  <c r="BA31" i="8" s="1"/>
  <c r="AX32" i="7"/>
  <c r="AY32" i="7" s="1"/>
  <c r="AV32" i="7"/>
  <c r="AW32" i="7" s="1"/>
  <c r="CG35" i="1"/>
  <c r="BZ35" i="1"/>
  <c r="CA35" i="1" s="1"/>
  <c r="BT33" i="4"/>
  <c r="BQ31" i="8"/>
  <c r="BL31" i="8"/>
  <c r="BM31" i="8" s="1"/>
  <c r="BP33" i="4"/>
  <c r="CB33" i="5"/>
  <c r="CC33" i="5" s="1"/>
  <c r="CE33" i="5" s="1"/>
  <c r="CF33" i="5" s="1"/>
  <c r="CG33" i="5" s="1"/>
  <c r="CI33" i="5" s="1"/>
  <c r="E33" i="5" s="1"/>
  <c r="AX31" i="9"/>
  <c r="AY31" i="9" s="1"/>
  <c r="AV31" i="9"/>
  <c r="AW31" i="9" s="1"/>
  <c r="BT32" i="6"/>
  <c r="BM31" i="9"/>
  <c r="BH31" i="9"/>
  <c r="BI31" i="9" s="1"/>
  <c r="BH32" i="7"/>
  <c r="BI32" i="7" s="1"/>
  <c r="BM32" i="7"/>
  <c r="BP32" i="6"/>
  <c r="CC35" i="1" l="1"/>
  <c r="CD35" i="1"/>
  <c r="BR31" i="8"/>
  <c r="BS31" i="8"/>
  <c r="BN31" i="9"/>
  <c r="BO31" i="9"/>
  <c r="BO32" i="7"/>
  <c r="BN32" i="7"/>
  <c r="C34" i="5"/>
  <c r="F33" i="5"/>
  <c r="H33" i="6" s="1"/>
  <c r="BV33" i="4"/>
  <c r="BW33" i="4" s="1"/>
  <c r="BU33" i="4"/>
  <c r="BU32" i="6"/>
  <c r="BV32" i="6"/>
  <c r="BW32" i="6" s="1"/>
  <c r="BJ32" i="7"/>
  <c r="BK32" i="7"/>
  <c r="BK31" i="9"/>
  <c r="BJ31" i="9"/>
  <c r="BN31" i="8"/>
  <c r="BO31" i="8"/>
  <c r="BP32" i="7" l="1"/>
  <c r="BL31" i="9"/>
  <c r="BP31" i="9"/>
  <c r="BL32" i="7"/>
  <c r="CH32" i="6"/>
  <c r="CA32" i="6"/>
  <c r="CB32" i="6" s="1"/>
  <c r="BT31" i="8"/>
  <c r="CH33" i="4"/>
  <c r="CA33" i="4"/>
  <c r="CB33" i="4" s="1"/>
  <c r="BP31" i="8"/>
  <c r="CE35" i="1"/>
  <c r="CF35" i="1" s="1"/>
  <c r="CH35" i="1" s="1"/>
  <c r="CI35" i="1" s="1"/>
  <c r="CJ35" i="1" s="1"/>
  <c r="CL35" i="1" s="1"/>
  <c r="E35" i="1" s="1"/>
  <c r="BQ31" i="9" l="1"/>
  <c r="BW31" i="9" s="1"/>
  <c r="BX31" i="9" s="1"/>
  <c r="CE33" i="4"/>
  <c r="CD33" i="4"/>
  <c r="BQ32" i="7"/>
  <c r="BR32" i="7"/>
  <c r="BS32" i="7" s="1"/>
  <c r="BR31" i="9"/>
  <c r="BS31" i="9" s="1"/>
  <c r="F35" i="1"/>
  <c r="H34" i="2" s="1"/>
  <c r="I34" i="2" s="1"/>
  <c r="C36" i="1"/>
  <c r="BV31" i="8"/>
  <c r="BW31" i="8" s="1"/>
  <c r="BU31" i="8"/>
  <c r="CD32" i="6"/>
  <c r="CE32" i="6"/>
  <c r="J34" i="2" l="1"/>
  <c r="D34" i="4" s="1"/>
  <c r="D34" i="5" s="1"/>
  <c r="CD31" i="9"/>
  <c r="CF32" i="6"/>
  <c r="CG32" i="6" s="1"/>
  <c r="CI32" i="6" s="1"/>
  <c r="CJ32" i="6" s="1"/>
  <c r="CK32" i="6" s="1"/>
  <c r="CM32" i="6" s="1"/>
  <c r="E32" i="6" s="1"/>
  <c r="C33" i="6" s="1"/>
  <c r="CD32" i="7"/>
  <c r="BW32" i="7"/>
  <c r="BX32" i="7" s="1"/>
  <c r="CF33" i="4"/>
  <c r="CG33" i="4" s="1"/>
  <c r="CI33" i="4" s="1"/>
  <c r="CJ33" i="4" s="1"/>
  <c r="CK33" i="4" s="1"/>
  <c r="CM33" i="4" s="1"/>
  <c r="E33" i="4" s="1"/>
  <c r="CH31" i="8"/>
  <c r="CA31" i="8"/>
  <c r="CB31" i="8" s="1"/>
  <c r="BZ31" i="9"/>
  <c r="CA31" i="9"/>
  <c r="G36" i="1"/>
  <c r="F32" i="6" l="1"/>
  <c r="I32" i="6" s="1"/>
  <c r="R36" i="1"/>
  <c r="K36" i="1"/>
  <c r="G34" i="6"/>
  <c r="G34" i="5"/>
  <c r="CB31" i="9"/>
  <c r="CC31" i="9" s="1"/>
  <c r="CE31" i="9" s="1"/>
  <c r="CF31" i="9" s="1"/>
  <c r="CG31" i="9" s="1"/>
  <c r="CI31" i="9" s="1"/>
  <c r="E31" i="9" s="1"/>
  <c r="C34" i="4"/>
  <c r="F33" i="4"/>
  <c r="CD31" i="8"/>
  <c r="CE31" i="8"/>
  <c r="CA32" i="7"/>
  <c r="BZ32" i="7"/>
  <c r="J32" i="6" l="1"/>
  <c r="D32" i="8" s="1"/>
  <c r="D32" i="9" s="1"/>
  <c r="I34" i="5"/>
  <c r="M34" i="5" s="1"/>
  <c r="O34" i="5"/>
  <c r="V34" i="5" s="1"/>
  <c r="W34" i="5" s="1"/>
  <c r="I33" i="4"/>
  <c r="CF31" i="8"/>
  <c r="CG31" i="8" s="1"/>
  <c r="CI31" i="8" s="1"/>
  <c r="CJ31" i="8" s="1"/>
  <c r="CK31" i="8" s="1"/>
  <c r="CM31" i="8" s="1"/>
  <c r="E31" i="8" s="1"/>
  <c r="K34" i="4"/>
  <c r="CB32" i="7"/>
  <c r="CC32" i="7" s="1"/>
  <c r="CE32" i="7" s="1"/>
  <c r="CF32" i="7" s="1"/>
  <c r="CG32" i="7" s="1"/>
  <c r="CI32" i="7" s="1"/>
  <c r="E32" i="7" s="1"/>
  <c r="EL36" i="1"/>
  <c r="CT36" i="1"/>
  <c r="O36" i="1"/>
  <c r="C32" i="9"/>
  <c r="F31" i="9"/>
  <c r="H31" i="10" s="1"/>
  <c r="T36" i="1"/>
  <c r="U36" i="1" s="1"/>
  <c r="AV36" i="1" s="1"/>
  <c r="Y36" i="1"/>
  <c r="Z36" i="1" s="1"/>
  <c r="AO36" i="1" s="1"/>
  <c r="AB36" i="1"/>
  <c r="J33" i="4" l="1"/>
  <c r="D33" i="6" s="1"/>
  <c r="CQ34" i="5"/>
  <c r="DM34" i="5" s="1"/>
  <c r="AA36" i="1"/>
  <c r="AC36" i="1" s="1"/>
  <c r="BW36" i="1" s="1"/>
  <c r="AK36" i="1"/>
  <c r="EI34" i="5"/>
  <c r="W36" i="1"/>
  <c r="AH36" i="1"/>
  <c r="AI36" i="1"/>
  <c r="C33" i="7"/>
  <c r="F32" i="7"/>
  <c r="H32" i="8" s="1"/>
  <c r="C32" i="8"/>
  <c r="F31" i="8"/>
  <c r="DP36" i="1"/>
  <c r="AR36" i="1"/>
  <c r="CV36" i="1"/>
  <c r="DE36" i="1"/>
  <c r="AN36" i="1"/>
  <c r="AP36" i="1" s="1"/>
  <c r="BE36" i="1" s="1"/>
  <c r="G32" i="10"/>
  <c r="G32" i="9"/>
  <c r="AE34" i="5"/>
  <c r="T34" i="5"/>
  <c r="AF34" i="5"/>
  <c r="Q34" i="4"/>
  <c r="M34" i="4"/>
  <c r="BC36" i="1" l="1"/>
  <c r="K33" i="6"/>
  <c r="D33" i="7"/>
  <c r="DB34" i="5"/>
  <c r="DF34" i="5" s="1"/>
  <c r="AO34" i="5"/>
  <c r="CS34" i="5"/>
  <c r="CU34" i="5" s="1"/>
  <c r="I32" i="9"/>
  <c r="M32" i="9" s="1"/>
  <c r="O32" i="9"/>
  <c r="V32" i="9" s="1"/>
  <c r="W32" i="9" s="1"/>
  <c r="M33" i="6"/>
  <c r="S33" i="6" s="1"/>
  <c r="Z33" i="6" s="1"/>
  <c r="AA33" i="6" s="1"/>
  <c r="Q33" i="6"/>
  <c r="AJ36" i="1"/>
  <c r="AL36" i="1" s="1"/>
  <c r="AM36" i="1" s="1"/>
  <c r="EM34" i="4"/>
  <c r="S34" i="4"/>
  <c r="CU34" i="4"/>
  <c r="I31" i="8"/>
  <c r="J31" i="8" s="1"/>
  <c r="D31" i="10" s="1"/>
  <c r="G33" i="7"/>
  <c r="G33" i="8"/>
  <c r="DP34" i="5"/>
  <c r="DQ34" i="5"/>
  <c r="DN34" i="5"/>
  <c r="DO34" i="5"/>
  <c r="DR34" i="5"/>
  <c r="AL34" i="5"/>
  <c r="Y34" i="5"/>
  <c r="Q34" i="5"/>
  <c r="R34" i="5" s="1"/>
  <c r="AS34" i="5" s="1"/>
  <c r="X34" i="5"/>
  <c r="K32" i="8"/>
  <c r="DI36" i="1"/>
  <c r="DJ36" i="1"/>
  <c r="DG36" i="1"/>
  <c r="DH36" i="1"/>
  <c r="DF36" i="1"/>
  <c r="CX36" i="1"/>
  <c r="DA36" i="1"/>
  <c r="CW36" i="1"/>
  <c r="CY36" i="1"/>
  <c r="CZ36" i="1"/>
  <c r="DR36" i="1"/>
  <c r="DU36" i="1"/>
  <c r="DT36" i="1"/>
  <c r="DS36" i="1"/>
  <c r="DQ36" i="1"/>
  <c r="AJ34" i="4"/>
  <c r="AI34" i="4"/>
  <c r="X34" i="4"/>
  <c r="DG34" i="5"/>
  <c r="DE34" i="5"/>
  <c r="DD34" i="5"/>
  <c r="AG34" i="5"/>
  <c r="AI34" i="5" s="1"/>
  <c r="EI32" i="9" l="1"/>
  <c r="CV34" i="5"/>
  <c r="CX34" i="5"/>
  <c r="CW34" i="5"/>
  <c r="CU33" i="6"/>
  <c r="DQ33" i="6" s="1"/>
  <c r="EM33" i="6"/>
  <c r="CT34" i="5"/>
  <c r="CQ32" i="9"/>
  <c r="CS32" i="9" s="1"/>
  <c r="DC34" i="5"/>
  <c r="DH34" i="5" s="1"/>
  <c r="DI34" i="5" s="1"/>
  <c r="AK34" i="4"/>
  <c r="DV36" i="1"/>
  <c r="DW36" i="1" s="1"/>
  <c r="M32" i="8"/>
  <c r="S32" i="8" s="1"/>
  <c r="Z32" i="8" s="1"/>
  <c r="AA32" i="8" s="1"/>
  <c r="Q32" i="8"/>
  <c r="I33" i="7"/>
  <c r="M33" i="7" s="1"/>
  <c r="O33" i="7"/>
  <c r="V33" i="7" s="1"/>
  <c r="W33" i="7" s="1"/>
  <c r="Z34" i="5"/>
  <c r="BT34" i="5" s="1"/>
  <c r="AH34" i="5"/>
  <c r="AJ34" i="5" s="1"/>
  <c r="AK34" i="5"/>
  <c r="AM34" i="5" s="1"/>
  <c r="DB36" i="1"/>
  <c r="DC36" i="1" s="1"/>
  <c r="DS34" i="5"/>
  <c r="DT34" i="5" s="1"/>
  <c r="U34" i="4"/>
  <c r="V34" i="4" s="1"/>
  <c r="AW34" i="4" s="1"/>
  <c r="AC34" i="4"/>
  <c r="Z34" i="4"/>
  <c r="AA34" i="4" s="1"/>
  <c r="AB34" i="4" s="1"/>
  <c r="AD34" i="4" s="1"/>
  <c r="DK36" i="1"/>
  <c r="DL36" i="1" s="1"/>
  <c r="DM36" i="1" s="1"/>
  <c r="BF36" i="1"/>
  <c r="DQ34" i="4"/>
  <c r="AS34" i="4"/>
  <c r="CW34" i="4"/>
  <c r="DF34" i="4"/>
  <c r="AE32" i="9"/>
  <c r="T32" i="9"/>
  <c r="AF32" i="9"/>
  <c r="AI33" i="6"/>
  <c r="X33" i="6"/>
  <c r="AJ33" i="6"/>
  <c r="AO32" i="9" l="1"/>
  <c r="CY34" i="5"/>
  <c r="CZ34" i="5" s="1"/>
  <c r="CW33" i="6"/>
  <c r="CY33" i="6" s="1"/>
  <c r="DF33" i="6"/>
  <c r="DJ33" i="6" s="1"/>
  <c r="AS33" i="6"/>
  <c r="DM32" i="9"/>
  <c r="DR32" i="9" s="1"/>
  <c r="DB32" i="9"/>
  <c r="DF32" i="9" s="1"/>
  <c r="AM34" i="4"/>
  <c r="CQ33" i="7"/>
  <c r="CS33" i="7" s="1"/>
  <c r="EI33" i="7"/>
  <c r="CU32" i="8"/>
  <c r="AS32" i="8" s="1"/>
  <c r="EM32" i="8"/>
  <c r="AZ34" i="5"/>
  <c r="BB34" i="5"/>
  <c r="AK33" i="6"/>
  <c r="BX34" i="4"/>
  <c r="U33" i="6"/>
  <c r="V33" i="6" s="1"/>
  <c r="AW33" i="6" s="1"/>
  <c r="AC33" i="6"/>
  <c r="AO34" i="4"/>
  <c r="BG36" i="1"/>
  <c r="BH36" i="1"/>
  <c r="BC34" i="5"/>
  <c r="AG32" i="9"/>
  <c r="AI32" i="9" s="1"/>
  <c r="AL34" i="4"/>
  <c r="CZ33" i="6"/>
  <c r="DA33" i="6"/>
  <c r="DR33" i="6"/>
  <c r="DV33" i="6"/>
  <c r="DS33" i="6"/>
  <c r="DU33" i="6"/>
  <c r="DT33" i="6"/>
  <c r="Q32" i="9"/>
  <c r="R32" i="9" s="1"/>
  <c r="AS32" i="9" s="1"/>
  <c r="AH32" i="9"/>
  <c r="AL32" i="9"/>
  <c r="X32" i="9"/>
  <c r="AK32" i="9"/>
  <c r="Y32" i="9"/>
  <c r="CT32" i="9"/>
  <c r="CU32" i="9"/>
  <c r="CW32" i="9"/>
  <c r="CX32" i="9"/>
  <c r="CV32" i="9"/>
  <c r="X32" i="8"/>
  <c r="AI32" i="8"/>
  <c r="AJ32" i="8"/>
  <c r="AP34" i="4"/>
  <c r="DJ34" i="4"/>
  <c r="DG34" i="4"/>
  <c r="DI34" i="4"/>
  <c r="DK34" i="4"/>
  <c r="DH34" i="4"/>
  <c r="DH33" i="6"/>
  <c r="DK33" i="6"/>
  <c r="DI33" i="6"/>
  <c r="AF33" i="7"/>
  <c r="T33" i="7"/>
  <c r="AE33" i="7"/>
  <c r="DR34" i="4"/>
  <c r="DU34" i="4"/>
  <c r="DT34" i="4"/>
  <c r="DV34" i="4"/>
  <c r="DS34" i="4"/>
  <c r="CY34" i="4"/>
  <c r="DA34" i="4"/>
  <c r="CZ34" i="4"/>
  <c r="DB34" i="4"/>
  <c r="CX34" i="4"/>
  <c r="AO33" i="6"/>
  <c r="DJ34" i="5"/>
  <c r="DK34" i="5" s="1"/>
  <c r="DN36" i="1"/>
  <c r="CX33" i="6" l="1"/>
  <c r="DB33" i="6"/>
  <c r="DG33" i="6"/>
  <c r="DE32" i="9"/>
  <c r="DQ32" i="9"/>
  <c r="DO32" i="9"/>
  <c r="DD32" i="9"/>
  <c r="DM33" i="7"/>
  <c r="DO33" i="7" s="1"/>
  <c r="AO33" i="7"/>
  <c r="DG32" i="9"/>
  <c r="DC32" i="9"/>
  <c r="DB33" i="7"/>
  <c r="DG33" i="7" s="1"/>
  <c r="DP32" i="9"/>
  <c r="DN32" i="9"/>
  <c r="AN34" i="4"/>
  <c r="DF32" i="8"/>
  <c r="DG32" i="8" s="1"/>
  <c r="CW32" i="8"/>
  <c r="DB32" i="8" s="1"/>
  <c r="DQ32" i="8"/>
  <c r="DT32" i="8" s="1"/>
  <c r="AM32" i="9"/>
  <c r="AP33" i="6"/>
  <c r="AQ33" i="6" s="1"/>
  <c r="DL33" i="6"/>
  <c r="DM33" i="6" s="1"/>
  <c r="AJ32" i="9"/>
  <c r="DU34" i="5"/>
  <c r="DV34" i="5" s="1"/>
  <c r="ES34" i="5"/>
  <c r="Y33" i="7"/>
  <c r="AH33" i="7"/>
  <c r="Q33" i="7"/>
  <c r="R33" i="7" s="1"/>
  <c r="AS33" i="7" s="1"/>
  <c r="DL34" i="4"/>
  <c r="DM34" i="4" s="1"/>
  <c r="Z32" i="9"/>
  <c r="DW33" i="6"/>
  <c r="DX33" i="6" s="1"/>
  <c r="AM33" i="6"/>
  <c r="AQ34" i="4"/>
  <c r="AB33" i="6"/>
  <c r="AD33" i="6" s="1"/>
  <c r="AL32" i="8"/>
  <c r="AC32" i="8"/>
  <c r="AP32" i="8"/>
  <c r="U32" i="8"/>
  <c r="V32" i="8" s="1"/>
  <c r="AW32" i="8" s="1"/>
  <c r="AB32" i="8"/>
  <c r="AO32" i="8"/>
  <c r="DW34" i="4"/>
  <c r="DX34" i="4" s="1"/>
  <c r="DC33" i="6"/>
  <c r="DD33" i="6" s="1"/>
  <c r="AL33" i="6"/>
  <c r="BI36" i="1"/>
  <c r="BJ36" i="1" s="1"/>
  <c r="AG33" i="7"/>
  <c r="CY32" i="9"/>
  <c r="CZ32" i="9" s="1"/>
  <c r="BD34" i="5"/>
  <c r="BE34" i="5"/>
  <c r="DX36" i="1"/>
  <c r="DY36" i="1" s="1"/>
  <c r="EV36" i="1"/>
  <c r="DC34" i="4"/>
  <c r="DD34" i="4" s="1"/>
  <c r="CW33" i="7"/>
  <c r="CT33" i="7"/>
  <c r="CV33" i="7"/>
  <c r="CX33" i="7"/>
  <c r="CU33" i="7"/>
  <c r="X33" i="7"/>
  <c r="AK32" i="8"/>
  <c r="AM32" i="8" s="1"/>
  <c r="DH32" i="8" l="1"/>
  <c r="DN33" i="7"/>
  <c r="DA32" i="8"/>
  <c r="DR33" i="7"/>
  <c r="DQ33" i="7"/>
  <c r="DH32" i="9"/>
  <c r="DI32" i="9" s="1"/>
  <c r="DJ32" i="9" s="1"/>
  <c r="DK32" i="9" s="1"/>
  <c r="DP33" i="7"/>
  <c r="DS32" i="9"/>
  <c r="DT32" i="9" s="1"/>
  <c r="DF33" i="7"/>
  <c r="DE33" i="7"/>
  <c r="DD33" i="7"/>
  <c r="DC33" i="7"/>
  <c r="CZ32" i="8"/>
  <c r="DU32" i="8"/>
  <c r="DI32" i="8"/>
  <c r="CX32" i="8"/>
  <c r="DR32" i="8"/>
  <c r="DJ32" i="8"/>
  <c r="DK32" i="8"/>
  <c r="DV32" i="8"/>
  <c r="BG34" i="4"/>
  <c r="BI34" i="4" s="1"/>
  <c r="DS32" i="8"/>
  <c r="CY32" i="8"/>
  <c r="DN33" i="6"/>
  <c r="DO33" i="6" s="1"/>
  <c r="BD33" i="6"/>
  <c r="Z33" i="7"/>
  <c r="BT33" i="7" s="1"/>
  <c r="BC32" i="9"/>
  <c r="BE32" i="9" s="1"/>
  <c r="AZ32" i="9"/>
  <c r="AD32" i="8"/>
  <c r="BX32" i="8" s="1"/>
  <c r="BF34" i="5"/>
  <c r="BG34" i="5" s="1"/>
  <c r="AL33" i="7"/>
  <c r="CY33" i="7"/>
  <c r="CZ33" i="7" s="1"/>
  <c r="BT32" i="9"/>
  <c r="BB32" i="9"/>
  <c r="AK33" i="7"/>
  <c r="AI33" i="7"/>
  <c r="AJ33" i="7" s="1"/>
  <c r="EW36" i="1"/>
  <c r="EX36" i="1" s="1"/>
  <c r="EY36" i="1" s="1"/>
  <c r="AN32" i="8"/>
  <c r="DN34" i="4"/>
  <c r="DO34" i="4" s="1"/>
  <c r="DZ36" i="1"/>
  <c r="ED36" i="1"/>
  <c r="EC36" i="1"/>
  <c r="EB36" i="1"/>
  <c r="EA36" i="1"/>
  <c r="BF33" i="6"/>
  <c r="BX33" i="6"/>
  <c r="ET34" i="5"/>
  <c r="EU34" i="5" s="1"/>
  <c r="EV34" i="5" s="1"/>
  <c r="DS33" i="7"/>
  <c r="DT33" i="7" s="1"/>
  <c r="AN33" i="6"/>
  <c r="AQ32" i="8"/>
  <c r="BF34" i="4"/>
  <c r="BD34" i="4"/>
  <c r="DY34" i="5"/>
  <c r="DZ34" i="5"/>
  <c r="DX34" i="5"/>
  <c r="EA34" i="5"/>
  <c r="DW34" i="5"/>
  <c r="DH33" i="7" l="1"/>
  <c r="DI33" i="7" s="1"/>
  <c r="DL32" i="8"/>
  <c r="DM32" i="8" s="1"/>
  <c r="DW32" i="8"/>
  <c r="DX32" i="8" s="1"/>
  <c r="BH34" i="4"/>
  <c r="BJ34" i="4" s="1"/>
  <c r="BK34" i="4" s="1"/>
  <c r="DC32" i="8"/>
  <c r="DD32" i="8" s="1"/>
  <c r="AM33" i="7"/>
  <c r="BB33" i="7" s="1"/>
  <c r="BD32" i="9"/>
  <c r="BF32" i="9" s="1"/>
  <c r="BG32" i="9" s="1"/>
  <c r="EE36" i="1"/>
  <c r="EF36" i="1" s="1"/>
  <c r="EG36" i="1" s="1"/>
  <c r="EH36" i="1" s="1"/>
  <c r="AT36" i="1" s="1"/>
  <c r="S36" i="1" s="1"/>
  <c r="V36" i="1" s="1"/>
  <c r="AW36" i="1" s="1"/>
  <c r="BD32" i="8"/>
  <c r="BF32" i="8"/>
  <c r="DY34" i="4"/>
  <c r="DZ34" i="4" s="1"/>
  <c r="EW34" i="4"/>
  <c r="DU32" i="9"/>
  <c r="DV32" i="9" s="1"/>
  <c r="ES32" i="9"/>
  <c r="DJ33" i="7"/>
  <c r="DK33" i="7" s="1"/>
  <c r="BG33" i="6"/>
  <c r="BG32" i="8"/>
  <c r="DY33" i="6"/>
  <c r="DZ33" i="6" s="1"/>
  <c r="EW33" i="6"/>
  <c r="EB34" i="5"/>
  <c r="EC34" i="5" s="1"/>
  <c r="ED34" i="5" s="1"/>
  <c r="EE34" i="5" s="1"/>
  <c r="AQ34" i="5" s="1"/>
  <c r="P34" i="5" s="1"/>
  <c r="S34" i="5" s="1"/>
  <c r="DN32" i="8" l="1"/>
  <c r="DO32" i="8" s="1"/>
  <c r="AZ33" i="7"/>
  <c r="BC33" i="7"/>
  <c r="ET32" i="9"/>
  <c r="EU32" i="9" s="1"/>
  <c r="EV32" i="9" s="1"/>
  <c r="AT34" i="5"/>
  <c r="BE33" i="7"/>
  <c r="BD33" i="7"/>
  <c r="BH32" i="8"/>
  <c r="BI32" i="8"/>
  <c r="EX34" i="4"/>
  <c r="EY34" i="4" s="1"/>
  <c r="EZ34" i="4" s="1"/>
  <c r="DW32" i="9"/>
  <c r="DZ32" i="9"/>
  <c r="DX32" i="9"/>
  <c r="DY32" i="9"/>
  <c r="EA32" i="9"/>
  <c r="EX33" i="6"/>
  <c r="EY33" i="6" s="1"/>
  <c r="EZ33" i="6" s="1"/>
  <c r="EA34" i="4"/>
  <c r="EC34" i="4"/>
  <c r="EE34" i="4"/>
  <c r="EB34" i="4"/>
  <c r="ED34" i="4"/>
  <c r="DU33" i="7"/>
  <c r="DV33" i="7" s="1"/>
  <c r="ES33" i="7"/>
  <c r="BD36" i="1"/>
  <c r="AX36" i="1"/>
  <c r="BX36" i="1"/>
  <c r="BY36" i="1" s="1"/>
  <c r="DY32" i="8"/>
  <c r="DZ32" i="8" s="1"/>
  <c r="EW32" i="8"/>
  <c r="EA33" i="6"/>
  <c r="EC33" i="6"/>
  <c r="ED33" i="6"/>
  <c r="EB33" i="6"/>
  <c r="EE33" i="6"/>
  <c r="BI33" i="6"/>
  <c r="BH33" i="6"/>
  <c r="BF33" i="7" l="1"/>
  <c r="BG33" i="7" s="1"/>
  <c r="BJ33" i="6"/>
  <c r="BK33" i="6" s="1"/>
  <c r="EF33" i="6"/>
  <c r="EG33" i="6" s="1"/>
  <c r="EH33" i="6" s="1"/>
  <c r="EI33" i="6" s="1"/>
  <c r="AU33" i="6" s="1"/>
  <c r="T33" i="6" s="1"/>
  <c r="W33" i="6" s="1"/>
  <c r="AX33" i="6" s="1"/>
  <c r="EB32" i="9"/>
  <c r="EC32" i="9" s="1"/>
  <c r="ED32" i="9" s="1"/>
  <c r="EE32" i="9" s="1"/>
  <c r="AQ32" i="9" s="1"/>
  <c r="P32" i="9" s="1"/>
  <c r="S32" i="9" s="1"/>
  <c r="AT32" i="9" s="1"/>
  <c r="ET33" i="7"/>
  <c r="EU33" i="7" s="1"/>
  <c r="EV33" i="7" s="1"/>
  <c r="EA33" i="7"/>
  <c r="DW33" i="7"/>
  <c r="DX33" i="7"/>
  <c r="DY33" i="7"/>
  <c r="DZ33" i="7"/>
  <c r="EA32" i="8"/>
  <c r="EC32" i="8"/>
  <c r="ED32" i="8"/>
  <c r="EB32" i="8"/>
  <c r="EE32" i="8"/>
  <c r="BA34" i="5"/>
  <c r="AU34" i="5"/>
  <c r="BU34" i="5"/>
  <c r="BV34" i="5" s="1"/>
  <c r="EX32" i="8"/>
  <c r="EY32" i="8" s="1"/>
  <c r="EZ32" i="8" s="1"/>
  <c r="BJ32" i="8"/>
  <c r="BK32" i="8" s="1"/>
  <c r="BA36" i="1"/>
  <c r="BB36" i="1" s="1"/>
  <c r="AY36" i="1"/>
  <c r="AZ36" i="1" s="1"/>
  <c r="BP36" i="1"/>
  <c r="BK36" i="1"/>
  <c r="BL36" i="1" s="1"/>
  <c r="EF34" i="4"/>
  <c r="EG34" i="4" s="1"/>
  <c r="EH34" i="4" s="1"/>
  <c r="EI34" i="4" s="1"/>
  <c r="AU34" i="4" s="1"/>
  <c r="T34" i="4" s="1"/>
  <c r="W34" i="4" s="1"/>
  <c r="EB33" i="7" l="1"/>
  <c r="EC33" i="7" s="1"/>
  <c r="ED33" i="7" s="1"/>
  <c r="EE33" i="7" s="1"/>
  <c r="AQ33" i="7" s="1"/>
  <c r="P33" i="7" s="1"/>
  <c r="S33" i="7" s="1"/>
  <c r="BE33" i="6"/>
  <c r="AY33" i="6"/>
  <c r="BY33" i="6"/>
  <c r="BZ33" i="6" s="1"/>
  <c r="AX34" i="5"/>
  <c r="AY34" i="5" s="1"/>
  <c r="AV34" i="5"/>
  <c r="AW34" i="5" s="1"/>
  <c r="AX34" i="4"/>
  <c r="BQ36" i="1"/>
  <c r="BR36" i="1"/>
  <c r="BA32" i="9"/>
  <c r="AU32" i="9"/>
  <c r="BU32" i="9"/>
  <c r="BV32" i="9" s="1"/>
  <c r="BH34" i="5"/>
  <c r="BI34" i="5" s="1"/>
  <c r="BM34" i="5"/>
  <c r="BM36" i="1"/>
  <c r="BN36" i="1"/>
  <c r="EF32" i="8"/>
  <c r="EG32" i="8" s="1"/>
  <c r="EH32" i="8" s="1"/>
  <c r="EI32" i="8" s="1"/>
  <c r="AU32" i="8" s="1"/>
  <c r="T32" i="8" s="1"/>
  <c r="W32" i="8" s="1"/>
  <c r="BB33" i="6" l="1"/>
  <c r="BC33" i="6" s="1"/>
  <c r="AZ33" i="6"/>
  <c r="BA33" i="6" s="1"/>
  <c r="BS36" i="1"/>
  <c r="AX32" i="8"/>
  <c r="BJ34" i="5"/>
  <c r="BK34" i="5"/>
  <c r="AT33" i="7"/>
  <c r="BO36" i="1"/>
  <c r="BQ33" i="6"/>
  <c r="BL33" i="6"/>
  <c r="BM33" i="6" s="1"/>
  <c r="AX32" i="9"/>
  <c r="AY32" i="9" s="1"/>
  <c r="AV32" i="9"/>
  <c r="AW32" i="9" s="1"/>
  <c r="BE34" i="4"/>
  <c r="AY34" i="4"/>
  <c r="BY34" i="4"/>
  <c r="BZ34" i="4" s="1"/>
  <c r="BN34" i="5"/>
  <c r="BO34" i="5"/>
  <c r="BH32" i="9"/>
  <c r="BI32" i="9" s="1"/>
  <c r="BM32" i="9"/>
  <c r="BP34" i="5" l="1"/>
  <c r="BO33" i="6"/>
  <c r="BN33" i="6"/>
  <c r="BL34" i="5"/>
  <c r="BE32" i="8"/>
  <c r="AY32" i="8"/>
  <c r="BY32" i="8"/>
  <c r="BZ32" i="8" s="1"/>
  <c r="BB34" i="4"/>
  <c r="BC34" i="4" s="1"/>
  <c r="AZ34" i="4"/>
  <c r="BA34" i="4" s="1"/>
  <c r="BR33" i="6"/>
  <c r="BS33" i="6"/>
  <c r="BU36" i="1"/>
  <c r="BV36" i="1" s="1"/>
  <c r="BT36" i="1"/>
  <c r="BN32" i="9"/>
  <c r="BO32" i="9"/>
  <c r="BJ32" i="9"/>
  <c r="BK32" i="9"/>
  <c r="BL34" i="4"/>
  <c r="BM34" i="4" s="1"/>
  <c r="BQ34" i="4"/>
  <c r="BA33" i="7"/>
  <c r="AU33" i="7"/>
  <c r="BU33" i="7"/>
  <c r="BV33" i="7" s="1"/>
  <c r="BP33" i="6" l="1"/>
  <c r="BR34" i="5"/>
  <c r="BS34" i="5" s="1"/>
  <c r="BQ34" i="5"/>
  <c r="BM33" i="7"/>
  <c r="BH33" i="7"/>
  <c r="BI33" i="7" s="1"/>
  <c r="BL32" i="9"/>
  <c r="BN34" i="4"/>
  <c r="BO34" i="4"/>
  <c r="BT33" i="6"/>
  <c r="BV33" i="6" s="1"/>
  <c r="BW33" i="6" s="1"/>
  <c r="BB32" i="8"/>
  <c r="BC32" i="8" s="1"/>
  <c r="AZ32" i="8"/>
  <c r="BA32" i="8" s="1"/>
  <c r="BS34" i="4"/>
  <c r="BR34" i="4"/>
  <c r="BP32" i="9"/>
  <c r="AX33" i="7"/>
  <c r="AY33" i="7" s="1"/>
  <c r="AV33" i="7"/>
  <c r="AW33" i="7" s="1"/>
  <c r="CG36" i="1"/>
  <c r="BZ36" i="1"/>
  <c r="CA36" i="1" s="1"/>
  <c r="BQ32" i="8"/>
  <c r="BL32" i="8"/>
  <c r="BM32" i="8" s="1"/>
  <c r="BT34" i="4" l="1"/>
  <c r="CC36" i="1"/>
  <c r="CD36" i="1"/>
  <c r="BR32" i="9"/>
  <c r="BS32" i="9" s="1"/>
  <c r="BQ32" i="9"/>
  <c r="BK33" i="7"/>
  <c r="BJ33" i="7"/>
  <c r="BN33" i="7"/>
  <c r="BO33" i="7"/>
  <c r="BU33" i="6"/>
  <c r="CD34" i="5"/>
  <c r="BW34" i="5"/>
  <c r="BX34" i="5" s="1"/>
  <c r="BO32" i="8"/>
  <c r="BN32" i="8"/>
  <c r="BR32" i="8"/>
  <c r="BS32" i="8"/>
  <c r="BP34" i="4"/>
  <c r="BP32" i="8" l="1"/>
  <c r="CD32" i="9"/>
  <c r="BW32" i="9"/>
  <c r="BX32" i="9" s="1"/>
  <c r="CH33" i="6"/>
  <c r="CA33" i="6"/>
  <c r="CB33" i="6" s="1"/>
  <c r="BP33" i="7"/>
  <c r="BT32" i="8"/>
  <c r="CE36" i="1"/>
  <c r="CF36" i="1" s="1"/>
  <c r="CH36" i="1" s="1"/>
  <c r="CI36" i="1" s="1"/>
  <c r="CJ36" i="1" s="1"/>
  <c r="CL36" i="1" s="1"/>
  <c r="E36" i="1" s="1"/>
  <c r="BU34" i="4"/>
  <c r="BV34" i="4"/>
  <c r="BW34" i="4" s="1"/>
  <c r="CA34" i="5"/>
  <c r="BZ34" i="5"/>
  <c r="BL33" i="7"/>
  <c r="BV32" i="8" l="1"/>
  <c r="BW32" i="8" s="1"/>
  <c r="BU32" i="8"/>
  <c r="CH32" i="8" s="1"/>
  <c r="CB34" i="5"/>
  <c r="CC34" i="5" s="1"/>
  <c r="CE34" i="5" s="1"/>
  <c r="CF34" i="5" s="1"/>
  <c r="CG34" i="5" s="1"/>
  <c r="CI34" i="5" s="1"/>
  <c r="C37" i="1"/>
  <c r="F36" i="1"/>
  <c r="H35" i="2" s="1"/>
  <c r="I35" i="2" s="1"/>
  <c r="CA32" i="9"/>
  <c r="BZ32" i="9"/>
  <c r="CH34" i="4"/>
  <c r="CA34" i="4"/>
  <c r="CB34" i="4" s="1"/>
  <c r="BR33" i="7"/>
  <c r="BS33" i="7" s="1"/>
  <c r="BQ33" i="7"/>
  <c r="CE33" i="6"/>
  <c r="CD33" i="6"/>
  <c r="J35" i="2" l="1"/>
  <c r="D35" i="4" s="1"/>
  <c r="D35" i="5" s="1"/>
  <c r="E34" i="5"/>
  <c r="C35" i="5" s="1"/>
  <c r="CA32" i="8"/>
  <c r="CB32" i="8" s="1"/>
  <c r="CD32" i="8" s="1"/>
  <c r="F34" i="5"/>
  <c r="H34" i="6" s="1"/>
  <c r="CF33" i="6"/>
  <c r="CG33" i="6" s="1"/>
  <c r="CI33" i="6" s="1"/>
  <c r="CJ33" i="6" s="1"/>
  <c r="CK33" i="6" s="1"/>
  <c r="CM33" i="6" s="1"/>
  <c r="E33" i="6" s="1"/>
  <c r="CD34" i="4"/>
  <c r="CE34" i="4"/>
  <c r="CD33" i="7"/>
  <c r="BW33" i="7"/>
  <c r="BX33" i="7" s="1"/>
  <c r="G37" i="1"/>
  <c r="CB32" i="9"/>
  <c r="CC32" i="9" s="1"/>
  <c r="CE32" i="9" s="1"/>
  <c r="CF32" i="9" s="1"/>
  <c r="CG32" i="9" s="1"/>
  <c r="CI32" i="9" s="1"/>
  <c r="E32" i="9" s="1"/>
  <c r="G35" i="5" l="1"/>
  <c r="I35" i="5" s="1"/>
  <c r="M35" i="5" s="1"/>
  <c r="CE32" i="8"/>
  <c r="CF32" i="8" s="1"/>
  <c r="CG32" i="8" s="1"/>
  <c r="CI32" i="8" s="1"/>
  <c r="CJ32" i="8" s="1"/>
  <c r="CK32" i="8" s="1"/>
  <c r="CM32" i="8" s="1"/>
  <c r="E32" i="8" s="1"/>
  <c r="O35" i="5"/>
  <c r="V35" i="5" s="1"/>
  <c r="W35" i="5" s="1"/>
  <c r="K37" i="1"/>
  <c r="R37" i="1"/>
  <c r="BZ33" i="7"/>
  <c r="CA33" i="7"/>
  <c r="G35" i="6"/>
  <c r="CF34" i="4"/>
  <c r="CG34" i="4" s="1"/>
  <c r="CI34" i="4" s="1"/>
  <c r="CJ34" i="4" s="1"/>
  <c r="CK34" i="4" s="1"/>
  <c r="CM34" i="4" s="1"/>
  <c r="E34" i="4" s="1"/>
  <c r="C33" i="9"/>
  <c r="F32" i="9"/>
  <c r="H32" i="10" s="1"/>
  <c r="C34" i="6"/>
  <c r="F33" i="6"/>
  <c r="EI35" i="5" l="1"/>
  <c r="CQ35" i="5"/>
  <c r="DM35" i="5" s="1"/>
  <c r="C35" i="4"/>
  <c r="F34" i="4"/>
  <c r="C33" i="8"/>
  <c r="F32" i="8"/>
  <c r="I33" i="6"/>
  <c r="Y37" i="1"/>
  <c r="Z37" i="1" s="1"/>
  <c r="AN37" i="1" s="1"/>
  <c r="T37" i="1"/>
  <c r="U37" i="1" s="1"/>
  <c r="AV37" i="1" s="1"/>
  <c r="AB37" i="1"/>
  <c r="AF35" i="5"/>
  <c r="AE35" i="5"/>
  <c r="T35" i="5"/>
  <c r="CB33" i="7"/>
  <c r="CC33" i="7" s="1"/>
  <c r="CE33" i="7" s="1"/>
  <c r="CF33" i="7" s="1"/>
  <c r="CG33" i="7" s="1"/>
  <c r="CI33" i="7" s="1"/>
  <c r="E33" i="7" s="1"/>
  <c r="EL37" i="1"/>
  <c r="CT37" i="1"/>
  <c r="O37" i="1"/>
  <c r="J33" i="6" l="1"/>
  <c r="D33" i="8" s="1"/>
  <c r="DB35" i="5"/>
  <c r="DC35" i="5" s="1"/>
  <c r="CS35" i="5"/>
  <c r="CX35" i="5" s="1"/>
  <c r="AO35" i="5"/>
  <c r="AG35" i="5"/>
  <c r="AI35" i="5" s="1"/>
  <c r="K35" i="4"/>
  <c r="I34" i="4"/>
  <c r="AK37" i="1"/>
  <c r="AO37" i="1"/>
  <c r="AP37" i="1" s="1"/>
  <c r="DG35" i="5"/>
  <c r="CT35" i="5"/>
  <c r="CV35" i="5"/>
  <c r="CU35" i="5"/>
  <c r="X35" i="5"/>
  <c r="AH35" i="5"/>
  <c r="AL35" i="5"/>
  <c r="AK35" i="5"/>
  <c r="Y35" i="5"/>
  <c r="Q35" i="5"/>
  <c r="R35" i="5" s="1"/>
  <c r="AS35" i="5" s="1"/>
  <c r="AA37" i="1"/>
  <c r="AC37" i="1" s="1"/>
  <c r="DE37" i="1"/>
  <c r="CV37" i="1"/>
  <c r="DP37" i="1"/>
  <c r="AR37" i="1"/>
  <c r="I32" i="8"/>
  <c r="J32" i="8" s="1"/>
  <c r="D32" i="10" s="1"/>
  <c r="DN35" i="5"/>
  <c r="DO35" i="5"/>
  <c r="DP35" i="5"/>
  <c r="DR35" i="5"/>
  <c r="DQ35" i="5"/>
  <c r="C34" i="7"/>
  <c r="F33" i="7"/>
  <c r="H33" i="8" s="1"/>
  <c r="AH37" i="1"/>
  <c r="W37" i="1"/>
  <c r="AI37" i="1"/>
  <c r="J34" i="4" l="1"/>
  <c r="D34" i="6" s="1"/>
  <c r="K33" i="8"/>
  <c r="M33" i="8" s="1"/>
  <c r="S33" i="8" s="1"/>
  <c r="Z33" i="8" s="1"/>
  <c r="AA33" i="8" s="1"/>
  <c r="D33" i="9"/>
  <c r="DE35" i="5"/>
  <c r="DF35" i="5"/>
  <c r="DD35" i="5"/>
  <c r="CW35" i="5"/>
  <c r="CY35" i="5" s="1"/>
  <c r="CZ35" i="5" s="1"/>
  <c r="AM35" i="5"/>
  <c r="Z35" i="5"/>
  <c r="AJ35" i="5"/>
  <c r="DS35" i="5"/>
  <c r="DT35" i="5" s="1"/>
  <c r="BE37" i="1"/>
  <c r="BW37" i="1"/>
  <c r="G33" i="10"/>
  <c r="G33" i="9"/>
  <c r="DG37" i="1"/>
  <c r="DH37" i="1"/>
  <c r="DJ37" i="1"/>
  <c r="DF37" i="1"/>
  <c r="DI37" i="1"/>
  <c r="AJ37" i="1"/>
  <c r="AL37" i="1" s="1"/>
  <c r="AM37" i="1" s="1"/>
  <c r="Q35" i="4"/>
  <c r="M35" i="4"/>
  <c r="CY37" i="1"/>
  <c r="CW37" i="1"/>
  <c r="CX37" i="1"/>
  <c r="DA37" i="1"/>
  <c r="CZ37" i="1"/>
  <c r="BC37" i="1"/>
  <c r="DS37" i="1"/>
  <c r="DQ37" i="1"/>
  <c r="DT37" i="1"/>
  <c r="DU37" i="1"/>
  <c r="DR37" i="1"/>
  <c r="D34" i="7" l="1"/>
  <c r="G34" i="7" s="1"/>
  <c r="K34" i="6"/>
  <c r="Q34" i="6" s="1"/>
  <c r="Q33" i="8"/>
  <c r="AI33" i="8" s="1"/>
  <c r="DH35" i="5"/>
  <c r="DI35" i="5" s="1"/>
  <c r="AZ35" i="5"/>
  <c r="BT35" i="5"/>
  <c r="CU33" i="8"/>
  <c r="CW33" i="8" s="1"/>
  <c r="EM33" i="8"/>
  <c r="BC35" i="5"/>
  <c r="BE35" i="5" s="1"/>
  <c r="BB35" i="5"/>
  <c r="DV37" i="1"/>
  <c r="DW37" i="1" s="1"/>
  <c r="I33" i="9"/>
  <c r="M33" i="9" s="1"/>
  <c r="O33" i="9"/>
  <c r="V33" i="9" s="1"/>
  <c r="W33" i="9" s="1"/>
  <c r="I34" i="7"/>
  <c r="M34" i="7" s="1"/>
  <c r="O34" i="7"/>
  <c r="V34" i="7" s="1"/>
  <c r="W34" i="7" s="1"/>
  <c r="M34" i="6"/>
  <c r="S34" i="6" s="1"/>
  <c r="Z34" i="6" s="1"/>
  <c r="AA34" i="6" s="1"/>
  <c r="CU35" i="4"/>
  <c r="S35" i="4"/>
  <c r="EM35" i="4"/>
  <c r="G34" i="8"/>
  <c r="DJ35" i="5"/>
  <c r="DK35" i="5" s="1"/>
  <c r="DK37" i="1"/>
  <c r="DL37" i="1" s="1"/>
  <c r="X33" i="8"/>
  <c r="AJ33" i="8"/>
  <c r="DB37" i="1"/>
  <c r="DC37" i="1" s="1"/>
  <c r="AI35" i="4"/>
  <c r="X35" i="4"/>
  <c r="AJ35" i="4"/>
  <c r="BF37" i="1"/>
  <c r="DQ33" i="8" l="1"/>
  <c r="DT33" i="8" s="1"/>
  <c r="AS33" i="8"/>
  <c r="BD35" i="5"/>
  <c r="BF35" i="5" s="1"/>
  <c r="BG35" i="5" s="1"/>
  <c r="DF33" i="8"/>
  <c r="DJ33" i="8" s="1"/>
  <c r="EM34" i="6"/>
  <c r="CQ34" i="7"/>
  <c r="CS34" i="7" s="1"/>
  <c r="EI33" i="9"/>
  <c r="CQ33" i="9"/>
  <c r="AO33" i="9" s="1"/>
  <c r="EI34" i="7"/>
  <c r="AK35" i="4"/>
  <c r="CU34" i="6"/>
  <c r="CW34" i="6" s="1"/>
  <c r="AK33" i="8"/>
  <c r="AM33" i="8" s="1"/>
  <c r="DU35" i="5"/>
  <c r="DV35" i="5" s="1"/>
  <c r="ES35" i="5"/>
  <c r="CX33" i="8"/>
  <c r="CZ33" i="8"/>
  <c r="CY33" i="8"/>
  <c r="DB33" i="8"/>
  <c r="DA33" i="8"/>
  <c r="T34" i="7"/>
  <c r="AF34" i="7"/>
  <c r="AE34" i="7"/>
  <c r="Z35" i="4"/>
  <c r="AA35" i="4" s="1"/>
  <c r="AB35" i="4" s="1"/>
  <c r="U35" i="4"/>
  <c r="V35" i="4" s="1"/>
  <c r="AW35" i="4" s="1"/>
  <c r="AC35" i="4"/>
  <c r="AJ34" i="6"/>
  <c r="AI34" i="6"/>
  <c r="X34" i="6"/>
  <c r="AF33" i="9"/>
  <c r="AE33" i="9"/>
  <c r="T33" i="9"/>
  <c r="U33" i="8"/>
  <c r="V33" i="8" s="1"/>
  <c r="AW33" i="8" s="1"/>
  <c r="AO33" i="8"/>
  <c r="AP33" i="8"/>
  <c r="AB33" i="8"/>
  <c r="AC33" i="8"/>
  <c r="AL33" i="8"/>
  <c r="CW35" i="4"/>
  <c r="DF35" i="4"/>
  <c r="DQ35" i="4"/>
  <c r="AS35" i="4"/>
  <c r="BG37" i="1"/>
  <c r="BH37" i="1"/>
  <c r="DM37" i="1"/>
  <c r="DN37" i="1" s="1"/>
  <c r="DV33" i="8"/>
  <c r="DR33" i="8"/>
  <c r="DS33" i="8"/>
  <c r="DU33" i="8"/>
  <c r="DK33" i="8" l="1"/>
  <c r="DI33" i="8"/>
  <c r="DG33" i="8"/>
  <c r="DH33" i="8"/>
  <c r="DM34" i="7"/>
  <c r="DN34" i="7" s="1"/>
  <c r="AO34" i="7"/>
  <c r="DB34" i="7"/>
  <c r="DG34" i="7" s="1"/>
  <c r="CS33" i="9"/>
  <c r="CV33" i="9" s="1"/>
  <c r="DF34" i="6"/>
  <c r="DG34" i="6" s="1"/>
  <c r="AK34" i="6"/>
  <c r="AS34" i="6"/>
  <c r="DQ34" i="6"/>
  <c r="DT34" i="6" s="1"/>
  <c r="DB33" i="9"/>
  <c r="DF33" i="9" s="1"/>
  <c r="DM33" i="9"/>
  <c r="DO33" i="9" s="1"/>
  <c r="AN33" i="8"/>
  <c r="AD35" i="4"/>
  <c r="BX35" i="4" s="1"/>
  <c r="AL35" i="4"/>
  <c r="AM35" i="4"/>
  <c r="AG34" i="7"/>
  <c r="AI34" i="7" s="1"/>
  <c r="AO35" i="4"/>
  <c r="AQ33" i="8"/>
  <c r="DX37" i="1"/>
  <c r="DY37" i="1" s="1"/>
  <c r="EV37" i="1"/>
  <c r="DW33" i="8"/>
  <c r="DX33" i="8" s="1"/>
  <c r="CX35" i="4"/>
  <c r="DB35" i="4"/>
  <c r="CZ35" i="4"/>
  <c r="CY35" i="4"/>
  <c r="DA35" i="4"/>
  <c r="AO34" i="6"/>
  <c r="Y33" i="9"/>
  <c r="Q33" i="9"/>
  <c r="R33" i="9" s="1"/>
  <c r="AS33" i="9" s="1"/>
  <c r="DC33" i="8"/>
  <c r="DD33" i="8" s="1"/>
  <c r="DV35" i="4"/>
  <c r="DS35" i="4"/>
  <c r="DR35" i="4"/>
  <c r="DU35" i="4"/>
  <c r="DT35" i="4"/>
  <c r="DO34" i="7"/>
  <c r="DR34" i="7"/>
  <c r="ET35" i="5"/>
  <c r="EU35" i="5" s="1"/>
  <c r="EV35" i="5" s="1"/>
  <c r="U34" i="6"/>
  <c r="V34" i="6" s="1"/>
  <c r="AW34" i="6" s="1"/>
  <c r="AC34" i="6"/>
  <c r="AD33" i="8"/>
  <c r="X33" i="9"/>
  <c r="AP35" i="4"/>
  <c r="DW35" i="5"/>
  <c r="DZ35" i="5"/>
  <c r="DY35" i="5"/>
  <c r="DX35" i="5"/>
  <c r="EA35" i="5"/>
  <c r="CT34" i="7"/>
  <c r="CW34" i="7"/>
  <c r="CX34" i="7"/>
  <c r="CU34" i="7"/>
  <c r="CV34" i="7"/>
  <c r="Q34" i="7"/>
  <c r="R34" i="7" s="1"/>
  <c r="AS34" i="7" s="1"/>
  <c r="Y34" i="7"/>
  <c r="AH34" i="7"/>
  <c r="DG35" i="4"/>
  <c r="DJ35" i="4"/>
  <c r="DK35" i="4"/>
  <c r="DH35" i="4"/>
  <c r="DI35" i="4"/>
  <c r="BI37" i="1"/>
  <c r="BJ37" i="1" s="1"/>
  <c r="AG33" i="9"/>
  <c r="DB34" i="6"/>
  <c r="CX34" i="6"/>
  <c r="DA34" i="6"/>
  <c r="CY34" i="6"/>
  <c r="CZ34" i="6"/>
  <c r="DL33" i="8" l="1"/>
  <c r="DM33" i="8" s="1"/>
  <c r="DD34" i="7"/>
  <c r="DQ34" i="7"/>
  <c r="DP34" i="7"/>
  <c r="CW33" i="9"/>
  <c r="DF34" i="7"/>
  <c r="DC34" i="7"/>
  <c r="DE34" i="7"/>
  <c r="CT33" i="9"/>
  <c r="CU33" i="9"/>
  <c r="CX33" i="9"/>
  <c r="DJ34" i="6"/>
  <c r="DS34" i="6"/>
  <c r="DR34" i="6"/>
  <c r="DI34" i="6"/>
  <c r="DH34" i="6"/>
  <c r="DK34" i="6"/>
  <c r="DV34" i="6"/>
  <c r="DU34" i="6"/>
  <c r="DN33" i="9"/>
  <c r="DG33" i="9"/>
  <c r="DD33" i="9"/>
  <c r="DC33" i="9"/>
  <c r="DQ33" i="9"/>
  <c r="DP33" i="9"/>
  <c r="DR33" i="9"/>
  <c r="DE33" i="9"/>
  <c r="AN35" i="4"/>
  <c r="AQ35" i="4"/>
  <c r="BD35" i="4" s="1"/>
  <c r="AM34" i="6"/>
  <c r="AB34" i="6"/>
  <c r="AD34" i="6" s="1"/>
  <c r="AL34" i="6"/>
  <c r="AP34" i="6"/>
  <c r="AQ34" i="6" s="1"/>
  <c r="DW35" i="4"/>
  <c r="DX35" i="4" s="1"/>
  <c r="X34" i="7"/>
  <c r="Z34" i="7" s="1"/>
  <c r="BT34" i="7" s="1"/>
  <c r="AL34" i="7"/>
  <c r="AK34" i="7"/>
  <c r="DC34" i="6"/>
  <c r="DD34" i="6" s="1"/>
  <c r="Z33" i="9"/>
  <c r="BT33" i="9" s="1"/>
  <c r="AI33" i="9"/>
  <c r="EB35" i="5"/>
  <c r="EC35" i="5" s="1"/>
  <c r="ED35" i="5" s="1"/>
  <c r="EE35" i="5" s="1"/>
  <c r="AQ35" i="5" s="1"/>
  <c r="P35" i="5" s="1"/>
  <c r="S35" i="5" s="1"/>
  <c r="AT35" i="5" s="1"/>
  <c r="BX33" i="8"/>
  <c r="BF33" i="8"/>
  <c r="AH33" i="9"/>
  <c r="AK33" i="9"/>
  <c r="DC35" i="4"/>
  <c r="DD35" i="4" s="1"/>
  <c r="BG33" i="8"/>
  <c r="BD33" i="8"/>
  <c r="AL33" i="9"/>
  <c r="DN33" i="8"/>
  <c r="DO33" i="8" s="1"/>
  <c r="AJ34" i="7"/>
  <c r="EW37" i="1"/>
  <c r="EX37" i="1" s="1"/>
  <c r="EY37" i="1" s="1"/>
  <c r="CY34" i="7"/>
  <c r="CZ34" i="7" s="1"/>
  <c r="DL35" i="4"/>
  <c r="DM35" i="4" s="1"/>
  <c r="ED37" i="1"/>
  <c r="EC37" i="1"/>
  <c r="DZ37" i="1"/>
  <c r="EB37" i="1"/>
  <c r="EA37" i="1"/>
  <c r="DS34" i="7" l="1"/>
  <c r="DT34" i="7" s="1"/>
  <c r="CY33" i="9"/>
  <c r="CZ33" i="9" s="1"/>
  <c r="DH34" i="7"/>
  <c r="DI34" i="7" s="1"/>
  <c r="DJ34" i="7" s="1"/>
  <c r="DK34" i="7" s="1"/>
  <c r="DW34" i="6"/>
  <c r="DX34" i="6" s="1"/>
  <c r="DL34" i="6"/>
  <c r="DM34" i="6" s="1"/>
  <c r="DN34" i="6" s="1"/>
  <c r="DO34" i="6" s="1"/>
  <c r="DY34" i="6" s="1"/>
  <c r="DZ34" i="6" s="1"/>
  <c r="AN34" i="6"/>
  <c r="BG34" i="6" s="1"/>
  <c r="BF35" i="4"/>
  <c r="DH33" i="9"/>
  <c r="DI33" i="9" s="1"/>
  <c r="DJ33" i="9" s="1"/>
  <c r="DK33" i="9" s="1"/>
  <c r="DS33" i="9"/>
  <c r="DT33" i="9" s="1"/>
  <c r="BG35" i="4"/>
  <c r="BH35" i="4" s="1"/>
  <c r="AM34" i="7"/>
  <c r="BB34" i="7" s="1"/>
  <c r="BD34" i="6"/>
  <c r="AJ33" i="9"/>
  <c r="AM33" i="9"/>
  <c r="DY33" i="8"/>
  <c r="DZ33" i="8" s="1"/>
  <c r="EW33" i="8"/>
  <c r="BA35" i="5"/>
  <c r="AU35" i="5"/>
  <c r="BU35" i="5"/>
  <c r="BV35" i="5" s="1"/>
  <c r="BX34" i="6"/>
  <c r="BF34" i="6"/>
  <c r="BH33" i="8"/>
  <c r="BI33" i="8"/>
  <c r="EE37" i="1"/>
  <c r="EF37" i="1" s="1"/>
  <c r="EG37" i="1" s="1"/>
  <c r="EH37" i="1" s="1"/>
  <c r="AT37" i="1" s="1"/>
  <c r="S37" i="1" s="1"/>
  <c r="V37" i="1" s="1"/>
  <c r="DN35" i="4"/>
  <c r="DO35" i="4" s="1"/>
  <c r="BI35" i="4" l="1"/>
  <c r="BJ35" i="4" s="1"/>
  <c r="BK35" i="4" s="1"/>
  <c r="BC33" i="9"/>
  <c r="BC34" i="7"/>
  <c r="AZ34" i="7"/>
  <c r="EW34" i="6"/>
  <c r="EX34" i="6" s="1"/>
  <c r="EY34" i="6" s="1"/>
  <c r="EZ34" i="6" s="1"/>
  <c r="BB33" i="9"/>
  <c r="AZ33" i="9"/>
  <c r="DY35" i="4"/>
  <c r="DZ35" i="4" s="1"/>
  <c r="EW35" i="4"/>
  <c r="DU34" i="7"/>
  <c r="DV34" i="7" s="1"/>
  <c r="ES34" i="7"/>
  <c r="BH34" i="6"/>
  <c r="BI34" i="6"/>
  <c r="BE34" i="7"/>
  <c r="BD34" i="7"/>
  <c r="EC34" i="6"/>
  <c r="EA34" i="6"/>
  <c r="EB34" i="6"/>
  <c r="EE34" i="6"/>
  <c r="ED34" i="6"/>
  <c r="BJ33" i="8"/>
  <c r="BK33" i="8" s="1"/>
  <c r="DU33" i="9"/>
  <c r="DV33" i="9" s="1"/>
  <c r="ES33" i="9"/>
  <c r="AX35" i="5"/>
  <c r="AY35" i="5" s="1"/>
  <c r="AV35" i="5"/>
  <c r="AW35" i="5" s="1"/>
  <c r="EX33" i="8"/>
  <c r="EY33" i="8" s="1"/>
  <c r="EZ33" i="8" s="1"/>
  <c r="AW37" i="1"/>
  <c r="BD33" i="9"/>
  <c r="BE33" i="9"/>
  <c r="BH35" i="5"/>
  <c r="BI35" i="5" s="1"/>
  <c r="BM35" i="5"/>
  <c r="EE33" i="8"/>
  <c r="EB33" i="8"/>
  <c r="EC33" i="8"/>
  <c r="EA33" i="8"/>
  <c r="ED33" i="8"/>
  <c r="BF34" i="7" l="1"/>
  <c r="BG34" i="7" s="1"/>
  <c r="EF34" i="6"/>
  <c r="EG34" i="6" s="1"/>
  <c r="EH34" i="6" s="1"/>
  <c r="EI34" i="6" s="1"/>
  <c r="AU34" i="6" s="1"/>
  <c r="T34" i="6" s="1"/>
  <c r="W34" i="6" s="1"/>
  <c r="AX34" i="6" s="1"/>
  <c r="BN35" i="5"/>
  <c r="BO35" i="5"/>
  <c r="DZ34" i="7"/>
  <c r="DW34" i="7"/>
  <c r="EA34" i="7"/>
  <c r="DY34" i="7"/>
  <c r="DX34" i="7"/>
  <c r="BD37" i="1"/>
  <c r="AX37" i="1"/>
  <c r="BX37" i="1"/>
  <c r="BY37" i="1" s="1"/>
  <c r="BJ35" i="5"/>
  <c r="BK35" i="5"/>
  <c r="BJ34" i="6"/>
  <c r="BK34" i="6" s="1"/>
  <c r="ET34" i="7"/>
  <c r="EU34" i="7" s="1"/>
  <c r="EV34" i="7" s="1"/>
  <c r="EX35" i="4"/>
  <c r="EY35" i="4" s="1"/>
  <c r="EZ35" i="4" s="1"/>
  <c r="DY33" i="9"/>
  <c r="DX33" i="9"/>
  <c r="DW33" i="9"/>
  <c r="DZ33" i="9"/>
  <c r="EA33" i="9"/>
  <c r="EF33" i="8"/>
  <c r="EG33" i="8" s="1"/>
  <c r="EH33" i="8" s="1"/>
  <c r="EI33" i="8" s="1"/>
  <c r="AU33" i="8" s="1"/>
  <c r="T33" i="8" s="1"/>
  <c r="W33" i="8" s="1"/>
  <c r="BF33" i="9"/>
  <c r="BG33" i="9" s="1"/>
  <c r="ET33" i="9"/>
  <c r="EU33" i="9" s="1"/>
  <c r="EV33" i="9" s="1"/>
  <c r="EB35" i="4"/>
  <c r="EA35" i="4"/>
  <c r="EC35" i="4"/>
  <c r="ED35" i="4"/>
  <c r="EE35" i="4"/>
  <c r="BL35" i="5" l="1"/>
  <c r="BA37" i="1"/>
  <c r="BB37" i="1" s="1"/>
  <c r="AY37" i="1"/>
  <c r="AZ37" i="1" s="1"/>
  <c r="BP35" i="5"/>
  <c r="BP37" i="1"/>
  <c r="BK37" i="1"/>
  <c r="BL37" i="1" s="1"/>
  <c r="BE34" i="6"/>
  <c r="AY34" i="6"/>
  <c r="BY34" i="6"/>
  <c r="BZ34" i="6" s="1"/>
  <c r="EB34" i="7"/>
  <c r="EC34" i="7" s="1"/>
  <c r="ED34" i="7" s="1"/>
  <c r="EE34" i="7" s="1"/>
  <c r="AQ34" i="7" s="1"/>
  <c r="P34" i="7" s="1"/>
  <c r="S34" i="7" s="1"/>
  <c r="AX33" i="8"/>
  <c r="EF35" i="4"/>
  <c r="EG35" i="4" s="1"/>
  <c r="EH35" i="4" s="1"/>
  <c r="EI35" i="4" s="1"/>
  <c r="AU35" i="4" s="1"/>
  <c r="T35" i="4" s="1"/>
  <c r="W35" i="4" s="1"/>
  <c r="EB33" i="9"/>
  <c r="EC33" i="9" s="1"/>
  <c r="ED33" i="9" s="1"/>
  <c r="EE33" i="9" s="1"/>
  <c r="AQ33" i="9" s="1"/>
  <c r="P33" i="9" s="1"/>
  <c r="S33" i="9" s="1"/>
  <c r="AT34" i="7" l="1"/>
  <c r="AX35" i="4"/>
  <c r="BB34" i="6"/>
  <c r="BC34" i="6" s="1"/>
  <c r="AZ34" i="6"/>
  <c r="BA34" i="6" s="1"/>
  <c r="BQ34" i="6"/>
  <c r="BL34" i="6"/>
  <c r="BM34" i="6" s="1"/>
  <c r="AT33" i="9"/>
  <c r="BE33" i="8"/>
  <c r="AY33" i="8"/>
  <c r="BY33" i="8"/>
  <c r="BZ33" i="8" s="1"/>
  <c r="BM37" i="1"/>
  <c r="BN37" i="1"/>
  <c r="BR37" i="1"/>
  <c r="BQ37" i="1"/>
  <c r="BS37" i="1" s="1"/>
  <c r="BR35" i="5"/>
  <c r="BS35" i="5" s="1"/>
  <c r="BQ35" i="5"/>
  <c r="BB33" i="8" l="1"/>
  <c r="BC33" i="8" s="1"/>
  <c r="AZ33" i="8"/>
  <c r="BA33" i="8" s="1"/>
  <c r="BN34" i="6"/>
  <c r="BO34" i="6"/>
  <c r="BL33" i="8"/>
  <c r="BM33" i="8" s="1"/>
  <c r="BQ33" i="8"/>
  <c r="BS34" i="6"/>
  <c r="BR34" i="6"/>
  <c r="BA34" i="7"/>
  <c r="AU34" i="7"/>
  <c r="BU34" i="7"/>
  <c r="BV34" i="7" s="1"/>
  <c r="BO37" i="1"/>
  <c r="BE35" i="4"/>
  <c r="AY35" i="4"/>
  <c r="BY35" i="4"/>
  <c r="BZ35" i="4" s="1"/>
  <c r="CD35" i="5"/>
  <c r="BW35" i="5"/>
  <c r="BX35" i="5" s="1"/>
  <c r="BA33" i="9"/>
  <c r="AU33" i="9"/>
  <c r="BU33" i="9"/>
  <c r="BV33" i="9" s="1"/>
  <c r="BT34" i="6" l="1"/>
  <c r="BT37" i="1"/>
  <c r="BU37" i="1"/>
  <c r="BV37" i="1" s="1"/>
  <c r="AX33" i="9"/>
  <c r="AY33" i="9" s="1"/>
  <c r="AV33" i="9"/>
  <c r="AW33" i="9" s="1"/>
  <c r="BM33" i="9"/>
  <c r="BH33" i="9"/>
  <c r="BI33" i="9" s="1"/>
  <c r="AX34" i="7"/>
  <c r="AY34" i="7" s="1"/>
  <c r="AV34" i="7"/>
  <c r="AW34" i="7" s="1"/>
  <c r="BM34" i="7"/>
  <c r="BH34" i="7"/>
  <c r="BI34" i="7" s="1"/>
  <c r="BP34" i="6"/>
  <c r="BR33" i="8"/>
  <c r="BS33" i="8"/>
  <c r="BZ35" i="5"/>
  <c r="CA35" i="5"/>
  <c r="BB35" i="4"/>
  <c r="BC35" i="4" s="1"/>
  <c r="AZ35" i="4"/>
  <c r="BA35" i="4" s="1"/>
  <c r="BL35" i="4"/>
  <c r="BM35" i="4" s="1"/>
  <c r="BQ35" i="4"/>
  <c r="BO33" i="8"/>
  <c r="BN33" i="8"/>
  <c r="BP33" i="8" l="1"/>
  <c r="BK33" i="9"/>
  <c r="BJ33" i="9"/>
  <c r="CB35" i="5"/>
  <c r="CC35" i="5" s="1"/>
  <c r="CE35" i="5" s="1"/>
  <c r="CF35" i="5" s="1"/>
  <c r="CG35" i="5" s="1"/>
  <c r="CI35" i="5" s="1"/>
  <c r="E35" i="5" s="1"/>
  <c r="BT33" i="8"/>
  <c r="BK34" i="7"/>
  <c r="BJ34" i="7"/>
  <c r="BR35" i="4"/>
  <c r="BS35" i="4"/>
  <c r="BO34" i="7"/>
  <c r="BN34" i="7"/>
  <c r="CG37" i="1"/>
  <c r="BZ37" i="1"/>
  <c r="CA37" i="1" s="1"/>
  <c r="BN33" i="9"/>
  <c r="BO33" i="9"/>
  <c r="BU34" i="6"/>
  <c r="BV34" i="6"/>
  <c r="BW34" i="6" s="1"/>
  <c r="BN35" i="4"/>
  <c r="BO35" i="4"/>
  <c r="BU33" i="8" l="1"/>
  <c r="BL34" i="7"/>
  <c r="BP34" i="7"/>
  <c r="BL33" i="9"/>
  <c r="BP35" i="4"/>
  <c r="CH33" i="8"/>
  <c r="CA33" i="8"/>
  <c r="CB33" i="8" s="1"/>
  <c r="C36" i="5"/>
  <c r="F35" i="5"/>
  <c r="H35" i="6" s="1"/>
  <c r="CH34" i="6"/>
  <c r="CA34" i="6"/>
  <c r="CB34" i="6" s="1"/>
  <c r="BV33" i="8"/>
  <c r="BW33" i="8" s="1"/>
  <c r="CC37" i="1"/>
  <c r="CD37" i="1"/>
  <c r="BT35" i="4"/>
  <c r="BP33" i="9"/>
  <c r="BU35" i="4" l="1"/>
  <c r="BR34" i="7"/>
  <c r="BS34" i="7" s="1"/>
  <c r="BQ34" i="7"/>
  <c r="BW34" i="7" s="1"/>
  <c r="BX34" i="7" s="1"/>
  <c r="BR33" i="9"/>
  <c r="BS33" i="9" s="1"/>
  <c r="BV35" i="4"/>
  <c r="BW35" i="4" s="1"/>
  <c r="BQ33" i="9"/>
  <c r="BW33" i="9" s="1"/>
  <c r="BX33" i="9" s="1"/>
  <c r="CE34" i="6"/>
  <c r="CD34" i="6"/>
  <c r="CH35" i="4"/>
  <c r="CA35" i="4"/>
  <c r="CB35" i="4" s="1"/>
  <c r="CD33" i="8"/>
  <c r="CE33" i="8"/>
  <c r="CE37" i="1"/>
  <c r="CF37" i="1" s="1"/>
  <c r="CH37" i="1" s="1"/>
  <c r="CI37" i="1" s="1"/>
  <c r="CJ37" i="1" s="1"/>
  <c r="CL37" i="1" s="1"/>
  <c r="E37" i="1" s="1"/>
  <c r="CD34" i="7" l="1"/>
  <c r="CD33" i="9"/>
  <c r="CF34" i="6"/>
  <c r="CG34" i="6" s="1"/>
  <c r="CI34" i="6" s="1"/>
  <c r="CJ34" i="6" s="1"/>
  <c r="CK34" i="6" s="1"/>
  <c r="CM34" i="6" s="1"/>
  <c r="E34" i="6" s="1"/>
  <c r="C35" i="6" s="1"/>
  <c r="CA33" i="9"/>
  <c r="BZ33" i="9"/>
  <c r="C38" i="1"/>
  <c r="F37" i="1"/>
  <c r="H36" i="2" s="1"/>
  <c r="I36" i="2" s="1"/>
  <c r="CF33" i="8"/>
  <c r="CG33" i="8" s="1"/>
  <c r="CI33" i="8" s="1"/>
  <c r="CJ33" i="8" s="1"/>
  <c r="CK33" i="8" s="1"/>
  <c r="CM33" i="8" s="1"/>
  <c r="E33" i="8" s="1"/>
  <c r="BZ34" i="7"/>
  <c r="CA34" i="7"/>
  <c r="CE35" i="4"/>
  <c r="CD35" i="4"/>
  <c r="J36" i="2" l="1"/>
  <c r="D36" i="4" s="1"/>
  <c r="D36" i="5" s="1"/>
  <c r="CF35" i="4"/>
  <c r="CG35" i="4" s="1"/>
  <c r="CI35" i="4" s="1"/>
  <c r="CJ35" i="4" s="1"/>
  <c r="CK35" i="4" s="1"/>
  <c r="CM35" i="4" s="1"/>
  <c r="E35" i="4" s="1"/>
  <c r="C36" i="4" s="1"/>
  <c r="F34" i="6"/>
  <c r="I34" i="6" s="1"/>
  <c r="CB33" i="9"/>
  <c r="CC33" i="9" s="1"/>
  <c r="CE33" i="9" s="1"/>
  <c r="CF33" i="9" s="1"/>
  <c r="CG33" i="9" s="1"/>
  <c r="CI33" i="9" s="1"/>
  <c r="E33" i="9" s="1"/>
  <c r="C34" i="9" s="1"/>
  <c r="G38" i="1"/>
  <c r="CB34" i="7"/>
  <c r="CC34" i="7" s="1"/>
  <c r="CE34" i="7" s="1"/>
  <c r="CF34" i="7" s="1"/>
  <c r="CG34" i="7" s="1"/>
  <c r="CI34" i="7" s="1"/>
  <c r="E34" i="7" s="1"/>
  <c r="C34" i="8"/>
  <c r="F33" i="8"/>
  <c r="J34" i="6" l="1"/>
  <c r="D34" i="8" s="1"/>
  <c r="F35" i="4"/>
  <c r="F33" i="9"/>
  <c r="H33" i="10" s="1"/>
  <c r="C35" i="7"/>
  <c r="F34" i="7"/>
  <c r="H34" i="8" s="1"/>
  <c r="R38" i="1"/>
  <c r="K38" i="1"/>
  <c r="I35" i="4"/>
  <c r="I33" i="8"/>
  <c r="J33" i="8" s="1"/>
  <c r="D33" i="10" s="1"/>
  <c r="G36" i="6"/>
  <c r="G36" i="5"/>
  <c r="K36" i="4"/>
  <c r="J35" i="4" l="1"/>
  <c r="D35" i="6" s="1"/>
  <c r="D34" i="9"/>
  <c r="G34" i="9" s="1"/>
  <c r="I34" i="9" s="1"/>
  <c r="M34" i="9" s="1"/>
  <c r="K34" i="8"/>
  <c r="M34" i="8" s="1"/>
  <c r="S34" i="8" s="1"/>
  <c r="Z34" i="8" s="1"/>
  <c r="AA34" i="8" s="1"/>
  <c r="O34" i="9"/>
  <c r="V34" i="9" s="1"/>
  <c r="W34" i="9" s="1"/>
  <c r="Q34" i="8"/>
  <c r="I36" i="5"/>
  <c r="M36" i="5" s="1"/>
  <c r="O36" i="5"/>
  <c r="V36" i="5" s="1"/>
  <c r="W36" i="5" s="1"/>
  <c r="CT38" i="1"/>
  <c r="EL38" i="1"/>
  <c r="O38" i="1"/>
  <c r="G34" i="10"/>
  <c r="AB38" i="1"/>
  <c r="T38" i="1"/>
  <c r="U38" i="1" s="1"/>
  <c r="AV38" i="1" s="1"/>
  <c r="Y38" i="1"/>
  <c r="Z38" i="1" s="1"/>
  <c r="AN38" i="1" s="1"/>
  <c r="M36" i="4"/>
  <c r="Q36" i="4"/>
  <c r="D35" i="7" l="1"/>
  <c r="G35" i="7" s="1"/>
  <c r="K35" i="6"/>
  <c r="EI34" i="9"/>
  <c r="CQ34" i="9"/>
  <c r="AO34" i="9" s="1"/>
  <c r="CQ36" i="5"/>
  <c r="DB36" i="5" s="1"/>
  <c r="EI36" i="5"/>
  <c r="AO38" i="1"/>
  <c r="AP38" i="1" s="1"/>
  <c r="EM34" i="8"/>
  <c r="CU34" i="8"/>
  <c r="DQ34" i="8" s="1"/>
  <c r="I35" i="7"/>
  <c r="M35" i="7" s="1"/>
  <c r="O35" i="7"/>
  <c r="V35" i="7" s="1"/>
  <c r="W35" i="7" s="1"/>
  <c r="M35" i="6"/>
  <c r="S35" i="6" s="1"/>
  <c r="Z35" i="6" s="1"/>
  <c r="AA35" i="6" s="1"/>
  <c r="Q35" i="6"/>
  <c r="T34" i="9"/>
  <c r="AF34" i="9"/>
  <c r="AE34" i="9"/>
  <c r="AJ36" i="4"/>
  <c r="X36" i="4"/>
  <c r="AI36" i="4"/>
  <c r="EM36" i="4"/>
  <c r="CU36" i="4"/>
  <c r="S36" i="4"/>
  <c r="CV38" i="1"/>
  <c r="DE38" i="1"/>
  <c r="DP38" i="1"/>
  <c r="AR38" i="1"/>
  <c r="AA38" i="1"/>
  <c r="AC38" i="1" s="1"/>
  <c r="AI38" i="1"/>
  <c r="W38" i="1"/>
  <c r="AH38" i="1"/>
  <c r="AJ34" i="8"/>
  <c r="X34" i="8"/>
  <c r="AI34" i="8"/>
  <c r="AK38" i="1"/>
  <c r="AF36" i="5"/>
  <c r="T36" i="5"/>
  <c r="AE36" i="5"/>
  <c r="G35" i="8"/>
  <c r="DM34" i="9" l="1"/>
  <c r="CS34" i="9"/>
  <c r="DB34" i="9"/>
  <c r="DM36" i="5"/>
  <c r="DP36" i="5" s="1"/>
  <c r="CW34" i="8"/>
  <c r="DA34" i="8" s="1"/>
  <c r="AO36" i="5"/>
  <c r="AJ38" i="1"/>
  <c r="AL38" i="1" s="1"/>
  <c r="AM38" i="1" s="1"/>
  <c r="AG36" i="5"/>
  <c r="AI36" i="5" s="1"/>
  <c r="CS36" i="5"/>
  <c r="CX36" i="5" s="1"/>
  <c r="DF34" i="8"/>
  <c r="DK34" i="8" s="1"/>
  <c r="AS34" i="8"/>
  <c r="CU35" i="6"/>
  <c r="DF35" i="6" s="1"/>
  <c r="EI35" i="7"/>
  <c r="EM35" i="6"/>
  <c r="CQ35" i="7"/>
  <c r="AO35" i="7" s="1"/>
  <c r="AG34" i="9"/>
  <c r="AI34" i="9" s="1"/>
  <c r="AK36" i="4"/>
  <c r="AK34" i="9"/>
  <c r="BE38" i="1"/>
  <c r="BW38" i="1"/>
  <c r="AI35" i="6"/>
  <c r="AJ35" i="6"/>
  <c r="X35" i="6"/>
  <c r="U36" i="4"/>
  <c r="V36" i="4" s="1"/>
  <c r="AW36" i="4" s="1"/>
  <c r="AC36" i="4"/>
  <c r="Z36" i="4"/>
  <c r="AA36" i="4" s="1"/>
  <c r="AP36" i="4" s="1"/>
  <c r="AH34" i="9"/>
  <c r="Y34" i="9"/>
  <c r="X34" i="9"/>
  <c r="AL34" i="9"/>
  <c r="Q34" i="9"/>
  <c r="R34" i="9" s="1"/>
  <c r="AS34" i="9" s="1"/>
  <c r="Y36" i="5"/>
  <c r="Q36" i="5"/>
  <c r="R36" i="5" s="1"/>
  <c r="AS36" i="5" s="1"/>
  <c r="X36" i="5"/>
  <c r="DT38" i="1"/>
  <c r="DQ38" i="1"/>
  <c r="DR38" i="1"/>
  <c r="DS38" i="1"/>
  <c r="DU38" i="1"/>
  <c r="DN36" i="5"/>
  <c r="DQ36" i="5"/>
  <c r="DH34" i="8"/>
  <c r="DQ34" i="9"/>
  <c r="DN34" i="9"/>
  <c r="DP34" i="9"/>
  <c r="DO34" i="9"/>
  <c r="DR34" i="9"/>
  <c r="DH38" i="1"/>
  <c r="DI38" i="1"/>
  <c r="DF38" i="1"/>
  <c r="DG38" i="1"/>
  <c r="DJ38" i="1"/>
  <c r="AB34" i="8"/>
  <c r="AC34" i="8"/>
  <c r="AO34" i="8"/>
  <c r="AL34" i="8"/>
  <c r="AP34" i="8"/>
  <c r="U34" i="8"/>
  <c r="V34" i="8" s="1"/>
  <c r="AW34" i="8" s="1"/>
  <c r="DF36" i="4"/>
  <c r="DQ36" i="4"/>
  <c r="CW36" i="4"/>
  <c r="AS36" i="4"/>
  <c r="DV34" i="8"/>
  <c r="DR34" i="8"/>
  <c r="DS34" i="8"/>
  <c r="DT34" i="8"/>
  <c r="DU34" i="8"/>
  <c r="CU34" i="9"/>
  <c r="CT34" i="9"/>
  <c r="CV34" i="9"/>
  <c r="CW34" i="9"/>
  <c r="CX34" i="9"/>
  <c r="AE35" i="7"/>
  <c r="T35" i="7"/>
  <c r="AF35" i="7"/>
  <c r="DG34" i="9"/>
  <c r="DD34" i="9"/>
  <c r="DF34" i="9"/>
  <c r="DC34" i="9"/>
  <c r="DE34" i="9"/>
  <c r="BC38" i="1"/>
  <c r="AK34" i="8"/>
  <c r="AM34" i="8" s="1"/>
  <c r="CX38" i="1"/>
  <c r="CW38" i="1"/>
  <c r="CY38" i="1"/>
  <c r="DA38" i="1"/>
  <c r="CZ38" i="1"/>
  <c r="DC36" i="5"/>
  <c r="DG36" i="5"/>
  <c r="DD36" i="5"/>
  <c r="DE36" i="5"/>
  <c r="DF36" i="5"/>
  <c r="DR36" i="5" l="1"/>
  <c r="DO36" i="5"/>
  <c r="CY34" i="8"/>
  <c r="DB34" i="8"/>
  <c r="DJ34" i="8"/>
  <c r="CX34" i="8"/>
  <c r="CZ34" i="8"/>
  <c r="CV36" i="5"/>
  <c r="CW36" i="5"/>
  <c r="CU36" i="5"/>
  <c r="CT36" i="5"/>
  <c r="DG34" i="8"/>
  <c r="AS35" i="6"/>
  <c r="DI34" i="8"/>
  <c r="DQ35" i="6"/>
  <c r="DR35" i="6" s="1"/>
  <c r="CW35" i="6"/>
  <c r="CZ35" i="6" s="1"/>
  <c r="DM35" i="7"/>
  <c r="DN35" i="7" s="1"/>
  <c r="DB35" i="7"/>
  <c r="DD35" i="7" s="1"/>
  <c r="CS35" i="7"/>
  <c r="CW35" i="7" s="1"/>
  <c r="Z36" i="5"/>
  <c r="BT36" i="5" s="1"/>
  <c r="AJ34" i="9"/>
  <c r="DV38" i="1"/>
  <c r="DW38" i="1" s="1"/>
  <c r="AO36" i="4"/>
  <c r="AQ36" i="4" s="1"/>
  <c r="Z34" i="9"/>
  <c r="BT34" i="9" s="1"/>
  <c r="AM34" i="9"/>
  <c r="AL35" i="6"/>
  <c r="DH34" i="9"/>
  <c r="DI34" i="9" s="1"/>
  <c r="CY34" i="9"/>
  <c r="CZ34" i="9" s="1"/>
  <c r="AQ34" i="8"/>
  <c r="AN34" i="8"/>
  <c r="DH36" i="5"/>
  <c r="DI36" i="5" s="1"/>
  <c r="CZ36" i="4"/>
  <c r="CX36" i="4"/>
  <c r="CY36" i="4"/>
  <c r="DB36" i="4"/>
  <c r="DA36" i="4"/>
  <c r="DS34" i="9"/>
  <c r="DT34" i="9" s="1"/>
  <c r="AH36" i="5"/>
  <c r="AJ36" i="5" s="1"/>
  <c r="AM36" i="4"/>
  <c r="U35" i="6"/>
  <c r="V35" i="6" s="1"/>
  <c r="AW35" i="6" s="1"/>
  <c r="AC35" i="6"/>
  <c r="DR36" i="4"/>
  <c r="DS36" i="4"/>
  <c r="DU36" i="4"/>
  <c r="DT36" i="4"/>
  <c r="DV36" i="4"/>
  <c r="AD34" i="8"/>
  <c r="DK38" i="1"/>
  <c r="DL38" i="1" s="1"/>
  <c r="AK36" i="5"/>
  <c r="AB36" i="4"/>
  <c r="AD36" i="4" s="1"/>
  <c r="DH36" i="4"/>
  <c r="DK36" i="4"/>
  <c r="DG36" i="4"/>
  <c r="DJ36" i="4"/>
  <c r="DI36" i="4"/>
  <c r="AK35" i="6"/>
  <c r="Q35" i="7"/>
  <c r="R35" i="7" s="1"/>
  <c r="AS35" i="7" s="1"/>
  <c r="X35" i="7"/>
  <c r="Y35" i="7"/>
  <c r="AL36" i="5"/>
  <c r="AL36" i="4"/>
  <c r="DB38" i="1"/>
  <c r="DC38" i="1" s="1"/>
  <c r="AK35" i="7"/>
  <c r="DW34" i="8"/>
  <c r="DX34" i="8" s="1"/>
  <c r="BF38" i="1"/>
  <c r="DK35" i="6"/>
  <c r="DH35" i="6"/>
  <c r="DI35" i="6"/>
  <c r="DG35" i="6"/>
  <c r="DJ35" i="6"/>
  <c r="AG35" i="7"/>
  <c r="DS36" i="5" l="1"/>
  <c r="DT36" i="5" s="1"/>
  <c r="DC34" i="8"/>
  <c r="DD34" i="8" s="1"/>
  <c r="DE35" i="7"/>
  <c r="CY36" i="5"/>
  <c r="CZ36" i="5" s="1"/>
  <c r="DJ36" i="5" s="1"/>
  <c r="DK36" i="5" s="1"/>
  <c r="DC35" i="7"/>
  <c r="DP35" i="7"/>
  <c r="DR35" i="7"/>
  <c r="CX35" i="6"/>
  <c r="CY35" i="6"/>
  <c r="DB35" i="6"/>
  <c r="DG35" i="7"/>
  <c r="DA35" i="6"/>
  <c r="CT35" i="7"/>
  <c r="DL34" i="8"/>
  <c r="DM34" i="8" s="1"/>
  <c r="DN34" i="8" s="1"/>
  <c r="DO34" i="8" s="1"/>
  <c r="DY34" i="8" s="1"/>
  <c r="DZ34" i="8" s="1"/>
  <c r="DU35" i="6"/>
  <c r="DS35" i="6"/>
  <c r="DV35" i="6"/>
  <c r="DT35" i="6"/>
  <c r="DF35" i="7"/>
  <c r="DO35" i="7"/>
  <c r="DQ35" i="7"/>
  <c r="CV35" i="7"/>
  <c r="CX35" i="7"/>
  <c r="CU35" i="7"/>
  <c r="BC34" i="9"/>
  <c r="BD34" i="9" s="1"/>
  <c r="AN36" i="4"/>
  <c r="BG36" i="4" s="1"/>
  <c r="BB34" i="9"/>
  <c r="AM35" i="6"/>
  <c r="AN35" i="6" s="1"/>
  <c r="AZ34" i="9"/>
  <c r="AP35" i="6"/>
  <c r="AO35" i="6"/>
  <c r="AB35" i="6"/>
  <c r="AD35" i="6" s="1"/>
  <c r="BD34" i="8"/>
  <c r="Z35" i="7"/>
  <c r="BT35" i="7" s="1"/>
  <c r="AL35" i="7"/>
  <c r="AM35" i="7" s="1"/>
  <c r="DL35" i="6"/>
  <c r="DM35" i="6" s="1"/>
  <c r="AI35" i="7"/>
  <c r="AH35" i="7"/>
  <c r="DJ34" i="9"/>
  <c r="DK34" i="9" s="1"/>
  <c r="ES34" i="9" s="1"/>
  <c r="AM36" i="5"/>
  <c r="BC36" i="5" s="1"/>
  <c r="BX36" i="4"/>
  <c r="BF36" i="4"/>
  <c r="DW36" i="4"/>
  <c r="DX36" i="4" s="1"/>
  <c r="DM38" i="1"/>
  <c r="DN38" i="1" s="1"/>
  <c r="DL36" i="4"/>
  <c r="DM36" i="4" s="1"/>
  <c r="BX34" i="8"/>
  <c r="BF34" i="8"/>
  <c r="DC36" i="4"/>
  <c r="DD36" i="4" s="1"/>
  <c r="BH38" i="1"/>
  <c r="BG38" i="1"/>
  <c r="BD36" i="4"/>
  <c r="BG34" i="8"/>
  <c r="DC35" i="6" l="1"/>
  <c r="DD35" i="6" s="1"/>
  <c r="DN35" i="6" s="1"/>
  <c r="DO35" i="6" s="1"/>
  <c r="DH35" i="7"/>
  <c r="DI35" i="7" s="1"/>
  <c r="DW35" i="6"/>
  <c r="DX35" i="6" s="1"/>
  <c r="DS35" i="7"/>
  <c r="DT35" i="7" s="1"/>
  <c r="BE34" i="9"/>
  <c r="BF34" i="9" s="1"/>
  <c r="BG34" i="9" s="1"/>
  <c r="CY35" i="7"/>
  <c r="CZ35" i="7" s="1"/>
  <c r="DJ35" i="7" s="1"/>
  <c r="DK35" i="7" s="1"/>
  <c r="AQ35" i="6"/>
  <c r="BF35" i="6" s="1"/>
  <c r="BI38" i="1"/>
  <c r="BJ38" i="1" s="1"/>
  <c r="AJ35" i="7"/>
  <c r="EW34" i="8"/>
  <c r="EX34" i="8" s="1"/>
  <c r="EY34" i="8" s="1"/>
  <c r="EZ34" i="8" s="1"/>
  <c r="DU34" i="9"/>
  <c r="DV34" i="9" s="1"/>
  <c r="DX34" i="9" s="1"/>
  <c r="BB35" i="7"/>
  <c r="AZ35" i="7"/>
  <c r="BX35" i="6"/>
  <c r="AZ36" i="5"/>
  <c r="BB36" i="5"/>
  <c r="BC35" i="7"/>
  <c r="BH36" i="4"/>
  <c r="BI36" i="4"/>
  <c r="DU36" i="5"/>
  <c r="DV36" i="5" s="1"/>
  <c r="ES36" i="5"/>
  <c r="EC34" i="8"/>
  <c r="ED34" i="8"/>
  <c r="EA34" i="8"/>
  <c r="EE34" i="8"/>
  <c r="EB34" i="8"/>
  <c r="BH34" i="8"/>
  <c r="BI34" i="8"/>
  <c r="ET34" i="9"/>
  <c r="EU34" i="9" s="1"/>
  <c r="EV34" i="9" s="1"/>
  <c r="BE36" i="5"/>
  <c r="BD36" i="5"/>
  <c r="DX38" i="1"/>
  <c r="DY38" i="1" s="1"/>
  <c r="EV38" i="1"/>
  <c r="DN36" i="4"/>
  <c r="DO36" i="4" s="1"/>
  <c r="BG35" i="6" l="1"/>
  <c r="BH35" i="6" s="1"/>
  <c r="BD35" i="6"/>
  <c r="DY34" i="9"/>
  <c r="EA34" i="9"/>
  <c r="DW34" i="9"/>
  <c r="DZ34" i="9"/>
  <c r="BJ34" i="8"/>
  <c r="BK34" i="8" s="1"/>
  <c r="BF36" i="5"/>
  <c r="BG36" i="5" s="1"/>
  <c r="DU35" i="7"/>
  <c r="DV35" i="7" s="1"/>
  <c r="ES35" i="7"/>
  <c r="DY35" i="6"/>
  <c r="DZ35" i="6" s="1"/>
  <c r="EW35" i="6"/>
  <c r="DY36" i="4"/>
  <c r="DZ36" i="4" s="1"/>
  <c r="EW36" i="4"/>
  <c r="BD35" i="7"/>
  <c r="BE35" i="7"/>
  <c r="EW38" i="1"/>
  <c r="EX38" i="1" s="1"/>
  <c r="EY38" i="1" s="1"/>
  <c r="EF34" i="8"/>
  <c r="EG34" i="8" s="1"/>
  <c r="EH34" i="8" s="1"/>
  <c r="EI34" i="8" s="1"/>
  <c r="AU34" i="8" s="1"/>
  <c r="T34" i="8" s="1"/>
  <c r="W34" i="8" s="1"/>
  <c r="BJ36" i="4"/>
  <c r="BK36" i="4" s="1"/>
  <c r="ET36" i="5"/>
  <c r="EU36" i="5" s="1"/>
  <c r="EV36" i="5" s="1"/>
  <c r="EB38" i="1"/>
  <c r="EA38" i="1"/>
  <c r="EC38" i="1"/>
  <c r="ED38" i="1"/>
  <c r="DZ38" i="1"/>
  <c r="DX36" i="5"/>
  <c r="DW36" i="5"/>
  <c r="DZ36" i="5"/>
  <c r="EA36" i="5"/>
  <c r="DY36" i="5"/>
  <c r="BI35" i="6" l="1"/>
  <c r="EE38" i="1"/>
  <c r="EF38" i="1" s="1"/>
  <c r="EG38" i="1" s="1"/>
  <c r="EH38" i="1" s="1"/>
  <c r="AT38" i="1" s="1"/>
  <c r="S38" i="1" s="1"/>
  <c r="V38" i="1" s="1"/>
  <c r="AW38" i="1" s="1"/>
  <c r="EB34" i="9"/>
  <c r="EC34" i="9" s="1"/>
  <c r="ED34" i="9" s="1"/>
  <c r="EE34" i="9" s="1"/>
  <c r="AQ34" i="9" s="1"/>
  <c r="P34" i="9" s="1"/>
  <c r="S34" i="9" s="1"/>
  <c r="AT34" i="9" s="1"/>
  <c r="BJ35" i="6"/>
  <c r="BK35" i="6" s="1"/>
  <c r="EX36" i="4"/>
  <c r="EY36" i="4" s="1"/>
  <c r="EZ36" i="4" s="1"/>
  <c r="EA36" i="4"/>
  <c r="ED36" i="4"/>
  <c r="EE36" i="4"/>
  <c r="EB36" i="4"/>
  <c r="EC36" i="4"/>
  <c r="EB35" i="6"/>
  <c r="EA35" i="6"/>
  <c r="ED35" i="6"/>
  <c r="EC35" i="6"/>
  <c r="EE35" i="6"/>
  <c r="ET35" i="7"/>
  <c r="EU35" i="7" s="1"/>
  <c r="EV35" i="7" s="1"/>
  <c r="EB36" i="5"/>
  <c r="EC36" i="5" s="1"/>
  <c r="ED36" i="5" s="1"/>
  <c r="EE36" i="5" s="1"/>
  <c r="AQ36" i="5" s="1"/>
  <c r="P36" i="5" s="1"/>
  <c r="S36" i="5" s="1"/>
  <c r="DX35" i="7"/>
  <c r="DW35" i="7"/>
  <c r="EA35" i="7"/>
  <c r="DZ35" i="7"/>
  <c r="DY35" i="7"/>
  <c r="EX35" i="6"/>
  <c r="EY35" i="6" s="1"/>
  <c r="EZ35" i="6" s="1"/>
  <c r="AX34" i="8"/>
  <c r="BF35" i="7"/>
  <c r="BG35" i="7" s="1"/>
  <c r="EB35" i="7" l="1"/>
  <c r="EC35" i="7" s="1"/>
  <c r="ED35" i="7" s="1"/>
  <c r="EE35" i="7" s="1"/>
  <c r="AQ35" i="7" s="1"/>
  <c r="P35" i="7" s="1"/>
  <c r="S35" i="7" s="1"/>
  <c r="BD38" i="1"/>
  <c r="AX38" i="1"/>
  <c r="BX38" i="1"/>
  <c r="BY38" i="1" s="1"/>
  <c r="EF35" i="6"/>
  <c r="EG35" i="6" s="1"/>
  <c r="EH35" i="6" s="1"/>
  <c r="EI35" i="6" s="1"/>
  <c r="AU35" i="6" s="1"/>
  <c r="T35" i="6" s="1"/>
  <c r="W35" i="6" s="1"/>
  <c r="EF36" i="4"/>
  <c r="EG36" i="4" s="1"/>
  <c r="EH36" i="4" s="1"/>
  <c r="EI36" i="4" s="1"/>
  <c r="AU36" i="4" s="1"/>
  <c r="T36" i="4" s="1"/>
  <c r="W36" i="4" s="1"/>
  <c r="BE34" i="8"/>
  <c r="AY34" i="8"/>
  <c r="BY34" i="8"/>
  <c r="BZ34" i="8" s="1"/>
  <c r="AT36" i="5"/>
  <c r="BA34" i="9"/>
  <c r="AU34" i="9"/>
  <c r="BU34" i="9"/>
  <c r="BV34" i="9" s="1"/>
  <c r="AX36" i="4" l="1"/>
  <c r="BB34" i="8"/>
  <c r="BC34" i="8" s="1"/>
  <c r="AZ34" i="8"/>
  <c r="BA34" i="8" s="1"/>
  <c r="BH34" i="9"/>
  <c r="BI34" i="9" s="1"/>
  <c r="BM34" i="9"/>
  <c r="BA38" i="1"/>
  <c r="BB38" i="1" s="1"/>
  <c r="AY38" i="1"/>
  <c r="AZ38" i="1" s="1"/>
  <c r="AX35" i="6"/>
  <c r="BA36" i="5"/>
  <c r="AU36" i="5"/>
  <c r="BU36" i="5"/>
  <c r="BV36" i="5" s="1"/>
  <c r="BP38" i="1"/>
  <c r="BK38" i="1"/>
  <c r="BL38" i="1" s="1"/>
  <c r="BQ34" i="8"/>
  <c r="BL34" i="8"/>
  <c r="BM34" i="8" s="1"/>
  <c r="AX34" i="9"/>
  <c r="AY34" i="9" s="1"/>
  <c r="AV34" i="9"/>
  <c r="AW34" i="9" s="1"/>
  <c r="AT35" i="7"/>
  <c r="BE35" i="6" l="1"/>
  <c r="AY35" i="6"/>
  <c r="BY35" i="6"/>
  <c r="BZ35" i="6" s="1"/>
  <c r="BE36" i="4"/>
  <c r="AY36" i="4"/>
  <c r="BY36" i="4"/>
  <c r="BZ36" i="4" s="1"/>
  <c r="BN34" i="8"/>
  <c r="BO34" i="8"/>
  <c r="BN38" i="1"/>
  <c r="BM38" i="1"/>
  <c r="BA35" i="7"/>
  <c r="AU35" i="7"/>
  <c r="BU35" i="7"/>
  <c r="BV35" i="7" s="1"/>
  <c r="BQ38" i="1"/>
  <c r="BR38" i="1"/>
  <c r="BR34" i="8"/>
  <c r="BS34" i="8"/>
  <c r="AX36" i="5"/>
  <c r="AY36" i="5" s="1"/>
  <c r="AV36" i="5"/>
  <c r="AW36" i="5" s="1"/>
  <c r="BN34" i="9"/>
  <c r="BO34" i="9"/>
  <c r="BM36" i="5"/>
  <c r="BH36" i="5"/>
  <c r="BI36" i="5" s="1"/>
  <c r="BK34" i="9"/>
  <c r="BJ34" i="9"/>
  <c r="BO38" i="1" l="1"/>
  <c r="BT34" i="8"/>
  <c r="BL34" i="9"/>
  <c r="BP34" i="9"/>
  <c r="BP34" i="8"/>
  <c r="BB36" i="4"/>
  <c r="BC36" i="4" s="1"/>
  <c r="AZ36" i="4"/>
  <c r="BA36" i="4" s="1"/>
  <c r="BH35" i="7"/>
  <c r="BI35" i="7" s="1"/>
  <c r="BM35" i="7"/>
  <c r="BQ36" i="4"/>
  <c r="BL36" i="4"/>
  <c r="BM36" i="4" s="1"/>
  <c r="BB35" i="6"/>
  <c r="BC35" i="6" s="1"/>
  <c r="AZ35" i="6"/>
  <c r="BA35" i="6" s="1"/>
  <c r="BS38" i="1"/>
  <c r="AX35" i="7"/>
  <c r="AY35" i="7" s="1"/>
  <c r="AV35" i="7"/>
  <c r="AW35" i="7" s="1"/>
  <c r="BJ36" i="5"/>
  <c r="BK36" i="5"/>
  <c r="BN36" i="5"/>
  <c r="BO36" i="5"/>
  <c r="BL35" i="6"/>
  <c r="BM35" i="6" s="1"/>
  <c r="BQ35" i="6"/>
  <c r="BR34" i="9" l="1"/>
  <c r="BS34" i="9" s="1"/>
  <c r="BT38" i="1"/>
  <c r="BZ38" i="1" s="1"/>
  <c r="CA38" i="1" s="1"/>
  <c r="BQ34" i="9"/>
  <c r="BU38" i="1"/>
  <c r="BV38" i="1" s="1"/>
  <c r="BN36" i="4"/>
  <c r="BO36" i="4"/>
  <c r="BN35" i="7"/>
  <c r="BO35" i="7"/>
  <c r="BS36" i="4"/>
  <c r="BR36" i="4"/>
  <c r="BL36" i="5"/>
  <c r="BO35" i="6"/>
  <c r="BN35" i="6"/>
  <c r="CD34" i="9"/>
  <c r="BW34" i="9"/>
  <c r="BX34" i="9" s="1"/>
  <c r="BS35" i="6"/>
  <c r="BR35" i="6"/>
  <c r="BV34" i="8"/>
  <c r="BW34" i="8" s="1"/>
  <c r="BU34" i="8"/>
  <c r="BJ35" i="7"/>
  <c r="BK35" i="7"/>
  <c r="BP36" i="5"/>
  <c r="CG38" i="1" l="1"/>
  <c r="BP35" i="6"/>
  <c r="BT36" i="4"/>
  <c r="BL35" i="7"/>
  <c r="BP36" i="4"/>
  <c r="CH34" i="8"/>
  <c r="CA34" i="8"/>
  <c r="CB34" i="8" s="1"/>
  <c r="CD38" i="1"/>
  <c r="CC38" i="1"/>
  <c r="CA34" i="9"/>
  <c r="BZ34" i="9"/>
  <c r="BP35" i="7"/>
  <c r="BT35" i="6"/>
  <c r="BQ36" i="5"/>
  <c r="BR36" i="5"/>
  <c r="BS36" i="5" s="1"/>
  <c r="BV35" i="6" l="1"/>
  <c r="BW35" i="6" s="1"/>
  <c r="BU35" i="6"/>
  <c r="CH35" i="6" s="1"/>
  <c r="BV36" i="4"/>
  <c r="BW36" i="4" s="1"/>
  <c r="BU36" i="4"/>
  <c r="CA35" i="6"/>
  <c r="CB35" i="6" s="1"/>
  <c r="BQ35" i="7"/>
  <c r="BR35" i="7"/>
  <c r="BS35" i="7" s="1"/>
  <c r="CD34" i="8"/>
  <c r="CE34" i="8"/>
  <c r="CB34" i="9"/>
  <c r="CC34" i="9" s="1"/>
  <c r="CE34" i="9" s="1"/>
  <c r="CF34" i="9" s="1"/>
  <c r="CG34" i="9" s="1"/>
  <c r="CI34" i="9" s="1"/>
  <c r="E34" i="9" s="1"/>
  <c r="CD36" i="5"/>
  <c r="BW36" i="5"/>
  <c r="BX36" i="5" s="1"/>
  <c r="CE38" i="1"/>
  <c r="CF38" i="1" s="1"/>
  <c r="CH38" i="1" s="1"/>
  <c r="CI38" i="1" s="1"/>
  <c r="CJ38" i="1" s="1"/>
  <c r="CL38" i="1" s="1"/>
  <c r="E38" i="1" s="1"/>
  <c r="CF34" i="8" l="1"/>
  <c r="CG34" i="8" s="1"/>
  <c r="CI34" i="8" s="1"/>
  <c r="CJ34" i="8" s="1"/>
  <c r="CK34" i="8" s="1"/>
  <c r="CM34" i="8" s="1"/>
  <c r="E34" i="8" s="1"/>
  <c r="F38" i="1"/>
  <c r="H37" i="2" s="1"/>
  <c r="I37" i="2" s="1"/>
  <c r="C39" i="1"/>
  <c r="CE35" i="6"/>
  <c r="CD35" i="6"/>
  <c r="CA36" i="5"/>
  <c r="BZ36" i="5"/>
  <c r="CD35" i="7"/>
  <c r="BW35" i="7"/>
  <c r="BX35" i="7" s="1"/>
  <c r="CH36" i="4"/>
  <c r="CA36" i="4"/>
  <c r="CB36" i="4" s="1"/>
  <c r="C35" i="9"/>
  <c r="F34" i="9"/>
  <c r="H34" i="10" s="1"/>
  <c r="J37" i="2" l="1"/>
  <c r="D37" i="4" s="1"/>
  <c r="D37" i="5" s="1"/>
  <c r="CF35" i="6"/>
  <c r="CG35" i="6" s="1"/>
  <c r="CI35" i="6" s="1"/>
  <c r="CJ35" i="6" s="1"/>
  <c r="CK35" i="6" s="1"/>
  <c r="CM35" i="6" s="1"/>
  <c r="E35" i="6" s="1"/>
  <c r="C36" i="6" s="1"/>
  <c r="CB36" i="5"/>
  <c r="CC36" i="5" s="1"/>
  <c r="CE36" i="5" s="1"/>
  <c r="CF36" i="5" s="1"/>
  <c r="CG36" i="5" s="1"/>
  <c r="CI36" i="5" s="1"/>
  <c r="CE36" i="4"/>
  <c r="CD36" i="4"/>
  <c r="G39" i="1"/>
  <c r="CA35" i="7"/>
  <c r="BZ35" i="7"/>
  <c r="C35" i="8"/>
  <c r="F34" i="8"/>
  <c r="E36" i="5" l="1"/>
  <c r="C37" i="5" s="1"/>
  <c r="G37" i="5" s="1"/>
  <c r="CF36" i="4"/>
  <c r="CG36" i="4" s="1"/>
  <c r="CI36" i="4" s="1"/>
  <c r="CJ36" i="4" s="1"/>
  <c r="CK36" i="4" s="1"/>
  <c r="CM36" i="4" s="1"/>
  <c r="E36" i="4" s="1"/>
  <c r="C37" i="4" s="1"/>
  <c r="F35" i="6"/>
  <c r="I35" i="6" s="1"/>
  <c r="CB35" i="7"/>
  <c r="CC35" i="7" s="1"/>
  <c r="CE35" i="7" s="1"/>
  <c r="CF35" i="7" s="1"/>
  <c r="CG35" i="7" s="1"/>
  <c r="CI35" i="7" s="1"/>
  <c r="E35" i="7" s="1"/>
  <c r="C36" i="7" s="1"/>
  <c r="F36" i="5"/>
  <c r="H36" i="6" s="1"/>
  <c r="I34" i="8"/>
  <c r="J34" i="8" s="1"/>
  <c r="D34" i="10" s="1"/>
  <c r="R39" i="1"/>
  <c r="K39" i="1"/>
  <c r="G37" i="6"/>
  <c r="J35" i="6" l="1"/>
  <c r="D35" i="8" s="1"/>
  <c r="F36" i="4"/>
  <c r="I36" i="4" s="1"/>
  <c r="F35" i="7"/>
  <c r="H35" i="8" s="1"/>
  <c r="I37" i="5"/>
  <c r="M37" i="5" s="1"/>
  <c r="O37" i="5"/>
  <c r="V37" i="5" s="1"/>
  <c r="W37" i="5" s="1"/>
  <c r="CT39" i="1"/>
  <c r="O39" i="1"/>
  <c r="EL39" i="1"/>
  <c r="T39" i="1"/>
  <c r="U39" i="1" s="1"/>
  <c r="AV39" i="1" s="1"/>
  <c r="Y39" i="1"/>
  <c r="Z39" i="1" s="1"/>
  <c r="AO39" i="1" s="1"/>
  <c r="AB39" i="1"/>
  <c r="K37" i="4"/>
  <c r="J36" i="4" l="1"/>
  <c r="D36" i="6" s="1"/>
  <c r="K35" i="8"/>
  <c r="D35" i="9"/>
  <c r="AA39" i="1"/>
  <c r="AC39" i="1" s="1"/>
  <c r="AN39" i="1"/>
  <c r="AP39" i="1" s="1"/>
  <c r="CQ37" i="5"/>
  <c r="CS37" i="5" s="1"/>
  <c r="EI37" i="5"/>
  <c r="AK39" i="1"/>
  <c r="AH39" i="1"/>
  <c r="AI39" i="1"/>
  <c r="W39" i="1"/>
  <c r="CV39" i="1"/>
  <c r="AR39" i="1"/>
  <c r="DP39" i="1"/>
  <c r="DE39" i="1"/>
  <c r="Q37" i="4"/>
  <c r="M37" i="4"/>
  <c r="T37" i="5"/>
  <c r="AF37" i="5"/>
  <c r="AE37" i="5"/>
  <c r="G35" i="10"/>
  <c r="G35" i="9"/>
  <c r="K36" i="6" l="1"/>
  <c r="D36" i="7"/>
  <c r="M35" i="8"/>
  <c r="Q35" i="8"/>
  <c r="DM37" i="5"/>
  <c r="DP37" i="5" s="1"/>
  <c r="AO37" i="5"/>
  <c r="DB37" i="5"/>
  <c r="DG37" i="5" s="1"/>
  <c r="BC39" i="1"/>
  <c r="I35" i="9"/>
  <c r="M35" i="9" s="1"/>
  <c r="O35" i="9"/>
  <c r="V35" i="9" s="1"/>
  <c r="W35" i="9" s="1"/>
  <c r="M36" i="6"/>
  <c r="S36" i="6" s="1"/>
  <c r="Z36" i="6" s="1"/>
  <c r="AA36" i="6" s="1"/>
  <c r="Q36" i="6"/>
  <c r="DS39" i="1"/>
  <c r="DQ39" i="1"/>
  <c r="DU39" i="1"/>
  <c r="DR39" i="1"/>
  <c r="DT39" i="1"/>
  <c r="DA39" i="1"/>
  <c r="CW39" i="1"/>
  <c r="CY39" i="1"/>
  <c r="CX39" i="1"/>
  <c r="CZ39" i="1"/>
  <c r="Q37" i="5"/>
  <c r="R37" i="5" s="1"/>
  <c r="AS37" i="5" s="1"/>
  <c r="X37" i="5"/>
  <c r="Y37" i="5"/>
  <c r="S37" i="4"/>
  <c r="CU37" i="4"/>
  <c r="EM37" i="4"/>
  <c r="G36" i="8"/>
  <c r="G36" i="7"/>
  <c r="DN37" i="5"/>
  <c r="X37" i="4"/>
  <c r="AI37" i="4"/>
  <c r="AJ37" i="4"/>
  <c r="CX37" i="5"/>
  <c r="CV37" i="5"/>
  <c r="CT37" i="5"/>
  <c r="CW37" i="5"/>
  <c r="CU37" i="5"/>
  <c r="AJ39" i="1"/>
  <c r="AL39" i="1" s="1"/>
  <c r="AM39" i="1" s="1"/>
  <c r="BE39" i="1"/>
  <c r="BW39" i="1"/>
  <c r="AG37" i="5"/>
  <c r="DF39" i="1"/>
  <c r="DH39" i="1"/>
  <c r="DI39" i="1"/>
  <c r="DG39" i="1"/>
  <c r="DJ39" i="1"/>
  <c r="DE37" i="5" l="1"/>
  <c r="X35" i="8"/>
  <c r="AI35" i="8"/>
  <c r="AJ35" i="8"/>
  <c r="S35" i="8"/>
  <c r="CU35" i="8"/>
  <c r="EM35" i="8"/>
  <c r="DF37" i="5"/>
  <c r="DR37" i="5"/>
  <c r="DO37" i="5"/>
  <c r="DQ37" i="5"/>
  <c r="DD37" i="5"/>
  <c r="DC37" i="5"/>
  <c r="EM36" i="6"/>
  <c r="EI35" i="9"/>
  <c r="CQ35" i="9"/>
  <c r="DB35" i="9" s="1"/>
  <c r="CU36" i="6"/>
  <c r="CW36" i="6" s="1"/>
  <c r="AK37" i="4"/>
  <c r="I36" i="7"/>
  <c r="M36" i="7" s="1"/>
  <c r="O36" i="7"/>
  <c r="V36" i="7" s="1"/>
  <c r="W36" i="7" s="1"/>
  <c r="Z37" i="5"/>
  <c r="BT37" i="5" s="1"/>
  <c r="AI37" i="5"/>
  <c r="AF35" i="9"/>
  <c r="AE35" i="9"/>
  <c r="T35" i="9"/>
  <c r="DK39" i="1"/>
  <c r="DL39" i="1" s="1"/>
  <c r="AK37" i="5"/>
  <c r="DS37" i="5"/>
  <c r="DT37" i="5" s="1"/>
  <c r="DQ37" i="4"/>
  <c r="CW37" i="4"/>
  <c r="DF37" i="4"/>
  <c r="AS37" i="4"/>
  <c r="AL37" i="5"/>
  <c r="DB39" i="1"/>
  <c r="DC39" i="1" s="1"/>
  <c r="AI36" i="6"/>
  <c r="X36" i="6"/>
  <c r="AJ36" i="6"/>
  <c r="CY37" i="5"/>
  <c r="CZ37" i="5" s="1"/>
  <c r="Z37" i="4"/>
  <c r="AA37" i="4" s="1"/>
  <c r="AP37" i="4" s="1"/>
  <c r="U37" i="4"/>
  <c r="V37" i="4" s="1"/>
  <c r="AW37" i="4" s="1"/>
  <c r="AC37" i="4"/>
  <c r="AH37" i="5"/>
  <c r="DV39" i="1"/>
  <c r="DW39" i="1" s="1"/>
  <c r="BF39" i="1"/>
  <c r="DQ35" i="8" l="1"/>
  <c r="AS35" i="8"/>
  <c r="CW35" i="8"/>
  <c r="DF35" i="8"/>
  <c r="Z35" i="8"/>
  <c r="AA35" i="8" s="1"/>
  <c r="U35" i="8"/>
  <c r="V35" i="8" s="1"/>
  <c r="AW35" i="8" s="1"/>
  <c r="AC35" i="8"/>
  <c r="AP35" i="8"/>
  <c r="AK35" i="8"/>
  <c r="DM35" i="9"/>
  <c r="AO35" i="9"/>
  <c r="DH37" i="5"/>
  <c r="DI37" i="5" s="1"/>
  <c r="DJ37" i="5" s="1"/>
  <c r="DK37" i="5" s="1"/>
  <c r="CS35" i="9"/>
  <c r="CT35" i="9" s="1"/>
  <c r="EI36" i="7"/>
  <c r="DQ36" i="6"/>
  <c r="DU36" i="6" s="1"/>
  <c r="DF36" i="6"/>
  <c r="DI36" i="6" s="1"/>
  <c r="AS36" i="6"/>
  <c r="CQ36" i="7"/>
  <c r="CS36" i="7" s="1"/>
  <c r="AM37" i="4"/>
  <c r="AO37" i="4"/>
  <c r="AQ37" i="4" s="1"/>
  <c r="AL37" i="4"/>
  <c r="AB37" i="4"/>
  <c r="AD37" i="4" s="1"/>
  <c r="BX37" i="4" s="1"/>
  <c r="DM39" i="1"/>
  <c r="DN39" i="1" s="1"/>
  <c r="AG35" i="9"/>
  <c r="AJ37" i="5"/>
  <c r="AH35" i="9"/>
  <c r="DI37" i="4"/>
  <c r="DK37" i="4"/>
  <c r="DJ37" i="4"/>
  <c r="DG37" i="4"/>
  <c r="DH37" i="4"/>
  <c r="CX36" i="6"/>
  <c r="CZ36" i="6"/>
  <c r="CY36" i="6"/>
  <c r="DA36" i="6"/>
  <c r="DB36" i="6"/>
  <c r="CZ37" i="4"/>
  <c r="CX37" i="4"/>
  <c r="DA37" i="4"/>
  <c r="DB37" i="4"/>
  <c r="CY37" i="4"/>
  <c r="T36" i="7"/>
  <c r="AE36" i="7"/>
  <c r="AF36" i="7"/>
  <c r="AC36" i="6"/>
  <c r="U36" i="6"/>
  <c r="V36" i="6" s="1"/>
  <c r="AW36" i="6" s="1"/>
  <c r="DS37" i="4"/>
  <c r="DV37" i="4"/>
  <c r="DT37" i="4"/>
  <c r="DU37" i="4"/>
  <c r="DR37" i="4"/>
  <c r="DN35" i="9"/>
  <c r="DQ35" i="9"/>
  <c r="DR35" i="9"/>
  <c r="DO35" i="9"/>
  <c r="DP35" i="9"/>
  <c r="BH39" i="1"/>
  <c r="BG39" i="1"/>
  <c r="AB36" i="6"/>
  <c r="Q35" i="9"/>
  <c r="R35" i="9" s="1"/>
  <c r="AS35" i="9" s="1"/>
  <c r="Y35" i="9"/>
  <c r="AK36" i="6"/>
  <c r="AM37" i="5"/>
  <c r="DC35" i="9"/>
  <c r="DE35" i="9"/>
  <c r="DD35" i="9"/>
  <c r="DF35" i="9"/>
  <c r="DG35" i="9"/>
  <c r="AM35" i="8" l="1"/>
  <c r="AB35" i="8"/>
  <c r="AD35" i="8" s="1"/>
  <c r="AL35" i="8"/>
  <c r="AN35" i="8" s="1"/>
  <c r="AO35" i="8"/>
  <c r="AQ35" i="8" s="1"/>
  <c r="DI35" i="8"/>
  <c r="DJ35" i="8"/>
  <c r="DK35" i="8"/>
  <c r="DH35" i="8"/>
  <c r="DG35" i="8"/>
  <c r="CX35" i="8"/>
  <c r="DB35" i="8"/>
  <c r="CY35" i="8"/>
  <c r="CZ35" i="8"/>
  <c r="DA35" i="8"/>
  <c r="DU35" i="8"/>
  <c r="DS35" i="8"/>
  <c r="DV35" i="8"/>
  <c r="DR35" i="8"/>
  <c r="DT35" i="8"/>
  <c r="DS36" i="6"/>
  <c r="DV36" i="6"/>
  <c r="CW35" i="9"/>
  <c r="DR36" i="6"/>
  <c r="DT36" i="6"/>
  <c r="CV35" i="9"/>
  <c r="CU35" i="9"/>
  <c r="CX35" i="9"/>
  <c r="DK36" i="6"/>
  <c r="DG36" i="6"/>
  <c r="DJ36" i="6"/>
  <c r="DH36" i="6"/>
  <c r="DB36" i="7"/>
  <c r="DG36" i="7" s="1"/>
  <c r="DM36" i="7"/>
  <c r="DN36" i="7" s="1"/>
  <c r="AN37" i="4"/>
  <c r="BG37" i="4" s="1"/>
  <c r="BI37" i="4" s="1"/>
  <c r="AO36" i="7"/>
  <c r="BI39" i="1"/>
  <c r="BJ39" i="1" s="1"/>
  <c r="BC37" i="5"/>
  <c r="BE37" i="5" s="1"/>
  <c r="DC37" i="4"/>
  <c r="DD37" i="4" s="1"/>
  <c r="AK35" i="9"/>
  <c r="AO36" i="6"/>
  <c r="AD36" i="6"/>
  <c r="BX36" i="6" s="1"/>
  <c r="AI35" i="9"/>
  <c r="AJ35" i="9" s="1"/>
  <c r="AL35" i="9"/>
  <c r="AL36" i="6"/>
  <c r="AG36" i="7"/>
  <c r="AP36" i="6"/>
  <c r="AM36" i="6"/>
  <c r="X35" i="9"/>
  <c r="Z35" i="9" s="1"/>
  <c r="BT35" i="9" s="1"/>
  <c r="DU37" i="5"/>
  <c r="DV37" i="5" s="1"/>
  <c r="ES37" i="5"/>
  <c r="BD37" i="4"/>
  <c r="Y36" i="7"/>
  <c r="Q36" i="7"/>
  <c r="R36" i="7" s="1"/>
  <c r="AS36" i="7" s="1"/>
  <c r="BF37" i="4"/>
  <c r="AH36" i="7"/>
  <c r="DS35" i="9"/>
  <c r="DT35" i="9" s="1"/>
  <c r="DW37" i="4"/>
  <c r="DX37" i="4" s="1"/>
  <c r="DC36" i="6"/>
  <c r="DD36" i="6" s="1"/>
  <c r="DX39" i="1"/>
  <c r="DY39" i="1" s="1"/>
  <c r="EV39" i="1"/>
  <c r="CV36" i="7"/>
  <c r="CU36" i="7"/>
  <c r="CX36" i="7"/>
  <c r="CT36" i="7"/>
  <c r="CW36" i="7"/>
  <c r="BB37" i="5"/>
  <c r="AZ37" i="5"/>
  <c r="DH35" i="9"/>
  <c r="DI35" i="9" s="1"/>
  <c r="DL37" i="4"/>
  <c r="DM37" i="4" s="1"/>
  <c r="DW36" i="6" l="1"/>
  <c r="DX36" i="6" s="1"/>
  <c r="BG35" i="8"/>
  <c r="DW35" i="8"/>
  <c r="DX35" i="8" s="1"/>
  <c r="DC35" i="8"/>
  <c r="DD35" i="8" s="1"/>
  <c r="BF35" i="8"/>
  <c r="BX35" i="8"/>
  <c r="DL35" i="8"/>
  <c r="DM35" i="8" s="1"/>
  <c r="DN35" i="8" s="1"/>
  <c r="DO35" i="8" s="1"/>
  <c r="BD35" i="8"/>
  <c r="CY35" i="9"/>
  <c r="CZ35" i="9" s="1"/>
  <c r="DJ35" i="9" s="1"/>
  <c r="DK35" i="9" s="1"/>
  <c r="DU35" i="9" s="1"/>
  <c r="DV35" i="9" s="1"/>
  <c r="DF36" i="7"/>
  <c r="DE36" i="7"/>
  <c r="DO36" i="7"/>
  <c r="DR36" i="7"/>
  <c r="DQ36" i="7"/>
  <c r="DP36" i="7"/>
  <c r="DC36" i="7"/>
  <c r="DL36" i="6"/>
  <c r="DM36" i="6" s="1"/>
  <c r="DN36" i="6" s="1"/>
  <c r="DO36" i="6" s="1"/>
  <c r="DD36" i="7"/>
  <c r="BD37" i="5"/>
  <c r="BF37" i="5" s="1"/>
  <c r="BG37" i="5" s="1"/>
  <c r="DN37" i="4"/>
  <c r="DO37" i="4" s="1"/>
  <c r="EW37" i="4" s="1"/>
  <c r="AM35" i="9"/>
  <c r="BC35" i="9" s="1"/>
  <c r="BE35" i="9" s="1"/>
  <c r="BH37" i="4"/>
  <c r="BJ37" i="4" s="1"/>
  <c r="BK37" i="4" s="1"/>
  <c r="AQ36" i="6"/>
  <c r="BD36" i="6" s="1"/>
  <c r="AN36" i="6"/>
  <c r="AL36" i="7"/>
  <c r="X36" i="7"/>
  <c r="Z36" i="7" s="1"/>
  <c r="AI36" i="7"/>
  <c r="AJ36" i="7" s="1"/>
  <c r="AK36" i="7"/>
  <c r="EA39" i="1"/>
  <c r="ED39" i="1"/>
  <c r="DZ39" i="1"/>
  <c r="EC39" i="1"/>
  <c r="EB39" i="1"/>
  <c r="CY36" i="7"/>
  <c r="CZ36" i="7" s="1"/>
  <c r="ET37" i="5"/>
  <c r="EU37" i="5" s="1"/>
  <c r="EV37" i="5" s="1"/>
  <c r="DZ37" i="5"/>
  <c r="DX37" i="5"/>
  <c r="DW37" i="5"/>
  <c r="EA37" i="5"/>
  <c r="DY37" i="5"/>
  <c r="EW39" i="1"/>
  <c r="EX39" i="1" s="1"/>
  <c r="EY39" i="1" s="1"/>
  <c r="BH35" i="8" l="1"/>
  <c r="BI35" i="8"/>
  <c r="DY35" i="8"/>
  <c r="DZ35" i="8" s="1"/>
  <c r="EW35" i="8"/>
  <c r="EX35" i="8" s="1"/>
  <c r="EY35" i="8" s="1"/>
  <c r="EZ35" i="8" s="1"/>
  <c r="DH36" i="7"/>
  <c r="DI36" i="7" s="1"/>
  <c r="DJ36" i="7" s="1"/>
  <c r="DK36" i="7" s="1"/>
  <c r="DS36" i="7"/>
  <c r="DT36" i="7" s="1"/>
  <c r="DY37" i="4"/>
  <c r="DZ37" i="4" s="1"/>
  <c r="EB37" i="4" s="1"/>
  <c r="BG36" i="6"/>
  <c r="BI36" i="6" s="1"/>
  <c r="BB35" i="9"/>
  <c r="AZ35" i="9"/>
  <c r="BF36" i="6"/>
  <c r="AM36" i="7"/>
  <c r="AZ36" i="7" s="1"/>
  <c r="BD35" i="9"/>
  <c r="BF35" i="9" s="1"/>
  <c r="ES35" i="9"/>
  <c r="ET35" i="9" s="1"/>
  <c r="EU35" i="9" s="1"/>
  <c r="EV35" i="9" s="1"/>
  <c r="EB37" i="5"/>
  <c r="EC37" i="5" s="1"/>
  <c r="ED37" i="5" s="1"/>
  <c r="EE37" i="5" s="1"/>
  <c r="AQ37" i="5" s="1"/>
  <c r="P37" i="5" s="1"/>
  <c r="S37" i="5" s="1"/>
  <c r="AT37" i="5" s="1"/>
  <c r="DY36" i="6"/>
  <c r="DZ36" i="6" s="1"/>
  <c r="EW36" i="6"/>
  <c r="DY35" i="9"/>
  <c r="DW35" i="9"/>
  <c r="EA35" i="9"/>
  <c r="DZ35" i="9"/>
  <c r="DX35" i="9"/>
  <c r="BT36" i="7"/>
  <c r="EX37" i="4"/>
  <c r="EY37" i="4" s="1"/>
  <c r="EZ37" i="4" s="1"/>
  <c r="EE39" i="1"/>
  <c r="EF39" i="1" s="1"/>
  <c r="EG39" i="1" s="1"/>
  <c r="EH39" i="1" s="1"/>
  <c r="AT39" i="1" s="1"/>
  <c r="S39" i="1" s="1"/>
  <c r="V39" i="1" s="1"/>
  <c r="BH36" i="6" l="1"/>
  <c r="BJ35" i="8"/>
  <c r="BK35" i="8" s="1"/>
  <c r="EA35" i="8"/>
  <c r="EE35" i="8"/>
  <c r="EB35" i="8"/>
  <c r="EC35" i="8"/>
  <c r="ED35" i="8"/>
  <c r="EA37" i="4"/>
  <c r="EC37" i="4"/>
  <c r="ED37" i="4"/>
  <c r="EE37" i="4"/>
  <c r="BC36" i="7"/>
  <c r="BE36" i="7" s="1"/>
  <c r="BG35" i="9"/>
  <c r="BB36" i="7"/>
  <c r="BJ36" i="6"/>
  <c r="BK36" i="6" s="1"/>
  <c r="EB35" i="9"/>
  <c r="EC35" i="9" s="1"/>
  <c r="ED35" i="9" s="1"/>
  <c r="EE35" i="9" s="1"/>
  <c r="AQ35" i="9" s="1"/>
  <c r="P35" i="9" s="1"/>
  <c r="S35" i="9" s="1"/>
  <c r="AW39" i="1"/>
  <c r="DU36" i="7"/>
  <c r="DV36" i="7" s="1"/>
  <c r="ES36" i="7"/>
  <c r="EX36" i="6"/>
  <c r="EY36" i="6" s="1"/>
  <c r="EZ36" i="6" s="1"/>
  <c r="EA36" i="6"/>
  <c r="ED36" i="6"/>
  <c r="EE36" i="6"/>
  <c r="EB36" i="6"/>
  <c r="EC36" i="6"/>
  <c r="BA37" i="5"/>
  <c r="AU37" i="5"/>
  <c r="BU37" i="5"/>
  <c r="BV37" i="5" s="1"/>
  <c r="EF35" i="8" l="1"/>
  <c r="EG35" i="8" s="1"/>
  <c r="EH35" i="8" s="1"/>
  <c r="EI35" i="8" s="1"/>
  <c r="AU35" i="8" s="1"/>
  <c r="T35" i="8" s="1"/>
  <c r="W35" i="8" s="1"/>
  <c r="AX35" i="8" s="1"/>
  <c r="BE35" i="8" s="1"/>
  <c r="EF37" i="4"/>
  <c r="EG37" i="4" s="1"/>
  <c r="EH37" i="4" s="1"/>
  <c r="EI37" i="4" s="1"/>
  <c r="AU37" i="4" s="1"/>
  <c r="T37" i="4" s="1"/>
  <c r="W37" i="4" s="1"/>
  <c r="BD36" i="7"/>
  <c r="BF36" i="7" s="1"/>
  <c r="BG36" i="7" s="1"/>
  <c r="EF36" i="6"/>
  <c r="EG36" i="6" s="1"/>
  <c r="EH36" i="6" s="1"/>
  <c r="EI36" i="6" s="1"/>
  <c r="AU36" i="6" s="1"/>
  <c r="T36" i="6" s="1"/>
  <c r="W36" i="6" s="1"/>
  <c r="AX37" i="5"/>
  <c r="AY37" i="5" s="1"/>
  <c r="AV37" i="5"/>
  <c r="AW37" i="5" s="1"/>
  <c r="BD39" i="1"/>
  <c r="AX39" i="1"/>
  <c r="BX39" i="1"/>
  <c r="BY39" i="1" s="1"/>
  <c r="BH37" i="5"/>
  <c r="BI37" i="5" s="1"/>
  <c r="BM37" i="5"/>
  <c r="AX37" i="4"/>
  <c r="AY35" i="8"/>
  <c r="BY35" i="8"/>
  <c r="BZ35" i="8" s="1"/>
  <c r="AT35" i="9"/>
  <c r="ET36" i="7"/>
  <c r="EU36" i="7" s="1"/>
  <c r="EV36" i="7" s="1"/>
  <c r="DY36" i="7"/>
  <c r="EA36" i="7"/>
  <c r="DW36" i="7"/>
  <c r="DZ36" i="7"/>
  <c r="DX36" i="7"/>
  <c r="BL35" i="8" l="1"/>
  <c r="BM35" i="8" s="1"/>
  <c r="BQ35" i="8"/>
  <c r="BE37" i="4"/>
  <c r="AY37" i="4"/>
  <c r="BY37" i="4"/>
  <c r="BZ37" i="4" s="1"/>
  <c r="BA39" i="1"/>
  <c r="BB39" i="1" s="1"/>
  <c r="AY39" i="1"/>
  <c r="AZ39" i="1" s="1"/>
  <c r="BB35" i="8"/>
  <c r="BC35" i="8" s="1"/>
  <c r="AZ35" i="8"/>
  <c r="BA35" i="8" s="1"/>
  <c r="BP39" i="1"/>
  <c r="BK39" i="1"/>
  <c r="BL39" i="1" s="1"/>
  <c r="BK37" i="5"/>
  <c r="BJ37" i="5"/>
  <c r="BA35" i="9"/>
  <c r="AU35" i="9"/>
  <c r="BU35" i="9"/>
  <c r="BV35" i="9" s="1"/>
  <c r="EB36" i="7"/>
  <c r="EC36" i="7" s="1"/>
  <c r="ED36" i="7" s="1"/>
  <c r="EE36" i="7" s="1"/>
  <c r="AQ36" i="7" s="1"/>
  <c r="P36" i="7" s="1"/>
  <c r="S36" i="7" s="1"/>
  <c r="BN37" i="5"/>
  <c r="BO37" i="5"/>
  <c r="AX36" i="6"/>
  <c r="BL37" i="5" l="1"/>
  <c r="BE36" i="6"/>
  <c r="AY36" i="6"/>
  <c r="BY36" i="6"/>
  <c r="BZ36" i="6" s="1"/>
  <c r="BB37" i="4"/>
  <c r="BC37" i="4" s="1"/>
  <c r="AZ37" i="4"/>
  <c r="BA37" i="4" s="1"/>
  <c r="BN39" i="1"/>
  <c r="BM39" i="1"/>
  <c r="BH35" i="9"/>
  <c r="BI35" i="9" s="1"/>
  <c r="BM35" i="9"/>
  <c r="BQ37" i="4"/>
  <c r="BL37" i="4"/>
  <c r="BM37" i="4" s="1"/>
  <c r="BR39" i="1"/>
  <c r="BQ39" i="1"/>
  <c r="BP37" i="5"/>
  <c r="BS35" i="8"/>
  <c r="BR35" i="8"/>
  <c r="AX35" i="9"/>
  <c r="AY35" i="9" s="1"/>
  <c r="AV35" i="9"/>
  <c r="AW35" i="9" s="1"/>
  <c r="AT36" i="7"/>
  <c r="BN35" i="8"/>
  <c r="BO35" i="8"/>
  <c r="BQ37" i="5" l="1"/>
  <c r="CD37" i="5" s="1"/>
  <c r="BT35" i="8"/>
  <c r="BO39" i="1"/>
  <c r="BR37" i="5"/>
  <c r="BS37" i="5" s="1"/>
  <c r="BN37" i="4"/>
  <c r="BO37" i="4"/>
  <c r="BB36" i="6"/>
  <c r="BC36" i="6" s="1"/>
  <c r="AZ36" i="6"/>
  <c r="BA36" i="6" s="1"/>
  <c r="BN35" i="9"/>
  <c r="BO35" i="9"/>
  <c r="BA36" i="7"/>
  <c r="AU36" i="7"/>
  <c r="BU36" i="7"/>
  <c r="BV36" i="7" s="1"/>
  <c r="BL36" i="6"/>
  <c r="BM36" i="6" s="1"/>
  <c r="BQ36" i="6"/>
  <c r="BP35" i="8"/>
  <c r="BR37" i="4"/>
  <c r="BS37" i="4"/>
  <c r="BJ35" i="9"/>
  <c r="BK35" i="9"/>
  <c r="BS39" i="1"/>
  <c r="BU39" i="1" s="1"/>
  <c r="BV39" i="1" s="1"/>
  <c r="BW37" i="5" l="1"/>
  <c r="BX37" i="5" s="1"/>
  <c r="BZ37" i="5" s="1"/>
  <c r="BT39" i="1"/>
  <c r="CG39" i="1" s="1"/>
  <c r="BP35" i="9"/>
  <c r="BH36" i="7"/>
  <c r="BI36" i="7" s="1"/>
  <c r="BM36" i="7"/>
  <c r="BV35" i="8"/>
  <c r="BW35" i="8" s="1"/>
  <c r="BU35" i="8"/>
  <c r="BS36" i="6"/>
  <c r="BR36" i="6"/>
  <c r="AX36" i="7"/>
  <c r="AY36" i="7" s="1"/>
  <c r="AV36" i="7"/>
  <c r="AW36" i="7" s="1"/>
  <c r="BN36" i="6"/>
  <c r="BO36" i="6"/>
  <c r="BL35" i="9"/>
  <c r="BT37" i="4"/>
  <c r="BP37" i="4"/>
  <c r="CA37" i="5" l="1"/>
  <c r="CB37" i="5" s="1"/>
  <c r="CC37" i="5" s="1"/>
  <c r="CE37" i="5" s="1"/>
  <c r="CF37" i="5" s="1"/>
  <c r="CG37" i="5" s="1"/>
  <c r="CI37" i="5" s="1"/>
  <c r="E37" i="5" s="1"/>
  <c r="BZ39" i="1"/>
  <c r="CA39" i="1" s="1"/>
  <c r="CD39" i="1" s="1"/>
  <c r="BV37" i="4"/>
  <c r="BW37" i="4" s="1"/>
  <c r="BU37" i="4"/>
  <c r="BT36" i="6"/>
  <c r="CH35" i="8"/>
  <c r="CA35" i="8"/>
  <c r="CB35" i="8" s="1"/>
  <c r="BP36" i="6"/>
  <c r="BJ36" i="7"/>
  <c r="BK36" i="7"/>
  <c r="BQ35" i="9"/>
  <c r="BR35" i="9"/>
  <c r="BS35" i="9" s="1"/>
  <c r="BN36" i="7"/>
  <c r="BO36" i="7"/>
  <c r="CC39" i="1" l="1"/>
  <c r="CE39" i="1"/>
  <c r="CF39" i="1" s="1"/>
  <c r="CH39" i="1" s="1"/>
  <c r="CI39" i="1" s="1"/>
  <c r="CJ39" i="1" s="1"/>
  <c r="CL39" i="1" s="1"/>
  <c r="CA37" i="4"/>
  <c r="CB37" i="4" s="1"/>
  <c r="CH37" i="4"/>
  <c r="BP36" i="7"/>
  <c r="C38" i="5"/>
  <c r="F37" i="5"/>
  <c r="H37" i="6" s="1"/>
  <c r="BU36" i="6"/>
  <c r="BV36" i="6"/>
  <c r="BW36" i="6" s="1"/>
  <c r="CE35" i="8"/>
  <c r="CD35" i="8"/>
  <c r="CD35" i="9"/>
  <c r="BW35" i="9"/>
  <c r="BX35" i="9" s="1"/>
  <c r="BL36" i="7"/>
  <c r="F39" i="1" l="1"/>
  <c r="H38" i="2" s="1"/>
  <c r="I38" i="2" s="1"/>
  <c r="E39" i="1"/>
  <c r="C40" i="1"/>
  <c r="CE37" i="4"/>
  <c r="CD37" i="4"/>
  <c r="CF35" i="8"/>
  <c r="CG35" i="8" s="1"/>
  <c r="CI35" i="8" s="1"/>
  <c r="CJ35" i="8" s="1"/>
  <c r="CK35" i="8" s="1"/>
  <c r="CM35" i="8" s="1"/>
  <c r="E35" i="8" s="1"/>
  <c r="C36" i="8" s="1"/>
  <c r="BR36" i="7"/>
  <c r="BS36" i="7" s="1"/>
  <c r="BQ36" i="7"/>
  <c r="CH36" i="6"/>
  <c r="CA36" i="6"/>
  <c r="CB36" i="6" s="1"/>
  <c r="G40" i="1"/>
  <c r="BZ35" i="9"/>
  <c r="CA35" i="9"/>
  <c r="D38" i="4" l="1"/>
  <c r="D38" i="5" s="1"/>
  <c r="J38" i="2"/>
  <c r="CF37" i="4"/>
  <c r="CG37" i="4" s="1"/>
  <c r="CI37" i="4" s="1"/>
  <c r="CJ37" i="4" s="1"/>
  <c r="CK37" i="4" s="1"/>
  <c r="CM37" i="4" s="1"/>
  <c r="E37" i="4" s="1"/>
  <c r="C38" i="4" s="1"/>
  <c r="K38" i="4" s="1"/>
  <c r="F35" i="8"/>
  <c r="I35" i="8" s="1"/>
  <c r="J35" i="8" s="1"/>
  <c r="D35" i="10" s="1"/>
  <c r="CB35" i="9"/>
  <c r="CC35" i="9" s="1"/>
  <c r="CE35" i="9" s="1"/>
  <c r="CF35" i="9" s="1"/>
  <c r="CG35" i="9" s="1"/>
  <c r="CI35" i="9" s="1"/>
  <c r="E35" i="9" s="1"/>
  <c r="C36" i="9" s="1"/>
  <c r="CD36" i="7"/>
  <c r="BW36" i="7"/>
  <c r="BX36" i="7" s="1"/>
  <c r="CD36" i="6"/>
  <c r="CE36" i="6"/>
  <c r="K40" i="1"/>
  <c r="R40" i="1"/>
  <c r="G38" i="6"/>
  <c r="G38" i="5"/>
  <c r="M38" i="4" l="1"/>
  <c r="S38" i="4" s="1"/>
  <c r="Q38" i="4"/>
  <c r="AJ38" i="4" s="1"/>
  <c r="F37" i="4"/>
  <c r="I37" i="4" s="1"/>
  <c r="I38" i="5"/>
  <c r="M38" i="5" s="1"/>
  <c r="O38" i="5"/>
  <c r="V38" i="5" s="1"/>
  <c r="W38" i="5" s="1"/>
  <c r="F35" i="9"/>
  <c r="H35" i="10" s="1"/>
  <c r="CF36" i="6"/>
  <c r="CG36" i="6" s="1"/>
  <c r="CI36" i="6" s="1"/>
  <c r="CJ36" i="6" s="1"/>
  <c r="CK36" i="6" s="1"/>
  <c r="CM36" i="6" s="1"/>
  <c r="E36" i="6" s="1"/>
  <c r="BZ36" i="7"/>
  <c r="CA36" i="7"/>
  <c r="AB40" i="1"/>
  <c r="T40" i="1"/>
  <c r="U40" i="1" s="1"/>
  <c r="AV40" i="1" s="1"/>
  <c r="Y40" i="1"/>
  <c r="Z40" i="1" s="1"/>
  <c r="AK40" i="1" s="1"/>
  <c r="AI38" i="4"/>
  <c r="EL40" i="1"/>
  <c r="O40" i="1"/>
  <c r="CT40" i="1"/>
  <c r="J37" i="4" l="1"/>
  <c r="D37" i="6" s="1"/>
  <c r="D37" i="7" s="1"/>
  <c r="G37" i="8" s="1"/>
  <c r="CQ38" i="5"/>
  <c r="CS38" i="5" s="1"/>
  <c r="EI38" i="5"/>
  <c r="CU38" i="4"/>
  <c r="DF38" i="4" s="1"/>
  <c r="EM38" i="4"/>
  <c r="X38" i="4"/>
  <c r="AO40" i="1"/>
  <c r="AN40" i="1"/>
  <c r="AP40" i="1" s="1"/>
  <c r="BC40" i="1" s="1"/>
  <c r="CB36" i="7"/>
  <c r="CC36" i="7" s="1"/>
  <c r="CE36" i="7" s="1"/>
  <c r="CF36" i="7" s="1"/>
  <c r="CG36" i="7" s="1"/>
  <c r="CI36" i="7" s="1"/>
  <c r="E36" i="7" s="1"/>
  <c r="C37" i="7" s="1"/>
  <c r="AC38" i="4"/>
  <c r="U38" i="4"/>
  <c r="V38" i="4" s="1"/>
  <c r="AW38" i="4" s="1"/>
  <c r="Z38" i="4"/>
  <c r="AA38" i="4" s="1"/>
  <c r="C37" i="6"/>
  <c r="F36" i="6"/>
  <c r="AS38" i="4"/>
  <c r="AI40" i="1"/>
  <c r="W40" i="1"/>
  <c r="AH40" i="1"/>
  <c r="AA40" i="1"/>
  <c r="AC40" i="1" s="1"/>
  <c r="AK38" i="4"/>
  <c r="T38" i="5"/>
  <c r="AE38" i="5"/>
  <c r="AF38" i="5"/>
  <c r="DE40" i="1"/>
  <c r="AR40" i="1"/>
  <c r="DP40" i="1"/>
  <c r="CV40" i="1"/>
  <c r="AJ40" i="1" l="1"/>
  <c r="AL40" i="1" s="1"/>
  <c r="AM40" i="1" s="1"/>
  <c r="AO38" i="5"/>
  <c r="DB38" i="5"/>
  <c r="DE38" i="5" s="1"/>
  <c r="DM38" i="5"/>
  <c r="DO38" i="5" s="1"/>
  <c r="DQ38" i="4"/>
  <c r="DV38" i="4" s="1"/>
  <c r="CW38" i="4"/>
  <c r="CX38" i="4" s="1"/>
  <c r="AM38" i="4"/>
  <c r="AP38" i="4"/>
  <c r="AO38" i="4"/>
  <c r="AL38" i="4"/>
  <c r="F36" i="7"/>
  <c r="H36" i="8" s="1"/>
  <c r="AB38" i="4"/>
  <c r="AD38" i="4" s="1"/>
  <c r="BF40" i="1"/>
  <c r="AG38" i="5"/>
  <c r="AI38" i="5" s="1"/>
  <c r="DD38" i="5"/>
  <c r="DC38" i="5"/>
  <c r="CT38" i="5"/>
  <c r="CX38" i="5"/>
  <c r="CW38" i="5"/>
  <c r="CV38" i="5"/>
  <c r="CU38" i="5"/>
  <c r="Q38" i="5"/>
  <c r="R38" i="5" s="1"/>
  <c r="AS38" i="5" s="1"/>
  <c r="AK38" i="5"/>
  <c r="AL38" i="5"/>
  <c r="Y38" i="5"/>
  <c r="AH38" i="5"/>
  <c r="DG38" i="4"/>
  <c r="DI38" i="4"/>
  <c r="DH38" i="4"/>
  <c r="DJ38" i="4"/>
  <c r="DK38" i="4"/>
  <c r="I36" i="6"/>
  <c r="K37" i="6"/>
  <c r="DI40" i="1"/>
  <c r="DJ40" i="1"/>
  <c r="DH40" i="1"/>
  <c r="DG40" i="1"/>
  <c r="DF40" i="1"/>
  <c r="DU38" i="4"/>
  <c r="G37" i="7"/>
  <c r="CW40" i="1"/>
  <c r="DA40" i="1"/>
  <c r="CZ40" i="1"/>
  <c r="CY40" i="1"/>
  <c r="CX40" i="1"/>
  <c r="DR40" i="1"/>
  <c r="DQ40" i="1"/>
  <c r="DT40" i="1"/>
  <c r="DS40" i="1"/>
  <c r="DU40" i="1"/>
  <c r="BE40" i="1"/>
  <c r="BW40" i="1"/>
  <c r="J36" i="6" l="1"/>
  <c r="D36" i="8" s="1"/>
  <c r="DA38" i="4"/>
  <c r="DS38" i="4"/>
  <c r="DB38" i="4"/>
  <c r="DT38" i="4"/>
  <c r="CZ38" i="4"/>
  <c r="CY38" i="4"/>
  <c r="DR38" i="4"/>
  <c r="DW38" i="4" s="1"/>
  <c r="DX38" i="4" s="1"/>
  <c r="DR38" i="5"/>
  <c r="DN38" i="5"/>
  <c r="DQ38" i="5"/>
  <c r="DP38" i="5"/>
  <c r="DF38" i="5"/>
  <c r="DG38" i="5"/>
  <c r="AQ38" i="4"/>
  <c r="BF38" i="4" s="1"/>
  <c r="AN38" i="4"/>
  <c r="BG38" i="4" s="1"/>
  <c r="I37" i="7"/>
  <c r="M37" i="7" s="1"/>
  <c r="O37" i="7"/>
  <c r="V37" i="7" s="1"/>
  <c r="W37" i="7" s="1"/>
  <c r="M37" i="6"/>
  <c r="S37" i="6" s="1"/>
  <c r="Z37" i="6" s="1"/>
  <c r="AA37" i="6" s="1"/>
  <c r="Q37" i="6"/>
  <c r="AJ38" i="5"/>
  <c r="X38" i="5"/>
  <c r="Z38" i="5" s="1"/>
  <c r="CY38" i="5"/>
  <c r="CZ38" i="5" s="1"/>
  <c r="AM38" i="5"/>
  <c r="BX38" i="4"/>
  <c r="DB40" i="1"/>
  <c r="DC40" i="1" s="1"/>
  <c r="DL38" i="4"/>
  <c r="DM38" i="4" s="1"/>
  <c r="DV40" i="1"/>
  <c r="DW40" i="1" s="1"/>
  <c r="BG40" i="1"/>
  <c r="BH40" i="1"/>
  <c r="DK40" i="1"/>
  <c r="DL40" i="1" s="1"/>
  <c r="D36" i="9" l="1"/>
  <c r="K36" i="8"/>
  <c r="DC38" i="4"/>
  <c r="DD38" i="4" s="1"/>
  <c r="DN38" i="4" s="1"/>
  <c r="DO38" i="4" s="1"/>
  <c r="DS38" i="5"/>
  <c r="DT38" i="5" s="1"/>
  <c r="BD38" i="4"/>
  <c r="DH38" i="5"/>
  <c r="DI38" i="5" s="1"/>
  <c r="DJ38" i="5" s="1"/>
  <c r="DK38" i="5" s="1"/>
  <c r="AZ38" i="5"/>
  <c r="CQ37" i="7"/>
  <c r="DM37" i="7" s="1"/>
  <c r="EI37" i="7"/>
  <c r="CU37" i="6"/>
  <c r="DF37" i="6" s="1"/>
  <c r="BB38" i="5"/>
  <c r="BT38" i="5"/>
  <c r="DM40" i="1"/>
  <c r="DN40" i="1" s="1"/>
  <c r="M36" i="8"/>
  <c r="S36" i="8" s="1"/>
  <c r="Z36" i="8" s="1"/>
  <c r="AA36" i="8" s="1"/>
  <c r="Q36" i="8"/>
  <c r="EM37" i="6"/>
  <c r="BC38" i="5"/>
  <c r="BD38" i="5" s="1"/>
  <c r="AJ37" i="6"/>
  <c r="AI37" i="6"/>
  <c r="X37" i="6"/>
  <c r="BI38" i="4"/>
  <c r="BH38" i="4"/>
  <c r="G36" i="10"/>
  <c r="G36" i="9"/>
  <c r="BI40" i="1"/>
  <c r="BJ40" i="1" s="1"/>
  <c r="AE37" i="7"/>
  <c r="AF37" i="7"/>
  <c r="T37" i="7"/>
  <c r="DB37" i="7" l="1"/>
  <c r="CS37" i="7"/>
  <c r="CT37" i="7" s="1"/>
  <c r="AS37" i="6"/>
  <c r="AO37" i="7"/>
  <c r="CW37" i="6"/>
  <c r="CX37" i="6" s="1"/>
  <c r="DQ37" i="6"/>
  <c r="DR37" i="6" s="1"/>
  <c r="EM36" i="8"/>
  <c r="CU36" i="8"/>
  <c r="DF36" i="8" s="1"/>
  <c r="BE38" i="5"/>
  <c r="BF38" i="5" s="1"/>
  <c r="BG38" i="5" s="1"/>
  <c r="I36" i="9"/>
  <c r="M36" i="9" s="1"/>
  <c r="O36" i="9"/>
  <c r="V36" i="9" s="1"/>
  <c r="W36" i="9" s="1"/>
  <c r="BJ38" i="4"/>
  <c r="BK38" i="4" s="1"/>
  <c r="AK37" i="6"/>
  <c r="AG37" i="7"/>
  <c r="AL37" i="6"/>
  <c r="DU38" i="5"/>
  <c r="DV38" i="5" s="1"/>
  <c r="ES38" i="5"/>
  <c r="DX40" i="1"/>
  <c r="DY40" i="1" s="1"/>
  <c r="EV40" i="1"/>
  <c r="DQ37" i="7"/>
  <c r="DN37" i="7"/>
  <c r="DO37" i="7"/>
  <c r="DP37" i="7"/>
  <c r="DR37" i="7"/>
  <c r="U37" i="6"/>
  <c r="V37" i="6" s="1"/>
  <c r="AW37" i="6" s="1"/>
  <c r="AC37" i="6"/>
  <c r="AB37" i="6"/>
  <c r="CX37" i="7"/>
  <c r="CV37" i="7"/>
  <c r="CW37" i="7"/>
  <c r="CU37" i="7"/>
  <c r="Q37" i="7"/>
  <c r="R37" i="7" s="1"/>
  <c r="AS37" i="7" s="1"/>
  <c r="Y37" i="7"/>
  <c r="DY38" i="4"/>
  <c r="DZ38" i="4" s="1"/>
  <c r="EW38" i="4"/>
  <c r="AI36" i="8"/>
  <c r="AJ36" i="8"/>
  <c r="X36" i="8"/>
  <c r="DI37" i="6"/>
  <c r="DK37" i="6"/>
  <c r="DG37" i="6"/>
  <c r="DJ37" i="6"/>
  <c r="DH37" i="6"/>
  <c r="AK37" i="7"/>
  <c r="DC37" i="7"/>
  <c r="DF37" i="7"/>
  <c r="DD37" i="7"/>
  <c r="DG37" i="7"/>
  <c r="DE37" i="7"/>
  <c r="DB37" i="6" l="1"/>
  <c r="DT37" i="6"/>
  <c r="DV37" i="6"/>
  <c r="DU37" i="6"/>
  <c r="DA37" i="6"/>
  <c r="CY37" i="6"/>
  <c r="CZ37" i="6"/>
  <c r="DC37" i="6" s="1"/>
  <c r="DD37" i="6" s="1"/>
  <c r="DS37" i="6"/>
  <c r="DW37" i="6" s="1"/>
  <c r="DX37" i="6" s="1"/>
  <c r="DQ36" i="8"/>
  <c r="DT36" i="8" s="1"/>
  <c r="CW36" i="8"/>
  <c r="CZ36" i="8" s="1"/>
  <c r="AS36" i="8"/>
  <c r="EI36" i="9"/>
  <c r="CQ36" i="9"/>
  <c r="AO36" i="9" s="1"/>
  <c r="AM37" i="6"/>
  <c r="AN37" i="6" s="1"/>
  <c r="AP37" i="6"/>
  <c r="AO37" i="6"/>
  <c r="AO36" i="8"/>
  <c r="AH37" i="7"/>
  <c r="CY37" i="7"/>
  <c r="CZ37" i="7" s="1"/>
  <c r="DH37" i="7"/>
  <c r="DI37" i="7" s="1"/>
  <c r="AL37" i="7"/>
  <c r="AM37" i="7" s="1"/>
  <c r="DI36" i="8"/>
  <c r="DJ36" i="8"/>
  <c r="DG36" i="8"/>
  <c r="DH36" i="8"/>
  <c r="DK36" i="8"/>
  <c r="DS37" i="7"/>
  <c r="DT37" i="7" s="1"/>
  <c r="AK36" i="8"/>
  <c r="DA36" i="8"/>
  <c r="CY36" i="8"/>
  <c r="EW40" i="1"/>
  <c r="EX40" i="1" s="1"/>
  <c r="EY40" i="1" s="1"/>
  <c r="EX38" i="4"/>
  <c r="EY38" i="4" s="1"/>
  <c r="EZ38" i="4" s="1"/>
  <c r="X37" i="7"/>
  <c r="Z37" i="7" s="1"/>
  <c r="EB40" i="1"/>
  <c r="ED40" i="1"/>
  <c r="EA40" i="1"/>
  <c r="EC40" i="1"/>
  <c r="DZ40" i="1"/>
  <c r="DR36" i="8"/>
  <c r="DV36" i="8"/>
  <c r="AI37" i="7"/>
  <c r="ET38" i="5"/>
  <c r="EU38" i="5" s="1"/>
  <c r="EV38" i="5" s="1"/>
  <c r="EB38" i="4"/>
  <c r="EA38" i="4"/>
  <c r="EC38" i="4"/>
  <c r="EE38" i="4"/>
  <c r="ED38" i="4"/>
  <c r="DL37" i="6"/>
  <c r="DM37" i="6" s="1"/>
  <c r="U36" i="8"/>
  <c r="V36" i="8" s="1"/>
  <c r="AW36" i="8" s="1"/>
  <c r="AC36" i="8"/>
  <c r="AD37" i="6"/>
  <c r="T36" i="9"/>
  <c r="AE36" i="9"/>
  <c r="AF36" i="9"/>
  <c r="DW38" i="5"/>
  <c r="DZ38" i="5"/>
  <c r="DX38" i="5"/>
  <c r="DY38" i="5"/>
  <c r="EA38" i="5"/>
  <c r="DS36" i="8" l="1"/>
  <c r="DB36" i="8"/>
  <c r="DU36" i="8"/>
  <c r="CX36" i="8"/>
  <c r="CS36" i="9"/>
  <c r="CV36" i="9" s="1"/>
  <c r="DB36" i="9"/>
  <c r="DF36" i="9" s="1"/>
  <c r="DM36" i="9"/>
  <c r="DN36" i="9" s="1"/>
  <c r="AQ37" i="6"/>
  <c r="BD37" i="6" s="1"/>
  <c r="AM36" i="8"/>
  <c r="AJ37" i="7"/>
  <c r="BC37" i="7" s="1"/>
  <c r="AB36" i="8"/>
  <c r="AD36" i="8" s="1"/>
  <c r="AP36" i="8"/>
  <c r="AQ36" i="8" s="1"/>
  <c r="AZ37" i="7"/>
  <c r="DJ37" i="7"/>
  <c r="DK37" i="7" s="1"/>
  <c r="DU37" i="7" s="1"/>
  <c r="DV37" i="7" s="1"/>
  <c r="AL36" i="8"/>
  <c r="EF38" i="4"/>
  <c r="EG38" i="4" s="1"/>
  <c r="EH38" i="4" s="1"/>
  <c r="EI38" i="4" s="1"/>
  <c r="AU38" i="4" s="1"/>
  <c r="T38" i="4" s="1"/>
  <c r="W38" i="4" s="1"/>
  <c r="Y36" i="9"/>
  <c r="Q36" i="9"/>
  <c r="R36" i="9" s="1"/>
  <c r="AS36" i="9" s="1"/>
  <c r="AG36" i="9"/>
  <c r="DW36" i="8"/>
  <c r="DX36" i="8" s="1"/>
  <c r="X36" i="9"/>
  <c r="EE40" i="1"/>
  <c r="EF40" i="1" s="1"/>
  <c r="EG40" i="1" s="1"/>
  <c r="EH40" i="1" s="1"/>
  <c r="AT40" i="1" s="1"/>
  <c r="S40" i="1" s="1"/>
  <c r="V40" i="1" s="1"/>
  <c r="BT37" i="7"/>
  <c r="BB37" i="7"/>
  <c r="EB38" i="5"/>
  <c r="EC38" i="5" s="1"/>
  <c r="ED38" i="5" s="1"/>
  <c r="EE38" i="5" s="1"/>
  <c r="AQ38" i="5" s="1"/>
  <c r="P38" i="5" s="1"/>
  <c r="S38" i="5" s="1"/>
  <c r="BX37" i="6"/>
  <c r="DN37" i="6"/>
  <c r="DO37" i="6" s="1"/>
  <c r="DC36" i="8"/>
  <c r="DD36" i="8" s="1"/>
  <c r="DL36" i="8"/>
  <c r="DM36" i="8" s="1"/>
  <c r="DD36" i="9" l="1"/>
  <c r="DE36" i="9"/>
  <c r="CU36" i="9"/>
  <c r="BG37" i="6"/>
  <c r="CX36" i="9"/>
  <c r="BF37" i="6"/>
  <c r="CT36" i="9"/>
  <c r="CW36" i="9"/>
  <c r="DG36" i="9"/>
  <c r="DC36" i="9"/>
  <c r="DO36" i="9"/>
  <c r="DP36" i="9"/>
  <c r="DR36" i="9"/>
  <c r="DQ36" i="9"/>
  <c r="AN36" i="8"/>
  <c r="BG36" i="8" s="1"/>
  <c r="ES37" i="7"/>
  <c r="ET37" i="7" s="1"/>
  <c r="EU37" i="7" s="1"/>
  <c r="EV37" i="7" s="1"/>
  <c r="Z36" i="9"/>
  <c r="BT36" i="9" s="1"/>
  <c r="AK36" i="9"/>
  <c r="AH36" i="9"/>
  <c r="DY37" i="6"/>
  <c r="DZ37" i="6" s="1"/>
  <c r="EW37" i="6"/>
  <c r="AX38" i="4"/>
  <c r="BI37" i="6"/>
  <c r="BH37" i="6"/>
  <c r="BF36" i="8"/>
  <c r="BX36" i="8"/>
  <c r="BD36" i="8"/>
  <c r="AL36" i="9"/>
  <c r="DZ37" i="7"/>
  <c r="DX37" i="7"/>
  <c r="DY37" i="7"/>
  <c r="DW37" i="7"/>
  <c r="EA37" i="7"/>
  <c r="AT38" i="5"/>
  <c r="AI36" i="9"/>
  <c r="BD37" i="7"/>
  <c r="BE37" i="7"/>
  <c r="AW40" i="1"/>
  <c r="DN36" i="8"/>
  <c r="DO36" i="8" s="1"/>
  <c r="CY36" i="9" l="1"/>
  <c r="CZ36" i="9" s="1"/>
  <c r="DH36" i="9"/>
  <c r="DI36" i="9" s="1"/>
  <c r="DJ36" i="9" s="1"/>
  <c r="DK36" i="9" s="1"/>
  <c r="DS36" i="9"/>
  <c r="DT36" i="9" s="1"/>
  <c r="BJ37" i="6"/>
  <c r="BK37" i="6" s="1"/>
  <c r="AJ36" i="9"/>
  <c r="AM36" i="9"/>
  <c r="BB36" i="9" s="1"/>
  <c r="DY36" i="8"/>
  <c r="DZ36" i="8" s="1"/>
  <c r="EW36" i="8"/>
  <c r="EB37" i="7"/>
  <c r="EC37" i="7" s="1"/>
  <c r="ED37" i="7" s="1"/>
  <c r="EE37" i="7" s="1"/>
  <c r="AQ37" i="7" s="1"/>
  <c r="P37" i="7" s="1"/>
  <c r="S37" i="7" s="1"/>
  <c r="BE38" i="4"/>
  <c r="AY38" i="4"/>
  <c r="BY38" i="4"/>
  <c r="BZ38" i="4" s="1"/>
  <c r="EX37" i="6"/>
  <c r="EY37" i="6" s="1"/>
  <c r="EZ37" i="6" s="1"/>
  <c r="EA37" i="6"/>
  <c r="ED37" i="6"/>
  <c r="EC37" i="6"/>
  <c r="EE37" i="6"/>
  <c r="EB37" i="6"/>
  <c r="BA38" i="5"/>
  <c r="AU38" i="5"/>
  <c r="BU38" i="5"/>
  <c r="BV38" i="5" s="1"/>
  <c r="BI36" i="8"/>
  <c r="BH36" i="8"/>
  <c r="BF37" i="7"/>
  <c r="BG37" i="7" s="1"/>
  <c r="BD40" i="1"/>
  <c r="AX40" i="1"/>
  <c r="BX40" i="1"/>
  <c r="BY40" i="1" s="1"/>
  <c r="BC36" i="9" l="1"/>
  <c r="BE36" i="9" s="1"/>
  <c r="AZ36" i="9"/>
  <c r="AT37" i="7"/>
  <c r="DU36" i="9"/>
  <c r="DV36" i="9" s="1"/>
  <c r="ES36" i="9"/>
  <c r="EB36" i="8"/>
  <c r="EE36" i="8"/>
  <c r="ED36" i="8"/>
  <c r="EA36" i="8"/>
  <c r="EC36" i="8"/>
  <c r="EX36" i="8"/>
  <c r="EY36" i="8" s="1"/>
  <c r="EZ36" i="8" s="1"/>
  <c r="BM38" i="5"/>
  <c r="BH38" i="5"/>
  <c r="BI38" i="5" s="1"/>
  <c r="BQ38" i="4"/>
  <c r="BL38" i="4"/>
  <c r="BM38" i="4" s="1"/>
  <c r="EF37" i="6"/>
  <c r="EG37" i="6" s="1"/>
  <c r="EH37" i="6" s="1"/>
  <c r="EI37" i="6" s="1"/>
  <c r="AU37" i="6" s="1"/>
  <c r="T37" i="6" s="1"/>
  <c r="W37" i="6" s="1"/>
  <c r="AX38" i="5"/>
  <c r="AY38" i="5" s="1"/>
  <c r="AV38" i="5"/>
  <c r="AW38" i="5" s="1"/>
  <c r="BA40" i="1"/>
  <c r="BB40" i="1" s="1"/>
  <c r="AY40" i="1"/>
  <c r="AZ40" i="1" s="1"/>
  <c r="BP40" i="1"/>
  <c r="BK40" i="1"/>
  <c r="BL40" i="1" s="1"/>
  <c r="BJ36" i="8"/>
  <c r="BK36" i="8" s="1"/>
  <c r="BB38" i="4"/>
  <c r="BC38" i="4" s="1"/>
  <c r="AZ38" i="4"/>
  <c r="BA38" i="4" s="1"/>
  <c r="BD36" i="9" l="1"/>
  <c r="BF36" i="9" s="1"/>
  <c r="BG36" i="9" s="1"/>
  <c r="ET36" i="9"/>
  <c r="EU36" i="9" s="1"/>
  <c r="EV36" i="9" s="1"/>
  <c r="BR38" i="4"/>
  <c r="BS38" i="4"/>
  <c r="EF36" i="8"/>
  <c r="EG36" i="8" s="1"/>
  <c r="EH36" i="8" s="1"/>
  <c r="EI36" i="8" s="1"/>
  <c r="AU36" i="8" s="1"/>
  <c r="T36" i="8" s="1"/>
  <c r="W36" i="8" s="1"/>
  <c r="EA36" i="9"/>
  <c r="DW36" i="9"/>
  <c r="DX36" i="9"/>
  <c r="DZ36" i="9"/>
  <c r="DY36" i="9"/>
  <c r="BN38" i="4"/>
  <c r="BO38" i="4"/>
  <c r="BM40" i="1"/>
  <c r="BN40" i="1"/>
  <c r="BK38" i="5"/>
  <c r="BJ38" i="5"/>
  <c r="BA37" i="7"/>
  <c r="AU37" i="7"/>
  <c r="BU37" i="7"/>
  <c r="BV37" i="7" s="1"/>
  <c r="BQ40" i="1"/>
  <c r="BR40" i="1"/>
  <c r="BN38" i="5"/>
  <c r="BO38" i="5"/>
  <c r="AX37" i="6"/>
  <c r="BL38" i="5" l="1"/>
  <c r="BT38" i="4"/>
  <c r="BP38" i="4"/>
  <c r="EB36" i="9"/>
  <c r="EC36" i="9" s="1"/>
  <c r="ED36" i="9" s="1"/>
  <c r="EE36" i="9" s="1"/>
  <c r="AQ36" i="9" s="1"/>
  <c r="P36" i="9" s="1"/>
  <c r="S36" i="9" s="1"/>
  <c r="BE37" i="6"/>
  <c r="AY37" i="6"/>
  <c r="BY37" i="6"/>
  <c r="BZ37" i="6" s="1"/>
  <c r="AX37" i="7"/>
  <c r="AY37" i="7" s="1"/>
  <c r="AV37" i="7"/>
  <c r="AW37" i="7" s="1"/>
  <c r="BM37" i="7"/>
  <c r="BH37" i="7"/>
  <c r="BI37" i="7" s="1"/>
  <c r="BO40" i="1"/>
  <c r="BP38" i="5"/>
  <c r="BS40" i="1"/>
  <c r="AX36" i="8"/>
  <c r="BQ38" i="5" l="1"/>
  <c r="CD38" i="5" s="1"/>
  <c r="BV38" i="4"/>
  <c r="BW38" i="4" s="1"/>
  <c r="BU38" i="4"/>
  <c r="BR38" i="5"/>
  <c r="BS38" i="5" s="1"/>
  <c r="BK37" i="7"/>
  <c r="BJ37" i="7"/>
  <c r="BO37" i="7"/>
  <c r="BN37" i="7"/>
  <c r="AT36" i="9"/>
  <c r="BB37" i="6"/>
  <c r="BC37" i="6" s="1"/>
  <c r="AZ37" i="6"/>
  <c r="BA37" i="6" s="1"/>
  <c r="BQ37" i="6"/>
  <c r="BL37" i="6"/>
  <c r="BM37" i="6" s="1"/>
  <c r="BE36" i="8"/>
  <c r="AY36" i="8"/>
  <c r="BY36" i="8"/>
  <c r="BZ36" i="8" s="1"/>
  <c r="BU40" i="1"/>
  <c r="BV40" i="1" s="1"/>
  <c r="BT40" i="1"/>
  <c r="BW38" i="5" l="1"/>
  <c r="BX38" i="5" s="1"/>
  <c r="BZ38" i="5" s="1"/>
  <c r="BP37" i="7"/>
  <c r="CH38" i="4"/>
  <c r="CA38" i="4"/>
  <c r="CB38" i="4" s="1"/>
  <c r="BL37" i="7"/>
  <c r="BR37" i="7" s="1"/>
  <c r="BS37" i="7" s="1"/>
  <c r="BB36" i="8"/>
  <c r="BC36" i="8" s="1"/>
  <c r="AZ36" i="8"/>
  <c r="BA36" i="8" s="1"/>
  <c r="BO37" i="6"/>
  <c r="BN37" i="6"/>
  <c r="BQ36" i="8"/>
  <c r="BL36" i="8"/>
  <c r="BM36" i="8" s="1"/>
  <c r="BS37" i="6"/>
  <c r="BR37" i="6"/>
  <c r="CG40" i="1"/>
  <c r="BZ40" i="1"/>
  <c r="CA40" i="1" s="1"/>
  <c r="BA36" i="9"/>
  <c r="AU36" i="9"/>
  <c r="BU36" i="9"/>
  <c r="BV36" i="9" s="1"/>
  <c r="CA38" i="5" l="1"/>
  <c r="CB38" i="5" s="1"/>
  <c r="CC38" i="5" s="1"/>
  <c r="CE38" i="5" s="1"/>
  <c r="CF38" i="5" s="1"/>
  <c r="CG38" i="5" s="1"/>
  <c r="CI38" i="5" s="1"/>
  <c r="E38" i="5" s="1"/>
  <c r="BT37" i="6"/>
  <c r="BQ37" i="7"/>
  <c r="CD37" i="7" s="1"/>
  <c r="CE38" i="4"/>
  <c r="CD38" i="4"/>
  <c r="BM36" i="9"/>
  <c r="BH36" i="9"/>
  <c r="BI36" i="9" s="1"/>
  <c r="AX36" i="9"/>
  <c r="AY36" i="9" s="1"/>
  <c r="AV36" i="9"/>
  <c r="AW36" i="9" s="1"/>
  <c r="BR36" i="8"/>
  <c r="BS36" i="8"/>
  <c r="BN36" i="8"/>
  <c r="BO36" i="8"/>
  <c r="CC40" i="1"/>
  <c r="CD40" i="1"/>
  <c r="BP37" i="6"/>
  <c r="BW37" i="7" l="1"/>
  <c r="BX37" i="7" s="1"/>
  <c r="BZ37" i="7" s="1"/>
  <c r="CF38" i="4"/>
  <c r="CG38" i="4" s="1"/>
  <c r="CI38" i="4" s="1"/>
  <c r="CJ38" i="4" s="1"/>
  <c r="CK38" i="4" s="1"/>
  <c r="CM38" i="4" s="1"/>
  <c r="E38" i="4" s="1"/>
  <c r="F38" i="4" s="1"/>
  <c r="I38" i="4" s="1"/>
  <c r="BP36" i="8"/>
  <c r="C39" i="5"/>
  <c r="F38" i="5"/>
  <c r="H38" i="6" s="1"/>
  <c r="BN36" i="9"/>
  <c r="BO36" i="9"/>
  <c r="BK36" i="9"/>
  <c r="BJ36" i="9"/>
  <c r="BT36" i="8"/>
  <c r="BV37" i="6"/>
  <c r="BW37" i="6" s="1"/>
  <c r="BU37" i="6"/>
  <c r="CE40" i="1"/>
  <c r="CF40" i="1" s="1"/>
  <c r="CH40" i="1" s="1"/>
  <c r="CI40" i="1" s="1"/>
  <c r="CJ40" i="1" s="1"/>
  <c r="CL40" i="1" s="1"/>
  <c r="E40" i="1" s="1"/>
  <c r="J38" i="4" l="1"/>
  <c r="D38" i="6" s="1"/>
  <c r="D38" i="7" s="1"/>
  <c r="G38" i="8" s="1"/>
  <c r="CA37" i="7"/>
  <c r="CB37" i="7" s="1"/>
  <c r="CC37" i="7" s="1"/>
  <c r="CE37" i="7" s="1"/>
  <c r="CF37" i="7" s="1"/>
  <c r="CG37" i="7" s="1"/>
  <c r="CI37" i="7" s="1"/>
  <c r="E37" i="7" s="1"/>
  <c r="C39" i="4"/>
  <c r="BL36" i="9"/>
  <c r="BU36" i="8"/>
  <c r="CH36" i="8" s="1"/>
  <c r="BV36" i="8"/>
  <c r="BW36" i="8" s="1"/>
  <c r="CH37" i="6"/>
  <c r="CA37" i="6"/>
  <c r="CB37" i="6" s="1"/>
  <c r="BP36" i="9"/>
  <c r="F40" i="1"/>
  <c r="H39" i="2" s="1"/>
  <c r="I39" i="2" s="1"/>
  <c r="C41" i="1"/>
  <c r="D39" i="4" l="1"/>
  <c r="D39" i="5" s="1"/>
  <c r="J39" i="2"/>
  <c r="CA36" i="8"/>
  <c r="CB36" i="8" s="1"/>
  <c r="BQ36" i="9"/>
  <c r="CD36" i="9" s="1"/>
  <c r="G41" i="1"/>
  <c r="BR36" i="9"/>
  <c r="BS36" i="9" s="1"/>
  <c r="CE36" i="8"/>
  <c r="CD36" i="8"/>
  <c r="CE37" i="6"/>
  <c r="CD37" i="6"/>
  <c r="K39" i="4"/>
  <c r="C38" i="7"/>
  <c r="F37" i="7"/>
  <c r="H37" i="8" s="1"/>
  <c r="BW36" i="9" l="1"/>
  <c r="BX36" i="9" s="1"/>
  <c r="BZ36" i="9" s="1"/>
  <c r="CF37" i="6"/>
  <c r="CG37" i="6" s="1"/>
  <c r="CI37" i="6" s="1"/>
  <c r="CJ37" i="6" s="1"/>
  <c r="CK37" i="6" s="1"/>
  <c r="CM37" i="6" s="1"/>
  <c r="E37" i="6" s="1"/>
  <c r="C38" i="6" s="1"/>
  <c r="M39" i="4"/>
  <c r="Q39" i="4"/>
  <c r="G39" i="6"/>
  <c r="G39" i="5"/>
  <c r="G38" i="7"/>
  <c r="CF36" i="8"/>
  <c r="CG36" i="8" s="1"/>
  <c r="CI36" i="8" s="1"/>
  <c r="CJ36" i="8" s="1"/>
  <c r="CK36" i="8" s="1"/>
  <c r="CM36" i="8" s="1"/>
  <c r="E36" i="8" s="1"/>
  <c r="K41" i="1"/>
  <c r="R41" i="1"/>
  <c r="CA36" i="9" l="1"/>
  <c r="CB36" i="9" s="1"/>
  <c r="CC36" i="9" s="1"/>
  <c r="CE36" i="9" s="1"/>
  <c r="CF36" i="9" s="1"/>
  <c r="CG36" i="9" s="1"/>
  <c r="CI36" i="9" s="1"/>
  <c r="E36" i="9" s="1"/>
  <c r="I38" i="7"/>
  <c r="M38" i="7" s="1"/>
  <c r="O38" i="7"/>
  <c r="V38" i="7" s="1"/>
  <c r="W38" i="7" s="1"/>
  <c r="I39" i="5"/>
  <c r="M39" i="5" s="1"/>
  <c r="O39" i="5"/>
  <c r="V39" i="5" s="1"/>
  <c r="W39" i="5" s="1"/>
  <c r="F37" i="6"/>
  <c r="I37" i="6" s="1"/>
  <c r="C37" i="8"/>
  <c r="F36" i="8"/>
  <c r="AI39" i="4"/>
  <c r="AJ39" i="4"/>
  <c r="X39" i="4"/>
  <c r="CU39" i="4"/>
  <c r="EM39" i="4"/>
  <c r="S39" i="4"/>
  <c r="Y41" i="1"/>
  <c r="Z41" i="1" s="1"/>
  <c r="AA41" i="1" s="1"/>
  <c r="T41" i="1"/>
  <c r="U41" i="1" s="1"/>
  <c r="AV41" i="1" s="1"/>
  <c r="AB41" i="1"/>
  <c r="EL41" i="1"/>
  <c r="CT41" i="1"/>
  <c r="O41" i="1"/>
  <c r="CQ39" i="5"/>
  <c r="EI39" i="5"/>
  <c r="K38" i="6"/>
  <c r="J37" i="6" l="1"/>
  <c r="D37" i="8" s="1"/>
  <c r="CQ38" i="7"/>
  <c r="DB38" i="7" s="1"/>
  <c r="EI38" i="7"/>
  <c r="AC41" i="1"/>
  <c r="BW41" i="1" s="1"/>
  <c r="AO41" i="1"/>
  <c r="AN41" i="1"/>
  <c r="AK41" i="1"/>
  <c r="M38" i="6"/>
  <c r="S38" i="6" s="1"/>
  <c r="Z38" i="6" s="1"/>
  <c r="AA38" i="6" s="1"/>
  <c r="Q38" i="6"/>
  <c r="CW39" i="4"/>
  <c r="AS39" i="4"/>
  <c r="DQ39" i="4"/>
  <c r="DF39" i="4"/>
  <c r="AI41" i="1"/>
  <c r="W41" i="1"/>
  <c r="AH41" i="1"/>
  <c r="DP41" i="1"/>
  <c r="AR41" i="1"/>
  <c r="DE41" i="1"/>
  <c r="CV41" i="1"/>
  <c r="T38" i="7"/>
  <c r="AF38" i="7"/>
  <c r="AE38" i="7"/>
  <c r="CS39" i="5"/>
  <c r="AO39" i="5"/>
  <c r="DB39" i="5"/>
  <c r="DM39" i="5"/>
  <c r="AK39" i="4"/>
  <c r="T39" i="5"/>
  <c r="AF39" i="5"/>
  <c r="AE39" i="5"/>
  <c r="U39" i="4"/>
  <c r="V39" i="4" s="1"/>
  <c r="AW39" i="4" s="1"/>
  <c r="Z39" i="4"/>
  <c r="AA39" i="4" s="1"/>
  <c r="AP39" i="4" s="1"/>
  <c r="AC39" i="4"/>
  <c r="I36" i="8"/>
  <c r="J36" i="8" s="1"/>
  <c r="D36" i="10" s="1"/>
  <c r="C37" i="9"/>
  <c r="F36" i="9"/>
  <c r="H36" i="10" s="1"/>
  <c r="K37" i="8" l="1"/>
  <c r="D37" i="9"/>
  <c r="CS38" i="7"/>
  <c r="CW38" i="7" s="1"/>
  <c r="AO38" i="7"/>
  <c r="DM38" i="7"/>
  <c r="DR38" i="7" s="1"/>
  <c r="AP41" i="1"/>
  <c r="BE41" i="1" s="1"/>
  <c r="AJ41" i="1"/>
  <c r="AL41" i="1" s="1"/>
  <c r="AM41" i="1" s="1"/>
  <c r="BF41" i="1" s="1"/>
  <c r="CU38" i="6"/>
  <c r="CW38" i="6" s="1"/>
  <c r="EM38" i="6"/>
  <c r="AG38" i="7"/>
  <c r="AG39" i="5"/>
  <c r="AI39" i="5" s="1"/>
  <c r="AO39" i="4"/>
  <c r="AQ39" i="4" s="1"/>
  <c r="M37" i="8"/>
  <c r="S37" i="8" s="1"/>
  <c r="Z37" i="8" s="1"/>
  <c r="AA37" i="8" s="1"/>
  <c r="Q37" i="8"/>
  <c r="Q39" i="5"/>
  <c r="R39" i="5" s="1"/>
  <c r="AS39" i="5" s="1"/>
  <c r="Y39" i="5"/>
  <c r="DS39" i="4"/>
  <c r="DU39" i="4"/>
  <c r="DR39" i="4"/>
  <c r="DV39" i="4"/>
  <c r="DT39" i="4"/>
  <c r="G37" i="10"/>
  <c r="X38" i="7"/>
  <c r="DA39" i="4"/>
  <c r="CZ39" i="4"/>
  <c r="DB39" i="4"/>
  <c r="CX39" i="4"/>
  <c r="CY39" i="4"/>
  <c r="Q38" i="7"/>
  <c r="R38" i="7" s="1"/>
  <c r="AS38" i="7" s="1"/>
  <c r="Y38" i="7"/>
  <c r="AH38" i="7"/>
  <c r="DG39" i="4"/>
  <c r="DH39" i="4"/>
  <c r="DI39" i="4"/>
  <c r="DJ39" i="4"/>
  <c r="DK39" i="4"/>
  <c r="DG38" i="7"/>
  <c r="DE38" i="7"/>
  <c r="DF38" i="7"/>
  <c r="DD38" i="7"/>
  <c r="DC38" i="7"/>
  <c r="DC39" i="5"/>
  <c r="DD39" i="5"/>
  <c r="DF39" i="5"/>
  <c r="DG39" i="5"/>
  <c r="DE39" i="5"/>
  <c r="DR41" i="1"/>
  <c r="DU41" i="1"/>
  <c r="DQ41" i="1"/>
  <c r="DS41" i="1"/>
  <c r="DT41" i="1"/>
  <c r="AM39" i="4"/>
  <c r="DP39" i="5"/>
  <c r="DQ39" i="5"/>
  <c r="DN39" i="5"/>
  <c r="DR39" i="5"/>
  <c r="DO39" i="5"/>
  <c r="CW41" i="1"/>
  <c r="CZ41" i="1"/>
  <c r="CY41" i="1"/>
  <c r="CX41" i="1"/>
  <c r="DA41" i="1"/>
  <c r="BC41" i="1"/>
  <c r="AL39" i="4"/>
  <c r="CT38" i="7"/>
  <c r="CX38" i="7"/>
  <c r="CV38" i="7"/>
  <c r="G37" i="9"/>
  <c r="AB39" i="4"/>
  <c r="AD39" i="4" s="1"/>
  <c r="AJ38" i="6"/>
  <c r="X38" i="6"/>
  <c r="AI38" i="6"/>
  <c r="CW39" i="5"/>
  <c r="CX39" i="5"/>
  <c r="CV39" i="5"/>
  <c r="CT39" i="5"/>
  <c r="CU39" i="5"/>
  <c r="DF41" i="1"/>
  <c r="DH41" i="1"/>
  <c r="DI41" i="1"/>
  <c r="DJ41" i="1"/>
  <c r="DG41" i="1"/>
  <c r="DQ38" i="7" l="1"/>
  <c r="CU38" i="7"/>
  <c r="DQ38" i="6"/>
  <c r="DU38" i="6" s="1"/>
  <c r="DN38" i="7"/>
  <c r="DP38" i="7"/>
  <c r="DO38" i="7"/>
  <c r="DF38" i="6"/>
  <c r="DG38" i="6" s="1"/>
  <c r="AS38" i="6"/>
  <c r="BD39" i="4"/>
  <c r="EM37" i="8"/>
  <c r="CU37" i="8"/>
  <c r="DQ37" i="8" s="1"/>
  <c r="DK41" i="1"/>
  <c r="DL41" i="1" s="1"/>
  <c r="I37" i="9"/>
  <c r="M37" i="9" s="1"/>
  <c r="O37" i="9"/>
  <c r="V37" i="9" s="1"/>
  <c r="W37" i="9" s="1"/>
  <c r="AI38" i="7"/>
  <c r="AJ38" i="7" s="1"/>
  <c r="Z38" i="7"/>
  <c r="BT38" i="7" s="1"/>
  <c r="AL38" i="7"/>
  <c r="AK38" i="6"/>
  <c r="AL39" i="5"/>
  <c r="AH39" i="5"/>
  <c r="AJ39" i="5" s="1"/>
  <c r="CY38" i="7"/>
  <c r="CZ38" i="7" s="1"/>
  <c r="AK38" i="7"/>
  <c r="X39" i="5"/>
  <c r="Z39" i="5" s="1"/>
  <c r="CY39" i="5"/>
  <c r="CZ39" i="5" s="1"/>
  <c r="DH39" i="5"/>
  <c r="DI39" i="5" s="1"/>
  <c r="DW39" i="4"/>
  <c r="DX39" i="4" s="1"/>
  <c r="DV41" i="1"/>
  <c r="DW41" i="1" s="1"/>
  <c r="DS39" i="5"/>
  <c r="DT39" i="5" s="1"/>
  <c r="DH38" i="7"/>
  <c r="DI38" i="7" s="1"/>
  <c r="AK39" i="5"/>
  <c r="BF39" i="4"/>
  <c r="BX39" i="4"/>
  <c r="AN39" i="4"/>
  <c r="U38" i="6"/>
  <c r="V38" i="6" s="1"/>
  <c r="AW38" i="6" s="1"/>
  <c r="AC38" i="6"/>
  <c r="AO38" i="6"/>
  <c r="AJ37" i="8"/>
  <c r="AI37" i="8"/>
  <c r="X37" i="8"/>
  <c r="CY38" i="6"/>
  <c r="DB38" i="6"/>
  <c r="CX38" i="6"/>
  <c r="CZ38" i="6"/>
  <c r="DA38" i="6"/>
  <c r="DL39" i="4"/>
  <c r="DM39" i="4" s="1"/>
  <c r="DC39" i="4"/>
  <c r="DD39" i="4" s="1"/>
  <c r="AP38" i="6"/>
  <c r="DB41" i="1"/>
  <c r="DC41" i="1" s="1"/>
  <c r="BH41" i="1"/>
  <c r="BG41" i="1"/>
  <c r="DV38" i="6" l="1"/>
  <c r="DM41" i="1"/>
  <c r="DN41" i="1" s="1"/>
  <c r="DR38" i="6"/>
  <c r="DT38" i="6"/>
  <c r="DS38" i="6"/>
  <c r="DI38" i="6"/>
  <c r="DH38" i="6"/>
  <c r="DK38" i="6"/>
  <c r="DJ38" i="6"/>
  <c r="DS38" i="7"/>
  <c r="DT38" i="7" s="1"/>
  <c r="DF37" i="8"/>
  <c r="DG37" i="8" s="1"/>
  <c r="EI37" i="9"/>
  <c r="AS37" i="8"/>
  <c r="CQ37" i="9"/>
  <c r="CS37" i="9" s="1"/>
  <c r="CW37" i="8"/>
  <c r="CY37" i="8" s="1"/>
  <c r="AM39" i="5"/>
  <c r="AZ39" i="5" s="1"/>
  <c r="AM38" i="7"/>
  <c r="BB38" i="7" s="1"/>
  <c r="BI41" i="1"/>
  <c r="BJ41" i="1" s="1"/>
  <c r="DJ39" i="5"/>
  <c r="DK39" i="5" s="1"/>
  <c r="DJ38" i="7"/>
  <c r="DK38" i="7" s="1"/>
  <c r="DU38" i="7" s="1"/>
  <c r="DV38" i="7" s="1"/>
  <c r="DN39" i="4"/>
  <c r="DO39" i="4" s="1"/>
  <c r="AM38" i="6"/>
  <c r="AB38" i="6"/>
  <c r="AD38" i="6" s="1"/>
  <c r="BX38" i="6" s="1"/>
  <c r="AK37" i="8"/>
  <c r="AL38" i="6"/>
  <c r="AC37" i="8"/>
  <c r="U37" i="8"/>
  <c r="V37" i="8" s="1"/>
  <c r="AW37" i="8" s="1"/>
  <c r="AQ38" i="6"/>
  <c r="DC38" i="6"/>
  <c r="DD38" i="6" s="1"/>
  <c r="DV37" i="8"/>
  <c r="DR37" i="8"/>
  <c r="DS37" i="8"/>
  <c r="DU37" i="8"/>
  <c r="DT37" i="8"/>
  <c r="BT39" i="5"/>
  <c r="BG39" i="4"/>
  <c r="AE37" i="9"/>
  <c r="AF37" i="9"/>
  <c r="T37" i="9"/>
  <c r="DW38" i="6" l="1"/>
  <c r="DX38" i="6" s="1"/>
  <c r="DL38" i="6"/>
  <c r="DM38" i="6" s="1"/>
  <c r="DN38" i="6" s="1"/>
  <c r="DO38" i="6" s="1"/>
  <c r="DJ37" i="8"/>
  <c r="DH37" i="8"/>
  <c r="DI37" i="8"/>
  <c r="DK37" i="8"/>
  <c r="DB37" i="9"/>
  <c r="DF37" i="9" s="1"/>
  <c r="DM37" i="9"/>
  <c r="DP37" i="9" s="1"/>
  <c r="AO37" i="9"/>
  <c r="BB39" i="5"/>
  <c r="BC39" i="5"/>
  <c r="BD39" i="5" s="1"/>
  <c r="BC38" i="7"/>
  <c r="BD38" i="7" s="1"/>
  <c r="DB37" i="8"/>
  <c r="CZ37" i="8"/>
  <c r="DA37" i="8"/>
  <c r="CX37" i="8"/>
  <c r="AZ38" i="7"/>
  <c r="ES38" i="7"/>
  <c r="ET38" i="7" s="1"/>
  <c r="EU38" i="7" s="1"/>
  <c r="EV38" i="7" s="1"/>
  <c r="AN38" i="6"/>
  <c r="BG38" i="6" s="1"/>
  <c r="BH38" i="6" s="1"/>
  <c r="AM37" i="8"/>
  <c r="BF38" i="6"/>
  <c r="BD38" i="6"/>
  <c r="AG37" i="9"/>
  <c r="AI37" i="9" s="1"/>
  <c r="AP37" i="8"/>
  <c r="DZ38" i="7"/>
  <c r="DW38" i="7"/>
  <c r="DY38" i="7"/>
  <c r="EA38" i="7"/>
  <c r="DX38" i="7"/>
  <c r="AO37" i="8"/>
  <c r="DY39" i="4"/>
  <c r="DZ39" i="4" s="1"/>
  <c r="EW39" i="4"/>
  <c r="DW37" i="8"/>
  <c r="DX37" i="8" s="1"/>
  <c r="CW37" i="9"/>
  <c r="CT37" i="9"/>
  <c r="CV37" i="9"/>
  <c r="CX37" i="9"/>
  <c r="CU37" i="9"/>
  <c r="AB37" i="8"/>
  <c r="AD37" i="8" s="1"/>
  <c r="BI39" i="4"/>
  <c r="BH39" i="4"/>
  <c r="DU39" i="5"/>
  <c r="DV39" i="5" s="1"/>
  <c r="ES39" i="5"/>
  <c r="Q37" i="9"/>
  <c r="R37" i="9" s="1"/>
  <c r="AS37" i="9" s="1"/>
  <c r="Y37" i="9"/>
  <c r="AL37" i="8"/>
  <c r="DX41" i="1"/>
  <c r="DY41" i="1" s="1"/>
  <c r="EV41" i="1"/>
  <c r="DL37" i="8" l="1"/>
  <c r="DM37" i="8" s="1"/>
  <c r="DC37" i="9"/>
  <c r="DD37" i="9"/>
  <c r="DG37" i="9"/>
  <c r="DE37" i="9"/>
  <c r="DO37" i="9"/>
  <c r="DN37" i="9"/>
  <c r="DQ37" i="9"/>
  <c r="DR37" i="9"/>
  <c r="BE39" i="5"/>
  <c r="BF39" i="5" s="1"/>
  <c r="BG39" i="5" s="1"/>
  <c r="BE38" i="7"/>
  <c r="BF38" i="7" s="1"/>
  <c r="BG38" i="7" s="1"/>
  <c r="DC37" i="8"/>
  <c r="DD37" i="8" s="1"/>
  <c r="AN37" i="8"/>
  <c r="BJ39" i="4"/>
  <c r="BK39" i="4" s="1"/>
  <c r="BI38" i="6"/>
  <c r="BJ38" i="6" s="1"/>
  <c r="BK38" i="6" s="1"/>
  <c r="AQ37" i="8"/>
  <c r="BD37" i="8" s="1"/>
  <c r="AH37" i="9"/>
  <c r="AJ37" i="9" s="1"/>
  <c r="X37" i="9"/>
  <c r="Z37" i="9" s="1"/>
  <c r="BT37" i="9" s="1"/>
  <c r="DW39" i="5"/>
  <c r="DX39" i="5"/>
  <c r="EA39" i="5"/>
  <c r="DY39" i="5"/>
  <c r="DZ39" i="5"/>
  <c r="AL37" i="9"/>
  <c r="CY37" i="9"/>
  <c r="CZ37" i="9" s="1"/>
  <c r="DY38" i="6"/>
  <c r="DZ38" i="6" s="1"/>
  <c r="EW38" i="6"/>
  <c r="EX39" i="4"/>
  <c r="EY39" i="4" s="1"/>
  <c r="EZ39" i="4" s="1"/>
  <c r="EB38" i="7"/>
  <c r="EC38" i="7" s="1"/>
  <c r="ED38" i="7" s="1"/>
  <c r="EE38" i="7" s="1"/>
  <c r="AQ38" i="7" s="1"/>
  <c r="P38" i="7" s="1"/>
  <c r="S38" i="7" s="1"/>
  <c r="AK37" i="9"/>
  <c r="EW41" i="1"/>
  <c r="EX41" i="1" s="1"/>
  <c r="EY41" i="1" s="1"/>
  <c r="ED41" i="1"/>
  <c r="EB41" i="1"/>
  <c r="EC41" i="1"/>
  <c r="EA41" i="1"/>
  <c r="DZ41" i="1"/>
  <c r="BX37" i="8"/>
  <c r="EC39" i="4"/>
  <c r="ED39" i="4"/>
  <c r="EE39" i="4"/>
  <c r="EB39" i="4"/>
  <c r="EA39" i="4"/>
  <c r="ET39" i="5"/>
  <c r="EU39" i="5" s="1"/>
  <c r="EV39" i="5" s="1"/>
  <c r="DN37" i="8" l="1"/>
  <c r="DO37" i="8" s="1"/>
  <c r="DY37" i="8" s="1"/>
  <c r="DZ37" i="8" s="1"/>
  <c r="DH37" i="9"/>
  <c r="DI37" i="9" s="1"/>
  <c r="DJ37" i="9" s="1"/>
  <c r="DK37" i="9" s="1"/>
  <c r="DS37" i="9"/>
  <c r="DT37" i="9" s="1"/>
  <c r="BF37" i="8"/>
  <c r="BG37" i="8"/>
  <c r="BH37" i="8" s="1"/>
  <c r="EA38" i="6"/>
  <c r="EB38" i="6"/>
  <c r="EE38" i="6"/>
  <c r="ED38" i="6"/>
  <c r="EC38" i="6"/>
  <c r="EF39" i="4"/>
  <c r="EG39" i="4" s="1"/>
  <c r="EH39" i="4" s="1"/>
  <c r="EI39" i="4" s="1"/>
  <c r="AU39" i="4" s="1"/>
  <c r="T39" i="4" s="1"/>
  <c r="W39" i="4" s="1"/>
  <c r="EE41" i="1"/>
  <c r="EF41" i="1" s="1"/>
  <c r="EG41" i="1" s="1"/>
  <c r="EH41" i="1" s="1"/>
  <c r="AT41" i="1" s="1"/>
  <c r="S41" i="1" s="1"/>
  <c r="V41" i="1" s="1"/>
  <c r="AT38" i="7"/>
  <c r="EX38" i="6"/>
  <c r="EY38" i="6" s="1"/>
  <c r="EZ38" i="6" s="1"/>
  <c r="AM37" i="9"/>
  <c r="EB39" i="5"/>
  <c r="EC39" i="5" s="1"/>
  <c r="ED39" i="5" s="1"/>
  <c r="EE39" i="5" s="1"/>
  <c r="AQ39" i="5" s="1"/>
  <c r="P39" i="5" s="1"/>
  <c r="S39" i="5" s="1"/>
  <c r="EW37" i="8" l="1"/>
  <c r="EX37" i="8" s="1"/>
  <c r="EY37" i="8" s="1"/>
  <c r="EZ37" i="8" s="1"/>
  <c r="BI37" i="8"/>
  <c r="BJ37" i="8" s="1"/>
  <c r="BK37" i="8" s="1"/>
  <c r="DU37" i="9"/>
  <c r="DV37" i="9" s="1"/>
  <c r="ES37" i="9"/>
  <c r="AX39" i="4"/>
  <c r="BB37" i="9"/>
  <c r="AZ37" i="9"/>
  <c r="BA38" i="7"/>
  <c r="AU38" i="7"/>
  <c r="BU38" i="7"/>
  <c r="BV38" i="7" s="1"/>
  <c r="AW41" i="1"/>
  <c r="EF38" i="6"/>
  <c r="EG38" i="6" s="1"/>
  <c r="EH38" i="6" s="1"/>
  <c r="EI38" i="6" s="1"/>
  <c r="AU38" i="6" s="1"/>
  <c r="T38" i="6" s="1"/>
  <c r="W38" i="6" s="1"/>
  <c r="BC37" i="9"/>
  <c r="AT39" i="5"/>
  <c r="EA37" i="8"/>
  <c r="EC37" i="8"/>
  <c r="EE37" i="8"/>
  <c r="EB37" i="8"/>
  <c r="ED37" i="8"/>
  <c r="BD37" i="9" l="1"/>
  <c r="BE37" i="9"/>
  <c r="BE39" i="4"/>
  <c r="AY39" i="4"/>
  <c r="BY39" i="4"/>
  <c r="BZ39" i="4" s="1"/>
  <c r="BM38" i="7"/>
  <c r="BH38" i="7"/>
  <c r="BI38" i="7" s="1"/>
  <c r="ET37" i="9"/>
  <c r="EU37" i="9" s="1"/>
  <c r="EV37" i="9" s="1"/>
  <c r="BA39" i="5"/>
  <c r="AU39" i="5"/>
  <c r="BU39" i="5"/>
  <c r="BV39" i="5" s="1"/>
  <c r="EF37" i="8"/>
  <c r="EG37" i="8" s="1"/>
  <c r="EH37" i="8" s="1"/>
  <c r="EI37" i="8" s="1"/>
  <c r="AU37" i="8" s="1"/>
  <c r="T37" i="8" s="1"/>
  <c r="W37" i="8" s="1"/>
  <c r="AX38" i="6"/>
  <c r="BD41" i="1"/>
  <c r="AX41" i="1"/>
  <c r="BX41" i="1"/>
  <c r="BY41" i="1" s="1"/>
  <c r="AX38" i="7"/>
  <c r="AY38" i="7" s="1"/>
  <c r="AV38" i="7"/>
  <c r="AW38" i="7" s="1"/>
  <c r="EA37" i="9"/>
  <c r="DZ37" i="9"/>
  <c r="DX37" i="9"/>
  <c r="DY37" i="9"/>
  <c r="DW37" i="9"/>
  <c r="BB39" i="4" l="1"/>
  <c r="BC39" i="4" s="1"/>
  <c r="AZ39" i="4"/>
  <c r="BA39" i="4" s="1"/>
  <c r="AX37" i="8"/>
  <c r="AX39" i="5"/>
  <c r="AY39" i="5" s="1"/>
  <c r="AV39" i="5"/>
  <c r="AW39" i="5" s="1"/>
  <c r="BJ38" i="7"/>
  <c r="BK38" i="7"/>
  <c r="BE38" i="6"/>
  <c r="AY38" i="6"/>
  <c r="BY38" i="6"/>
  <c r="BZ38" i="6" s="1"/>
  <c r="EB37" i="9"/>
  <c r="EC37" i="9" s="1"/>
  <c r="ED37" i="9" s="1"/>
  <c r="EE37" i="9" s="1"/>
  <c r="AQ37" i="9" s="1"/>
  <c r="P37" i="9" s="1"/>
  <c r="S37" i="9" s="1"/>
  <c r="BA41" i="1"/>
  <c r="BB41" i="1" s="1"/>
  <c r="AY41" i="1"/>
  <c r="AZ41" i="1" s="1"/>
  <c r="BM39" i="5"/>
  <c r="BH39" i="5"/>
  <c r="BI39" i="5" s="1"/>
  <c r="BO38" i="7"/>
  <c r="BN38" i="7"/>
  <c r="BQ39" i="4"/>
  <c r="BL39" i="4"/>
  <c r="BM39" i="4" s="1"/>
  <c r="BF37" i="9"/>
  <c r="BG37" i="9" s="1"/>
  <c r="BK41" i="1"/>
  <c r="BL41" i="1" s="1"/>
  <c r="BP41" i="1"/>
  <c r="BP38" i="7" l="1"/>
  <c r="BN39" i="4"/>
  <c r="BO39" i="4"/>
  <c r="BR39" i="4"/>
  <c r="BS39" i="4"/>
  <c r="BB38" i="6"/>
  <c r="BC38" i="6" s="1"/>
  <c r="AZ38" i="6"/>
  <c r="BA38" i="6" s="1"/>
  <c r="BE37" i="8"/>
  <c r="AY37" i="8"/>
  <c r="BY37" i="8"/>
  <c r="BZ37" i="8" s="1"/>
  <c r="BQ38" i="6"/>
  <c r="BL38" i="6"/>
  <c r="BM38" i="6" s="1"/>
  <c r="BK39" i="5"/>
  <c r="BJ39" i="5"/>
  <c r="BN39" i="5"/>
  <c r="BO39" i="5"/>
  <c r="AT37" i="9"/>
  <c r="BR41" i="1"/>
  <c r="BQ41" i="1"/>
  <c r="BS41" i="1" s="1"/>
  <c r="BM41" i="1"/>
  <c r="BN41" i="1"/>
  <c r="BL38" i="7"/>
  <c r="BP39" i="4" l="1"/>
  <c r="BL39" i="5"/>
  <c r="BR38" i="7"/>
  <c r="BS38" i="7" s="1"/>
  <c r="BQ38" i="7"/>
  <c r="BB37" i="8"/>
  <c r="BC37" i="8" s="1"/>
  <c r="AZ37" i="8"/>
  <c r="BA37" i="8" s="1"/>
  <c r="BA37" i="9"/>
  <c r="AU37" i="9"/>
  <c r="BU37" i="9"/>
  <c r="BV37" i="9" s="1"/>
  <c r="BO41" i="1"/>
  <c r="BP39" i="5"/>
  <c r="BT39" i="4"/>
  <c r="BS38" i="6"/>
  <c r="BR38" i="6"/>
  <c r="BQ37" i="8"/>
  <c r="BL37" i="8"/>
  <c r="BM37" i="8" s="1"/>
  <c r="BN38" i="6"/>
  <c r="BO38" i="6"/>
  <c r="BQ39" i="5" l="1"/>
  <c r="CD39" i="5" s="1"/>
  <c r="BR39" i="5"/>
  <c r="BS39" i="5" s="1"/>
  <c r="BU39" i="4"/>
  <c r="BV39" i="4"/>
  <c r="BW39" i="4" s="1"/>
  <c r="BP38" i="6"/>
  <c r="BH37" i="9"/>
  <c r="BI37" i="9" s="1"/>
  <c r="BM37" i="9"/>
  <c r="BR37" i="8"/>
  <c r="BS37" i="8"/>
  <c r="BO37" i="8"/>
  <c r="BN37" i="8"/>
  <c r="CD38" i="7"/>
  <c r="BW38" i="7"/>
  <c r="BX38" i="7" s="1"/>
  <c r="BU41" i="1"/>
  <c r="BV41" i="1" s="1"/>
  <c r="BT41" i="1"/>
  <c r="BT38" i="6"/>
  <c r="AX37" i="9"/>
  <c r="AY37" i="9" s="1"/>
  <c r="AV37" i="9"/>
  <c r="AW37" i="9" s="1"/>
  <c r="BW39" i="5" l="1"/>
  <c r="BX39" i="5" s="1"/>
  <c r="BP37" i="8"/>
  <c r="BU38" i="6"/>
  <c r="CH38" i="6" s="1"/>
  <c r="CA39" i="4"/>
  <c r="CB39" i="4" s="1"/>
  <c r="CH39" i="4"/>
  <c r="CG41" i="1"/>
  <c r="BZ41" i="1"/>
  <c r="CA41" i="1" s="1"/>
  <c r="BJ37" i="9"/>
  <c r="BK37" i="9"/>
  <c r="CA39" i="5"/>
  <c r="BZ39" i="5"/>
  <c r="BT37" i="8"/>
  <c r="BO37" i="9"/>
  <c r="BN37" i="9"/>
  <c r="BV38" i="6"/>
  <c r="BW38" i="6" s="1"/>
  <c r="CA38" i="7"/>
  <c r="BZ38" i="7"/>
  <c r="CA38" i="6" l="1"/>
  <c r="CB38" i="6" s="1"/>
  <c r="CE38" i="6" s="1"/>
  <c r="BU37" i="8"/>
  <c r="CH37" i="8" s="1"/>
  <c r="CD39" i="4"/>
  <c r="CE39" i="4"/>
  <c r="BP37" i="9"/>
  <c r="CB38" i="7"/>
  <c r="CC38" i="7" s="1"/>
  <c r="CE38" i="7" s="1"/>
  <c r="CF38" i="7" s="1"/>
  <c r="CG38" i="7" s="1"/>
  <c r="CI38" i="7" s="1"/>
  <c r="E38" i="7" s="1"/>
  <c r="C39" i="7" s="1"/>
  <c r="BV37" i="8"/>
  <c r="BW37" i="8" s="1"/>
  <c r="CB39" i="5"/>
  <c r="CC39" i="5" s="1"/>
  <c r="CE39" i="5" s="1"/>
  <c r="CF39" i="5" s="1"/>
  <c r="CG39" i="5" s="1"/>
  <c r="CI39" i="5" s="1"/>
  <c r="CD41" i="1"/>
  <c r="CC41" i="1"/>
  <c r="BL37" i="9"/>
  <c r="E39" i="5" l="1"/>
  <c r="C40" i="5" s="1"/>
  <c r="CD38" i="6"/>
  <c r="CF38" i="6" s="1"/>
  <c r="CG38" i="6" s="1"/>
  <c r="CI38" i="6" s="1"/>
  <c r="CJ38" i="6" s="1"/>
  <c r="CK38" i="6" s="1"/>
  <c r="CM38" i="6" s="1"/>
  <c r="E38" i="6" s="1"/>
  <c r="C39" i="6" s="1"/>
  <c r="CA37" i="8"/>
  <c r="CB37" i="8" s="1"/>
  <c r="CD37" i="8" s="1"/>
  <c r="CF39" i="4"/>
  <c r="CG39" i="4" s="1"/>
  <c r="CI39" i="4" s="1"/>
  <c r="CJ39" i="4" s="1"/>
  <c r="CK39" i="4" s="1"/>
  <c r="CM39" i="4" s="1"/>
  <c r="E39" i="4" s="1"/>
  <c r="CE41" i="1"/>
  <c r="CF41" i="1" s="1"/>
  <c r="CH41" i="1" s="1"/>
  <c r="CI41" i="1" s="1"/>
  <c r="CJ41" i="1" s="1"/>
  <c r="CL41" i="1" s="1"/>
  <c r="F38" i="7"/>
  <c r="H38" i="8" s="1"/>
  <c r="F39" i="5"/>
  <c r="H39" i="6" s="1"/>
  <c r="BR37" i="9"/>
  <c r="BS37" i="9" s="1"/>
  <c r="BQ37" i="9"/>
  <c r="E41" i="1" l="1"/>
  <c r="F41" i="1" s="1"/>
  <c r="H40" i="2" s="1"/>
  <c r="I40" i="2" s="1"/>
  <c r="CE37" i="8"/>
  <c r="C42" i="1"/>
  <c r="G42" i="1" s="1"/>
  <c r="C40" i="4"/>
  <c r="F39" i="4"/>
  <c r="I39" i="4" s="1"/>
  <c r="F38" i="6"/>
  <c r="I38" i="6" s="1"/>
  <c r="CF37" i="8"/>
  <c r="CG37" i="8" s="1"/>
  <c r="CI37" i="8" s="1"/>
  <c r="CJ37" i="8" s="1"/>
  <c r="CK37" i="8" s="1"/>
  <c r="CM37" i="8" s="1"/>
  <c r="E37" i="8" s="1"/>
  <c r="CD37" i="9"/>
  <c r="BW37" i="9"/>
  <c r="BX37" i="9" s="1"/>
  <c r="J40" i="2" l="1"/>
  <c r="D40" i="4" s="1"/>
  <c r="J39" i="4"/>
  <c r="D39" i="6" s="1"/>
  <c r="J38" i="6"/>
  <c r="D38" i="8" s="1"/>
  <c r="D38" i="9" s="1"/>
  <c r="C38" i="8"/>
  <c r="F37" i="8"/>
  <c r="R42" i="1"/>
  <c r="K42" i="1"/>
  <c r="BZ37" i="9"/>
  <c r="CA37" i="9"/>
  <c r="D40" i="5" l="1"/>
  <c r="K40" i="4"/>
  <c r="D39" i="7"/>
  <c r="K39" i="6"/>
  <c r="M39" i="6" s="1"/>
  <c r="S39" i="6" s="1"/>
  <c r="Z39" i="6" s="1"/>
  <c r="AA39" i="6" s="1"/>
  <c r="CU39" i="6"/>
  <c r="DF39" i="6" s="1"/>
  <c r="K38" i="8"/>
  <c r="CT42" i="1"/>
  <c r="EL42" i="1"/>
  <c r="O42" i="1"/>
  <c r="G38" i="10"/>
  <c r="Y42" i="1"/>
  <c r="Z42" i="1" s="1"/>
  <c r="AA42" i="1" s="1"/>
  <c r="AB42" i="1"/>
  <c r="T42" i="1"/>
  <c r="U42" i="1" s="1"/>
  <c r="AV42" i="1" s="1"/>
  <c r="CB37" i="9"/>
  <c r="CC37" i="9" s="1"/>
  <c r="CE37" i="9" s="1"/>
  <c r="CF37" i="9" s="1"/>
  <c r="CG37" i="9" s="1"/>
  <c r="CI37" i="9" s="1"/>
  <c r="E37" i="9" s="1"/>
  <c r="I37" i="8"/>
  <c r="J37" i="8" s="1"/>
  <c r="D37" i="10" s="1"/>
  <c r="EM39" i="6" l="1"/>
  <c r="Q40" i="4"/>
  <c r="M40" i="4"/>
  <c r="G40" i="6"/>
  <c r="G40" i="5"/>
  <c r="Q39" i="6"/>
  <c r="AJ39" i="6" s="1"/>
  <c r="G39" i="8"/>
  <c r="G39" i="7"/>
  <c r="DQ39" i="6"/>
  <c r="DV39" i="6" s="1"/>
  <c r="CW39" i="6"/>
  <c r="CY39" i="6" s="1"/>
  <c r="AS39" i="6"/>
  <c r="AC42" i="1"/>
  <c r="BW42" i="1" s="1"/>
  <c r="AK42" i="1"/>
  <c r="AO42" i="1"/>
  <c r="AN42" i="1"/>
  <c r="M38" i="8"/>
  <c r="S38" i="8" s="1"/>
  <c r="Z38" i="8" s="1"/>
  <c r="AA38" i="8" s="1"/>
  <c r="Q38" i="8"/>
  <c r="AL39" i="6"/>
  <c r="DG39" i="6"/>
  <c r="DJ39" i="6"/>
  <c r="DI39" i="6"/>
  <c r="DH39" i="6"/>
  <c r="DK39" i="6"/>
  <c r="C38" i="9"/>
  <c r="F37" i="9"/>
  <c r="H37" i="10" s="1"/>
  <c r="W42" i="1"/>
  <c r="AH42" i="1"/>
  <c r="AI42" i="1"/>
  <c r="DP42" i="1"/>
  <c r="DE42" i="1"/>
  <c r="AR42" i="1"/>
  <c r="CV42" i="1"/>
  <c r="AO39" i="6"/>
  <c r="U39" i="6"/>
  <c r="V39" i="6" s="1"/>
  <c r="AW39" i="6" s="1"/>
  <c r="AC39" i="6"/>
  <c r="AI39" i="6" l="1"/>
  <c r="AK39" i="6" s="1"/>
  <c r="AM39" i="6" s="1"/>
  <c r="O40" i="5"/>
  <c r="V40" i="5" s="1"/>
  <c r="W40" i="5" s="1"/>
  <c r="I40" i="5"/>
  <c r="X39" i="6"/>
  <c r="EM40" i="4"/>
  <c r="S40" i="4"/>
  <c r="CU40" i="4"/>
  <c r="AJ40" i="4"/>
  <c r="X40" i="4"/>
  <c r="AI40" i="4"/>
  <c r="I39" i="7"/>
  <c r="O39" i="7"/>
  <c r="DR39" i="6"/>
  <c r="DB39" i="6"/>
  <c r="DU39" i="6"/>
  <c r="DT39" i="6"/>
  <c r="DS39" i="6"/>
  <c r="CX39" i="6"/>
  <c r="DA39" i="6"/>
  <c r="CZ39" i="6"/>
  <c r="CU38" i="8"/>
  <c r="DF38" i="8" s="1"/>
  <c r="AP42" i="1"/>
  <c r="EM38" i="8"/>
  <c r="AJ42" i="1"/>
  <c r="AL42" i="1" s="1"/>
  <c r="AM42" i="1" s="1"/>
  <c r="AB39" i="6"/>
  <c r="AD39" i="6" s="1"/>
  <c r="BX39" i="6" s="1"/>
  <c r="AP39" i="6"/>
  <c r="AQ39" i="6" s="1"/>
  <c r="AN39" i="6"/>
  <c r="Q40" i="5"/>
  <c r="R40" i="5" s="1"/>
  <c r="AS40" i="5" s="1"/>
  <c r="Y40" i="5"/>
  <c r="DT42" i="1"/>
  <c r="DS42" i="1"/>
  <c r="DR42" i="1"/>
  <c r="DU42" i="1"/>
  <c r="DQ42" i="1"/>
  <c r="DL39" i="6"/>
  <c r="DM39" i="6" s="1"/>
  <c r="DJ42" i="1"/>
  <c r="DG42" i="1"/>
  <c r="DF42" i="1"/>
  <c r="DH42" i="1"/>
  <c r="DI42" i="1"/>
  <c r="AL40" i="5"/>
  <c r="CX42" i="1"/>
  <c r="CZ42" i="1"/>
  <c r="DA42" i="1"/>
  <c r="CY42" i="1"/>
  <c r="CW42" i="1"/>
  <c r="G38" i="9"/>
  <c r="AI38" i="8"/>
  <c r="AJ38" i="8"/>
  <c r="X38" i="8"/>
  <c r="DQ40" i="4" l="1"/>
  <c r="AS40" i="4"/>
  <c r="CW40" i="4"/>
  <c r="DF40" i="4"/>
  <c r="U40" i="4"/>
  <c r="V40" i="4" s="1"/>
  <c r="AW40" i="4" s="1"/>
  <c r="AC40" i="4"/>
  <c r="Z40" i="4"/>
  <c r="AA40" i="4" s="1"/>
  <c r="AM40" i="4"/>
  <c r="M40" i="5"/>
  <c r="CQ40" i="5"/>
  <c r="EI40" i="5"/>
  <c r="AK40" i="4"/>
  <c r="DW39" i="6"/>
  <c r="DX39" i="6" s="1"/>
  <c r="V39" i="7"/>
  <c r="W39" i="7" s="1"/>
  <c r="AL39" i="7" s="1"/>
  <c r="Y39" i="7"/>
  <c r="Q39" i="7"/>
  <c r="R39" i="7" s="1"/>
  <c r="AS39" i="7" s="1"/>
  <c r="CQ39" i="7"/>
  <c r="EI39" i="7"/>
  <c r="M39" i="7"/>
  <c r="DC39" i="6"/>
  <c r="DD39" i="6" s="1"/>
  <c r="BF42" i="1"/>
  <c r="BH42" i="1" s="1"/>
  <c r="DQ38" i="8"/>
  <c r="DV38" i="8" s="1"/>
  <c r="AS38" i="8"/>
  <c r="CW38" i="8"/>
  <c r="CZ38" i="8" s="1"/>
  <c r="BF39" i="6"/>
  <c r="BC42" i="1"/>
  <c r="BE42" i="1"/>
  <c r="I38" i="9"/>
  <c r="M38" i="9" s="1"/>
  <c r="O38" i="9"/>
  <c r="V38" i="9" s="1"/>
  <c r="W38" i="9" s="1"/>
  <c r="BG39" i="6"/>
  <c r="BI39" i="6" s="1"/>
  <c r="BD39" i="6"/>
  <c r="X40" i="5"/>
  <c r="Z40" i="5" s="1"/>
  <c r="BT40" i="5" s="1"/>
  <c r="AC38" i="8"/>
  <c r="U38" i="8"/>
  <c r="V38" i="8" s="1"/>
  <c r="AW38" i="8" s="1"/>
  <c r="DK42" i="1"/>
  <c r="DL42" i="1" s="1"/>
  <c r="AH40" i="5"/>
  <c r="AK38" i="8"/>
  <c r="AK40" i="5"/>
  <c r="AM40" i="5" s="1"/>
  <c r="BG42" i="1"/>
  <c r="DI38" i="8"/>
  <c r="DG38" i="8"/>
  <c r="DK38" i="8"/>
  <c r="DJ38" i="8"/>
  <c r="DH38" i="8"/>
  <c r="AP38" i="8"/>
  <c r="DB42" i="1"/>
  <c r="DC42" i="1" s="1"/>
  <c r="DN39" i="6"/>
  <c r="DO39" i="6" s="1"/>
  <c r="DV42" i="1"/>
  <c r="DW42" i="1" s="1"/>
  <c r="AL40" i="4" l="1"/>
  <c r="AN40" i="4" s="1"/>
  <c r="AB40" i="4"/>
  <c r="AD40" i="4" s="1"/>
  <c r="BX40" i="4" s="1"/>
  <c r="AO40" i="4"/>
  <c r="AP40" i="4"/>
  <c r="DI40" i="4"/>
  <c r="DG40" i="4"/>
  <c r="DH40" i="4"/>
  <c r="DK40" i="4"/>
  <c r="DJ40" i="4"/>
  <c r="AK39" i="7"/>
  <c r="AM39" i="7" s="1"/>
  <c r="CX40" i="4"/>
  <c r="DB40" i="4"/>
  <c r="CZ40" i="4"/>
  <c r="DA40" i="4"/>
  <c r="CY40" i="4"/>
  <c r="AH39" i="7"/>
  <c r="DM40" i="5"/>
  <c r="DB40" i="5"/>
  <c r="AO40" i="5"/>
  <c r="CS40" i="5"/>
  <c r="X39" i="7"/>
  <c r="Z39" i="7" s="1"/>
  <c r="BB39" i="7" s="1"/>
  <c r="AF40" i="5"/>
  <c r="AE40" i="5"/>
  <c r="AG40" i="5" s="1"/>
  <c r="AI40" i="5" s="1"/>
  <c r="AJ40" i="5" s="1"/>
  <c r="T40" i="5"/>
  <c r="DS40" i="4"/>
  <c r="DV40" i="4"/>
  <c r="DR40" i="4"/>
  <c r="DT40" i="4"/>
  <c r="DU40" i="4"/>
  <c r="AO39" i="7"/>
  <c r="DB39" i="7"/>
  <c r="CS39" i="7"/>
  <c r="DM39" i="7"/>
  <c r="AF39" i="7"/>
  <c r="AE39" i="7"/>
  <c r="T39" i="7"/>
  <c r="DU38" i="8"/>
  <c r="DS38" i="8"/>
  <c r="DR38" i="8"/>
  <c r="DT38" i="8"/>
  <c r="DA38" i="8"/>
  <c r="DB38" i="8"/>
  <c r="CY38" i="8"/>
  <c r="CX38" i="8"/>
  <c r="CQ38" i="9"/>
  <c r="DB38" i="9" s="1"/>
  <c r="EI38" i="9"/>
  <c r="BI42" i="1"/>
  <c r="BJ42" i="1" s="1"/>
  <c r="BH39" i="6"/>
  <c r="BJ39" i="6" s="1"/>
  <c r="BK39" i="6" s="1"/>
  <c r="BB40" i="5"/>
  <c r="AM38" i="8"/>
  <c r="AB38" i="8"/>
  <c r="AD38" i="8" s="1"/>
  <c r="BX38" i="8" s="1"/>
  <c r="AZ40" i="5"/>
  <c r="AL38" i="8"/>
  <c r="DY39" i="6"/>
  <c r="DZ39" i="6" s="1"/>
  <c r="EW39" i="6"/>
  <c r="DM42" i="1"/>
  <c r="DN42" i="1" s="1"/>
  <c r="AO38" i="8"/>
  <c r="AQ38" i="8" s="1"/>
  <c r="DL38" i="8"/>
  <c r="DM38" i="8" s="1"/>
  <c r="T38" i="9"/>
  <c r="AE38" i="9"/>
  <c r="AF38" i="9"/>
  <c r="AZ39" i="7" l="1"/>
  <c r="CV40" i="5"/>
  <c r="CW40" i="5"/>
  <c r="CT40" i="5"/>
  <c r="CX40" i="5"/>
  <c r="CU40" i="5"/>
  <c r="BT39" i="7"/>
  <c r="DW40" i="4"/>
  <c r="DX40" i="4" s="1"/>
  <c r="DE40" i="5"/>
  <c r="DF40" i="5"/>
  <c r="DG40" i="5"/>
  <c r="DD40" i="5"/>
  <c r="DC40" i="5"/>
  <c r="DH40" i="5" s="1"/>
  <c r="DI40" i="5" s="1"/>
  <c r="DC40" i="4"/>
  <c r="DD40" i="4" s="1"/>
  <c r="AQ40" i="4"/>
  <c r="DL40" i="4"/>
  <c r="DM40" i="4" s="1"/>
  <c r="DQ40" i="5"/>
  <c r="DR40" i="5"/>
  <c r="DO40" i="5"/>
  <c r="DP40" i="5"/>
  <c r="DN40" i="5"/>
  <c r="DS40" i="5" s="1"/>
  <c r="DT40" i="5" s="1"/>
  <c r="DQ39" i="7"/>
  <c r="DO39" i="7"/>
  <c r="DP39" i="7"/>
  <c r="DR39" i="7"/>
  <c r="DN39" i="7"/>
  <c r="CT39" i="7"/>
  <c r="CW39" i="7"/>
  <c r="CU39" i="7"/>
  <c r="CX39" i="7"/>
  <c r="CV39" i="7"/>
  <c r="DD39" i="7"/>
  <c r="DE39" i="7"/>
  <c r="DF39" i="7"/>
  <c r="DG39" i="7"/>
  <c r="DC39" i="7"/>
  <c r="DH39" i="7" s="1"/>
  <c r="DI39" i="7" s="1"/>
  <c r="AG39" i="7"/>
  <c r="AI39" i="7" s="1"/>
  <c r="AJ39" i="7" s="1"/>
  <c r="BC39" i="7" s="1"/>
  <c r="DC38" i="8"/>
  <c r="DD38" i="8" s="1"/>
  <c r="DN38" i="8" s="1"/>
  <c r="DO38" i="8" s="1"/>
  <c r="DY38" i="8" s="1"/>
  <c r="DZ38" i="8" s="1"/>
  <c r="DW38" i="8"/>
  <c r="DX38" i="8" s="1"/>
  <c r="DM38" i="9"/>
  <c r="DP38" i="9" s="1"/>
  <c r="CS38" i="9"/>
  <c r="CX38" i="9" s="1"/>
  <c r="AO38" i="9"/>
  <c r="AH38" i="9"/>
  <c r="AN38" i="8"/>
  <c r="BG38" i="8" s="1"/>
  <c r="BF38" i="8"/>
  <c r="DX42" i="1"/>
  <c r="DY42" i="1" s="1"/>
  <c r="EV42" i="1"/>
  <c r="DC38" i="9"/>
  <c r="DG38" i="9"/>
  <c r="DD38" i="9"/>
  <c r="DF38" i="9"/>
  <c r="DE38" i="9"/>
  <c r="DR38" i="9"/>
  <c r="DN38" i="9"/>
  <c r="DQ38" i="9"/>
  <c r="DO38" i="9"/>
  <c r="Y38" i="9"/>
  <c r="Q38" i="9"/>
  <c r="R38" i="9" s="1"/>
  <c r="AS38" i="9" s="1"/>
  <c r="BC40" i="5"/>
  <c r="EX39" i="6"/>
  <c r="EY39" i="6" s="1"/>
  <c r="EZ39" i="6" s="1"/>
  <c r="BD38" i="8"/>
  <c r="AG38" i="9"/>
  <c r="EA39" i="6"/>
  <c r="ED39" i="6"/>
  <c r="EE39" i="6"/>
  <c r="EC39" i="6"/>
  <c r="EB39" i="6"/>
  <c r="CY40" i="5" l="1"/>
  <c r="CZ40" i="5" s="1"/>
  <c r="DJ40" i="5" s="1"/>
  <c r="DK40" i="5" s="1"/>
  <c r="DS39" i="7"/>
  <c r="DT39" i="7" s="1"/>
  <c r="BD40" i="4"/>
  <c r="BF40" i="4"/>
  <c r="DN40" i="4"/>
  <c r="DO40" i="4" s="1"/>
  <c r="BG40" i="4"/>
  <c r="BD39" i="7"/>
  <c r="BE39" i="7"/>
  <c r="BF39" i="7" s="1"/>
  <c r="BG39" i="7" s="1"/>
  <c r="CY39" i="7"/>
  <c r="CZ39" i="7" s="1"/>
  <c r="DJ39" i="7" s="1"/>
  <c r="DK39" i="7" s="1"/>
  <c r="DU39" i="7" s="1"/>
  <c r="DV39" i="7" s="1"/>
  <c r="CU38" i="9"/>
  <c r="CW38" i="9"/>
  <c r="CV38" i="9"/>
  <c r="CT38" i="9"/>
  <c r="EW38" i="8"/>
  <c r="EX38" i="8" s="1"/>
  <c r="EY38" i="8" s="1"/>
  <c r="EZ38" i="8" s="1"/>
  <c r="X38" i="9"/>
  <c r="Z38" i="9" s="1"/>
  <c r="AI38" i="9"/>
  <c r="AJ38" i="9" s="1"/>
  <c r="AK38" i="9"/>
  <c r="AL38" i="9"/>
  <c r="BI38" i="8"/>
  <c r="BH38" i="8"/>
  <c r="BD40" i="5"/>
  <c r="BE40" i="5"/>
  <c r="EF39" i="6"/>
  <c r="EG39" i="6" s="1"/>
  <c r="EH39" i="6" s="1"/>
  <c r="EI39" i="6" s="1"/>
  <c r="AU39" i="6" s="1"/>
  <c r="T39" i="6" s="1"/>
  <c r="W39" i="6" s="1"/>
  <c r="DS38" i="9"/>
  <c r="DT38" i="9" s="1"/>
  <c r="EW42" i="1"/>
  <c r="EX42" i="1" s="1"/>
  <c r="EY42" i="1" s="1"/>
  <c r="EB38" i="8"/>
  <c r="ED38" i="8"/>
  <c r="EE38" i="8"/>
  <c r="EA38" i="8"/>
  <c r="EC38" i="8"/>
  <c r="DH38" i="9"/>
  <c r="DI38" i="9" s="1"/>
  <c r="EB42" i="1"/>
  <c r="EA42" i="1"/>
  <c r="EC42" i="1"/>
  <c r="ED42" i="1"/>
  <c r="DZ42" i="1"/>
  <c r="BI40" i="4" l="1"/>
  <c r="BH40" i="4"/>
  <c r="ES39" i="7"/>
  <c r="ET39" i="7" s="1"/>
  <c r="EU39" i="7" s="1"/>
  <c r="EV39" i="7" s="1"/>
  <c r="EW40" i="4"/>
  <c r="EX40" i="4" s="1"/>
  <c r="EY40" i="4" s="1"/>
  <c r="EZ40" i="4" s="1"/>
  <c r="DY40" i="4"/>
  <c r="DZ40" i="4" s="1"/>
  <c r="ES40" i="5"/>
  <c r="ET40" i="5" s="1"/>
  <c r="EU40" i="5" s="1"/>
  <c r="EV40" i="5" s="1"/>
  <c r="DU40" i="5"/>
  <c r="DV40" i="5" s="1"/>
  <c r="CY38" i="9"/>
  <c r="CZ38" i="9" s="1"/>
  <c r="DJ38" i="9" s="1"/>
  <c r="DK38" i="9" s="1"/>
  <c r="AM38" i="9"/>
  <c r="AZ38" i="9" s="1"/>
  <c r="DY39" i="7"/>
  <c r="EA39" i="7"/>
  <c r="DZ39" i="7"/>
  <c r="DX39" i="7"/>
  <c r="DW39" i="7"/>
  <c r="EE42" i="1"/>
  <c r="EF42" i="1" s="1"/>
  <c r="EG42" i="1" s="1"/>
  <c r="EH42" i="1" s="1"/>
  <c r="AT42" i="1" s="1"/>
  <c r="S42" i="1" s="1"/>
  <c r="V42" i="1" s="1"/>
  <c r="AW42" i="1" s="1"/>
  <c r="BJ38" i="8"/>
  <c r="BK38" i="8" s="1"/>
  <c r="AX39" i="6"/>
  <c r="BT38" i="9"/>
  <c r="EF38" i="8"/>
  <c r="EG38" i="8" s="1"/>
  <c r="EH38" i="8" s="1"/>
  <c r="EI38" i="8" s="1"/>
  <c r="AU38" i="8" s="1"/>
  <c r="T38" i="8" s="1"/>
  <c r="W38" i="8" s="1"/>
  <c r="BF40" i="5"/>
  <c r="BG40" i="5" s="1"/>
  <c r="DZ40" i="5" l="1"/>
  <c r="DX40" i="5"/>
  <c r="DY40" i="5"/>
  <c r="DW40" i="5"/>
  <c r="EA40" i="5"/>
  <c r="BC38" i="9"/>
  <c r="BE38" i="9" s="1"/>
  <c r="EB40" i="4"/>
  <c r="EE40" i="4"/>
  <c r="ED40" i="4"/>
  <c r="EA40" i="4"/>
  <c r="EC40" i="4"/>
  <c r="BJ40" i="4"/>
  <c r="BK40" i="4" s="1"/>
  <c r="BB38" i="9"/>
  <c r="EB39" i="7"/>
  <c r="EC39" i="7" s="1"/>
  <c r="ED39" i="7" s="1"/>
  <c r="EE39" i="7" s="1"/>
  <c r="AQ39" i="7" s="1"/>
  <c r="P39" i="7" s="1"/>
  <c r="S39" i="7" s="1"/>
  <c r="AT39" i="7" s="1"/>
  <c r="AU39" i="7" s="1"/>
  <c r="AX39" i="7" s="1"/>
  <c r="AY39" i="7" s="1"/>
  <c r="BD38" i="9"/>
  <c r="BD42" i="1"/>
  <c r="AX42" i="1"/>
  <c r="BX42" i="1"/>
  <c r="BY42" i="1" s="1"/>
  <c r="BE39" i="6"/>
  <c r="AY39" i="6"/>
  <c r="BY39" i="6"/>
  <c r="BZ39" i="6" s="1"/>
  <c r="AX38" i="8"/>
  <c r="DU38" i="9"/>
  <c r="DV38" i="9" s="1"/>
  <c r="ES38" i="9"/>
  <c r="EF40" i="4" l="1"/>
  <c r="EG40" i="4" s="1"/>
  <c r="EH40" i="4" s="1"/>
  <c r="EI40" i="4" s="1"/>
  <c r="AU40" i="4" s="1"/>
  <c r="T40" i="4" s="1"/>
  <c r="W40" i="4" s="1"/>
  <c r="AX40" i="4" s="1"/>
  <c r="EB40" i="5"/>
  <c r="EC40" i="5" s="1"/>
  <c r="ED40" i="5" s="1"/>
  <c r="EE40" i="5" s="1"/>
  <c r="AQ40" i="5" s="1"/>
  <c r="P40" i="5" s="1"/>
  <c r="S40" i="5" s="1"/>
  <c r="AT40" i="5" s="1"/>
  <c r="AV39" i="7"/>
  <c r="AW39" i="7" s="1"/>
  <c r="BU39" i="7"/>
  <c r="BV39" i="7" s="1"/>
  <c r="BA39" i="7"/>
  <c r="BH39" i="7" s="1"/>
  <c r="BI39" i="7" s="1"/>
  <c r="BK39" i="7" s="1"/>
  <c r="BF38" i="9"/>
  <c r="BG38" i="9" s="1"/>
  <c r="BE38" i="8"/>
  <c r="AY38" i="8"/>
  <c r="BY38" i="8"/>
  <c r="BZ38" i="8" s="1"/>
  <c r="BE40" i="4"/>
  <c r="AY40" i="4"/>
  <c r="BY40" i="4"/>
  <c r="BZ40" i="4" s="1"/>
  <c r="BK42" i="1"/>
  <c r="BL42" i="1" s="1"/>
  <c r="BP42" i="1"/>
  <c r="BA42" i="1"/>
  <c r="BB42" i="1" s="1"/>
  <c r="AY42" i="1"/>
  <c r="AZ42" i="1" s="1"/>
  <c r="ET38" i="9"/>
  <c r="EU38" i="9" s="1"/>
  <c r="EV38" i="9" s="1"/>
  <c r="BB39" i="6"/>
  <c r="BC39" i="6" s="1"/>
  <c r="AZ39" i="6"/>
  <c r="BA39" i="6" s="1"/>
  <c r="DW38" i="9"/>
  <c r="EA38" i="9"/>
  <c r="DX38" i="9"/>
  <c r="DZ38" i="9"/>
  <c r="DY38" i="9"/>
  <c r="BQ39" i="6"/>
  <c r="BL39" i="6"/>
  <c r="BM39" i="6" s="1"/>
  <c r="BA40" i="5" l="1"/>
  <c r="AU40" i="5"/>
  <c r="BU40" i="5"/>
  <c r="BV40" i="5" s="1"/>
  <c r="BJ39" i="7"/>
  <c r="BL39" i="7" s="1"/>
  <c r="BM39" i="7"/>
  <c r="BN39" i="7" s="1"/>
  <c r="BN42" i="1"/>
  <c r="BM42" i="1"/>
  <c r="BB40" i="4"/>
  <c r="BC40" i="4" s="1"/>
  <c r="AZ40" i="4"/>
  <c r="BA40" i="4" s="1"/>
  <c r="BQ42" i="1"/>
  <c r="BR42" i="1"/>
  <c r="BQ40" i="4"/>
  <c r="BL40" i="4"/>
  <c r="BM40" i="4" s="1"/>
  <c r="BR39" i="6"/>
  <c r="BS39" i="6"/>
  <c r="BB38" i="8"/>
  <c r="BC38" i="8" s="1"/>
  <c r="AZ38" i="8"/>
  <c r="BA38" i="8" s="1"/>
  <c r="EB38" i="9"/>
  <c r="EC38" i="9" s="1"/>
  <c r="ED38" i="9" s="1"/>
  <c r="EE38" i="9" s="1"/>
  <c r="AQ38" i="9" s="1"/>
  <c r="P38" i="9" s="1"/>
  <c r="S38" i="9" s="1"/>
  <c r="BN39" i="6"/>
  <c r="BO39" i="6"/>
  <c r="BQ38" i="8"/>
  <c r="BL38" i="8"/>
  <c r="BM38" i="8" s="1"/>
  <c r="AX40" i="5" l="1"/>
  <c r="AY40" i="5" s="1"/>
  <c r="AV40" i="5"/>
  <c r="AW40" i="5" s="1"/>
  <c r="BM40" i="5"/>
  <c r="BH40" i="5"/>
  <c r="BI40" i="5" s="1"/>
  <c r="BO39" i="7"/>
  <c r="BP39" i="7" s="1"/>
  <c r="BR39" i="7" s="1"/>
  <c r="BS39" i="7" s="1"/>
  <c r="BO42" i="1"/>
  <c r="BU42" i="1" s="1"/>
  <c r="BV42" i="1" s="1"/>
  <c r="BS42" i="1"/>
  <c r="BT42" i="1" s="1"/>
  <c r="BP39" i="6"/>
  <c r="AT38" i="9"/>
  <c r="BT39" i="6"/>
  <c r="BN40" i="4"/>
  <c r="BO40" i="4"/>
  <c r="BO38" i="8"/>
  <c r="BN38" i="8"/>
  <c r="BR38" i="8"/>
  <c r="BS38" i="8"/>
  <c r="BR40" i="4"/>
  <c r="BS40" i="4"/>
  <c r="BK40" i="5" l="1"/>
  <c r="BJ40" i="5"/>
  <c r="BL40" i="5" s="1"/>
  <c r="BN40" i="5"/>
  <c r="BO40" i="5"/>
  <c r="BQ39" i="7"/>
  <c r="BW39" i="7" s="1"/>
  <c r="BX39" i="7" s="1"/>
  <c r="CA39" i="7" s="1"/>
  <c r="CD39" i="7"/>
  <c r="BP40" i="4"/>
  <c r="BU39" i="6"/>
  <c r="CH39" i="6" s="1"/>
  <c r="BP38" i="8"/>
  <c r="CG42" i="1"/>
  <c r="BZ42" i="1"/>
  <c r="CA42" i="1" s="1"/>
  <c r="BV39" i="6"/>
  <c r="BW39" i="6" s="1"/>
  <c r="BT40" i="4"/>
  <c r="BA38" i="9"/>
  <c r="AU38" i="9"/>
  <c r="BU38" i="9"/>
  <c r="BV38" i="9" s="1"/>
  <c r="BT38" i="8"/>
  <c r="BP40" i="5" l="1"/>
  <c r="BZ39" i="7"/>
  <c r="CB39" i="7" s="1"/>
  <c r="CC39" i="7" s="1"/>
  <c r="CE39" i="7" s="1"/>
  <c r="CF39" i="7" s="1"/>
  <c r="CG39" i="7" s="1"/>
  <c r="CI39" i="7" s="1"/>
  <c r="E39" i="7" s="1"/>
  <c r="CA39" i="6"/>
  <c r="CB39" i="6" s="1"/>
  <c r="CD39" i="6" s="1"/>
  <c r="BU38" i="8"/>
  <c r="CA38" i="8" s="1"/>
  <c r="CB38" i="8" s="1"/>
  <c r="BU40" i="4"/>
  <c r="BV40" i="4"/>
  <c r="BW40" i="4" s="1"/>
  <c r="CC42" i="1"/>
  <c r="CD42" i="1"/>
  <c r="BV38" i="8"/>
  <c r="BW38" i="8" s="1"/>
  <c r="AX38" i="9"/>
  <c r="AY38" i="9" s="1"/>
  <c r="AV38" i="9"/>
  <c r="AW38" i="9" s="1"/>
  <c r="BM38" i="9"/>
  <c r="BH38" i="9"/>
  <c r="BI38" i="9" s="1"/>
  <c r="BR40" i="5" l="1"/>
  <c r="BS40" i="5" s="1"/>
  <c r="BQ40" i="5"/>
  <c r="CH38" i="8"/>
  <c r="CE39" i="6"/>
  <c r="CF39" i="6" s="1"/>
  <c r="CG39" i="6" s="1"/>
  <c r="CI39" i="6" s="1"/>
  <c r="CJ39" i="6" s="1"/>
  <c r="CK39" i="6" s="1"/>
  <c r="CM39" i="6" s="1"/>
  <c r="E39" i="6" s="1"/>
  <c r="CH40" i="4"/>
  <c r="CA40" i="4"/>
  <c r="CB40" i="4" s="1"/>
  <c r="CE42" i="1"/>
  <c r="CF42" i="1" s="1"/>
  <c r="CH42" i="1" s="1"/>
  <c r="CI42" i="1" s="1"/>
  <c r="CJ42" i="1" s="1"/>
  <c r="CL42" i="1" s="1"/>
  <c r="C40" i="7"/>
  <c r="F39" i="7"/>
  <c r="H39" i="8" s="1"/>
  <c r="BJ38" i="9"/>
  <c r="BK38" i="9"/>
  <c r="BO38" i="9"/>
  <c r="BN38" i="9"/>
  <c r="CE38" i="8"/>
  <c r="CD38" i="8"/>
  <c r="E42" i="1" l="1"/>
  <c r="C43" i="1" s="1"/>
  <c r="G43" i="1" s="1"/>
  <c r="CD40" i="5"/>
  <c r="BW40" i="5"/>
  <c r="BX40" i="5" s="1"/>
  <c r="CD40" i="4"/>
  <c r="CE40" i="4"/>
  <c r="F42" i="1"/>
  <c r="H41" i="2" s="1"/>
  <c r="I41" i="2" s="1"/>
  <c r="BP38" i="9"/>
  <c r="CF38" i="8"/>
  <c r="CG38" i="8" s="1"/>
  <c r="CI38" i="8" s="1"/>
  <c r="CJ38" i="8" s="1"/>
  <c r="CK38" i="8" s="1"/>
  <c r="CM38" i="8" s="1"/>
  <c r="E38" i="8" s="1"/>
  <c r="C39" i="8" s="1"/>
  <c r="C40" i="6"/>
  <c r="F39" i="6"/>
  <c r="BL38" i="9"/>
  <c r="J41" i="2" l="1"/>
  <c r="D41" i="4" s="1"/>
  <c r="D41" i="5" s="1"/>
  <c r="G41" i="6" s="1"/>
  <c r="CA40" i="5"/>
  <c r="BZ40" i="5"/>
  <c r="CB40" i="5" s="1"/>
  <c r="CC40" i="5" s="1"/>
  <c r="CE40" i="5" s="1"/>
  <c r="CF40" i="5" s="1"/>
  <c r="CG40" i="5" s="1"/>
  <c r="CI40" i="5" s="1"/>
  <c r="E40" i="5" s="1"/>
  <c r="CF40" i="4"/>
  <c r="CG40" i="4" s="1"/>
  <c r="CI40" i="4" s="1"/>
  <c r="CJ40" i="4" s="1"/>
  <c r="CK40" i="4" s="1"/>
  <c r="CM40" i="4" s="1"/>
  <c r="E40" i="4" s="1"/>
  <c r="F38" i="8"/>
  <c r="I38" i="8" s="1"/>
  <c r="J38" i="8" s="1"/>
  <c r="D38" i="10" s="1"/>
  <c r="BR38" i="9"/>
  <c r="BS38" i="9" s="1"/>
  <c r="BQ38" i="9"/>
  <c r="I39" i="6"/>
  <c r="R43" i="1"/>
  <c r="K43" i="1"/>
  <c r="C41" i="5" l="1"/>
  <c r="G41" i="5" s="1"/>
  <c r="F40" i="5"/>
  <c r="H40" i="6" s="1"/>
  <c r="J39" i="6"/>
  <c r="D39" i="8" s="1"/>
  <c r="F40" i="4"/>
  <c r="I40" i="4" s="1"/>
  <c r="C41" i="4"/>
  <c r="K41" i="4" s="1"/>
  <c r="I41" i="5"/>
  <c r="M41" i="5" s="1"/>
  <c r="O41" i="5"/>
  <c r="V41" i="5" s="1"/>
  <c r="W41" i="5" s="1"/>
  <c r="CT43" i="1"/>
  <c r="O43" i="1"/>
  <c r="EL43" i="1"/>
  <c r="CD38" i="9"/>
  <c r="BW38" i="9"/>
  <c r="BX38" i="9" s="1"/>
  <c r="AB43" i="1"/>
  <c r="Y43" i="1"/>
  <c r="Z43" i="1" s="1"/>
  <c r="AA43" i="1" s="1"/>
  <c r="AC43" i="1" s="1"/>
  <c r="T43" i="1"/>
  <c r="U43" i="1" s="1"/>
  <c r="AV43" i="1" s="1"/>
  <c r="EI41" i="5" l="1"/>
  <c r="CQ41" i="5"/>
  <c r="J40" i="4"/>
  <c r="D40" i="6" s="1"/>
  <c r="K39" i="8"/>
  <c r="M39" i="8" s="1"/>
  <c r="S39" i="8" s="1"/>
  <c r="Z39" i="8" s="1"/>
  <c r="AA39" i="8" s="1"/>
  <c r="D39" i="9"/>
  <c r="AN43" i="1"/>
  <c r="AO43" i="1"/>
  <c r="AK43" i="1"/>
  <c r="M41" i="4"/>
  <c r="Q41" i="4"/>
  <c r="BW43" i="1"/>
  <c r="DB41" i="5"/>
  <c r="AO41" i="5"/>
  <c r="CS41" i="5"/>
  <c r="DM41" i="5"/>
  <c r="AH43" i="1"/>
  <c r="W43" i="1"/>
  <c r="AI43" i="1"/>
  <c r="T41" i="5"/>
  <c r="AE41" i="5"/>
  <c r="AF41" i="5"/>
  <c r="CV43" i="1"/>
  <c r="DE43" i="1"/>
  <c r="AR43" i="1"/>
  <c r="DP43" i="1"/>
  <c r="CA38" i="9"/>
  <c r="BZ38" i="9"/>
  <c r="G39" i="10"/>
  <c r="Q39" i="8" l="1"/>
  <c r="D40" i="7"/>
  <c r="K40" i="6"/>
  <c r="AP43" i="1"/>
  <c r="BE43" i="1" s="1"/>
  <c r="EM39" i="8"/>
  <c r="CU39" i="8"/>
  <c r="AS39" i="8" s="1"/>
  <c r="M40" i="6"/>
  <c r="Q40" i="6"/>
  <c r="AJ43" i="1"/>
  <c r="AL43" i="1" s="1"/>
  <c r="AM43" i="1" s="1"/>
  <c r="G40" i="7"/>
  <c r="G40" i="8"/>
  <c r="AJ41" i="4"/>
  <c r="X41" i="4"/>
  <c r="AI41" i="4"/>
  <c r="EM41" i="4"/>
  <c r="S41" i="4"/>
  <c r="CU41" i="4"/>
  <c r="DG43" i="1"/>
  <c r="DJ43" i="1"/>
  <c r="DH43" i="1"/>
  <c r="DF43" i="1"/>
  <c r="DI43" i="1"/>
  <c r="DO41" i="5"/>
  <c r="DR41" i="5"/>
  <c r="DP41" i="5"/>
  <c r="DQ41" i="5"/>
  <c r="DN41" i="5"/>
  <c r="Y41" i="5"/>
  <c r="Q41" i="5"/>
  <c r="R41" i="5" s="1"/>
  <c r="AS41" i="5" s="1"/>
  <c r="CV41" i="5"/>
  <c r="CT41" i="5"/>
  <c r="CX41" i="5"/>
  <c r="CU41" i="5"/>
  <c r="CW41" i="5"/>
  <c r="CB38" i="9"/>
  <c r="CC38" i="9" s="1"/>
  <c r="CE38" i="9" s="1"/>
  <c r="CF38" i="9" s="1"/>
  <c r="CG38" i="9" s="1"/>
  <c r="CI38" i="9" s="1"/>
  <c r="E38" i="9" s="1"/>
  <c r="BC43" i="1"/>
  <c r="AG41" i="5"/>
  <c r="CY43" i="1"/>
  <c r="CZ43" i="1"/>
  <c r="CX43" i="1"/>
  <c r="DA43" i="1"/>
  <c r="CW43" i="1"/>
  <c r="DQ43" i="1"/>
  <c r="DT43" i="1"/>
  <c r="DU43" i="1"/>
  <c r="DR43" i="1"/>
  <c r="DS43" i="1"/>
  <c r="AL41" i="5"/>
  <c r="DF41" i="5"/>
  <c r="DE41" i="5"/>
  <c r="DC41" i="5"/>
  <c r="DG41" i="5"/>
  <c r="DD41" i="5"/>
  <c r="X39" i="8"/>
  <c r="AI39" i="8"/>
  <c r="AJ39" i="8"/>
  <c r="BF43" i="1" l="1"/>
  <c r="CW39" i="8"/>
  <c r="DF39" i="8"/>
  <c r="DG39" i="8" s="1"/>
  <c r="DQ39" i="8"/>
  <c r="DU39" i="8" s="1"/>
  <c r="AK41" i="4"/>
  <c r="I40" i="7"/>
  <c r="O40" i="7"/>
  <c r="AS41" i="4"/>
  <c r="DF41" i="4"/>
  <c r="DQ41" i="4"/>
  <c r="CW41" i="4"/>
  <c r="Z41" i="4"/>
  <c r="AA41" i="4" s="1"/>
  <c r="AC41" i="4"/>
  <c r="U41" i="4"/>
  <c r="V41" i="4" s="1"/>
  <c r="AW41" i="4" s="1"/>
  <c r="X40" i="6"/>
  <c r="AJ40" i="6"/>
  <c r="AI40" i="6"/>
  <c r="S40" i="6"/>
  <c r="CU40" i="6"/>
  <c r="EM40" i="6"/>
  <c r="DV43" i="1"/>
  <c r="DW43" i="1" s="1"/>
  <c r="AH41" i="5"/>
  <c r="AK41" i="5"/>
  <c r="AM41" i="5" s="1"/>
  <c r="AO39" i="8"/>
  <c r="AI41" i="5"/>
  <c r="DB43" i="1"/>
  <c r="DC43" i="1" s="1"/>
  <c r="DS41" i="5"/>
  <c r="DT41" i="5" s="1"/>
  <c r="CZ39" i="8"/>
  <c r="DA39" i="8"/>
  <c r="CX39" i="8"/>
  <c r="CY39" i="8"/>
  <c r="DB39" i="8"/>
  <c r="X41" i="5"/>
  <c r="Z41" i="5" s="1"/>
  <c r="AK39" i="8"/>
  <c r="DK43" i="1"/>
  <c r="DL43" i="1" s="1"/>
  <c r="DH41" i="5"/>
  <c r="DI41" i="5" s="1"/>
  <c r="BG43" i="1"/>
  <c r="BH43" i="1"/>
  <c r="AC39" i="8"/>
  <c r="U39" i="8"/>
  <c r="V39" i="8" s="1"/>
  <c r="AW39" i="8" s="1"/>
  <c r="C39" i="9"/>
  <c r="F38" i="9"/>
  <c r="H38" i="10" s="1"/>
  <c r="CY41" i="5"/>
  <c r="CZ41" i="5" s="1"/>
  <c r="DR39" i="8" l="1"/>
  <c r="DS39" i="8"/>
  <c r="DT39" i="8"/>
  <c r="DH39" i="8"/>
  <c r="DI39" i="8"/>
  <c r="DJ39" i="8"/>
  <c r="DK39" i="8"/>
  <c r="DV39" i="8"/>
  <c r="DW39" i="8" s="1"/>
  <c r="DX39" i="8" s="1"/>
  <c r="AK40" i="6"/>
  <c r="AJ41" i="5"/>
  <c r="BC41" i="5" s="1"/>
  <c r="DM43" i="1"/>
  <c r="DN43" i="1" s="1"/>
  <c r="AP41" i="4"/>
  <c r="AL41" i="4"/>
  <c r="AO41" i="4"/>
  <c r="AM41" i="4"/>
  <c r="AB41" i="4"/>
  <c r="AD41" i="4" s="1"/>
  <c r="DF40" i="6"/>
  <c r="DQ40" i="6"/>
  <c r="CW40" i="6"/>
  <c r="AS40" i="6"/>
  <c r="CZ41" i="4"/>
  <c r="CX41" i="4"/>
  <c r="DB41" i="4"/>
  <c r="CY41" i="4"/>
  <c r="DA41" i="4"/>
  <c r="Z40" i="6"/>
  <c r="AA40" i="6" s="1"/>
  <c r="AB40" i="6" s="1"/>
  <c r="AC40" i="6"/>
  <c r="U40" i="6"/>
  <c r="V40" i="6" s="1"/>
  <c r="AW40" i="6" s="1"/>
  <c r="DT41" i="4"/>
  <c r="DS41" i="4"/>
  <c r="DR41" i="4"/>
  <c r="DV41" i="4"/>
  <c r="DU41" i="4"/>
  <c r="DH41" i="4"/>
  <c r="DG41" i="4"/>
  <c r="DI41" i="4"/>
  <c r="DK41" i="4"/>
  <c r="DJ41" i="4"/>
  <c r="V40" i="7"/>
  <c r="W40" i="7" s="1"/>
  <c r="X40" i="7" s="1"/>
  <c r="Q40" i="7"/>
  <c r="R40" i="7" s="1"/>
  <c r="AS40" i="7" s="1"/>
  <c r="Y40" i="7"/>
  <c r="M40" i="7"/>
  <c r="CQ40" i="7"/>
  <c r="EI40" i="7"/>
  <c r="AZ41" i="5"/>
  <c r="BI43" i="1"/>
  <c r="BJ43" i="1" s="1"/>
  <c r="AM39" i="8"/>
  <c r="AB39" i="8"/>
  <c r="AD39" i="8" s="1"/>
  <c r="AP39" i="8"/>
  <c r="AQ39" i="8" s="1"/>
  <c r="AL39" i="8"/>
  <c r="DJ41" i="5"/>
  <c r="DK41" i="5" s="1"/>
  <c r="DC39" i="8"/>
  <c r="DD39" i="8" s="1"/>
  <c r="G39" i="9"/>
  <c r="BT41" i="5"/>
  <c r="BB41" i="5"/>
  <c r="DL39" i="8" l="1"/>
  <c r="DM39" i="8" s="1"/>
  <c r="DN39" i="8" s="1"/>
  <c r="DO39" i="8" s="1"/>
  <c r="AD40" i="6"/>
  <c r="BX40" i="6" s="1"/>
  <c r="AQ41" i="4"/>
  <c r="BD41" i="4" s="1"/>
  <c r="AK40" i="7"/>
  <c r="Z40" i="7"/>
  <c r="BT40" i="7" s="1"/>
  <c r="DW41" i="4"/>
  <c r="DX41" i="4" s="1"/>
  <c r="AH40" i="7"/>
  <c r="AL40" i="7"/>
  <c r="AM40" i="7" s="1"/>
  <c r="AP40" i="6"/>
  <c r="CZ40" i="6"/>
  <c r="CX40" i="6"/>
  <c r="CY40" i="6"/>
  <c r="DA40" i="6"/>
  <c r="DB40" i="6"/>
  <c r="DT40" i="6"/>
  <c r="DR40" i="6"/>
  <c r="DS40" i="6"/>
  <c r="DU40" i="6"/>
  <c r="DV40" i="6"/>
  <c r="DK40" i="6"/>
  <c r="DH40" i="6"/>
  <c r="DJ40" i="6"/>
  <c r="DG40" i="6"/>
  <c r="DI40" i="6"/>
  <c r="BX41" i="4"/>
  <c r="DL41" i="4"/>
  <c r="DM41" i="4" s="1"/>
  <c r="AL40" i="6"/>
  <c r="AO40" i="6"/>
  <c r="DC41" i="4"/>
  <c r="DD41" i="4" s="1"/>
  <c r="BF41" i="4"/>
  <c r="CS40" i="7"/>
  <c r="DM40" i="7"/>
  <c r="DB40" i="7"/>
  <c r="AO40" i="7"/>
  <c r="AM40" i="6"/>
  <c r="AN41" i="4"/>
  <c r="T40" i="7"/>
  <c r="AE40" i="7"/>
  <c r="AF40" i="7"/>
  <c r="BF39" i="8"/>
  <c r="I39" i="9"/>
  <c r="M39" i="9" s="1"/>
  <c r="O39" i="9"/>
  <c r="V39" i="9" s="1"/>
  <c r="W39" i="9" s="1"/>
  <c r="AN39" i="8"/>
  <c r="BG39" i="8" s="1"/>
  <c r="BH39" i="8" s="1"/>
  <c r="BX39" i="8"/>
  <c r="BD39" i="8"/>
  <c r="BD41" i="5"/>
  <c r="BE41" i="5"/>
  <c r="DU41" i="5"/>
  <c r="DV41" i="5" s="1"/>
  <c r="ES41" i="5"/>
  <c r="DX43" i="1"/>
  <c r="DY43" i="1" s="1"/>
  <c r="EV43" i="1"/>
  <c r="BG41" i="4" l="1"/>
  <c r="BB40" i="7"/>
  <c r="AZ40" i="7"/>
  <c r="DN41" i="4"/>
  <c r="DO41" i="4" s="1"/>
  <c r="DY41" i="4" s="1"/>
  <c r="DZ41" i="4" s="1"/>
  <c r="DE40" i="7"/>
  <c r="DC40" i="7"/>
  <c r="DG40" i="7"/>
  <c r="DF40" i="7"/>
  <c r="DD40" i="7"/>
  <c r="DR40" i="7"/>
  <c r="DO40" i="7"/>
  <c r="DQ40" i="7"/>
  <c r="DP40" i="7"/>
  <c r="DN40" i="7"/>
  <c r="DC40" i="6"/>
  <c r="DD40" i="6" s="1"/>
  <c r="AG40" i="7"/>
  <c r="AI40" i="7" s="1"/>
  <c r="AJ40" i="7" s="1"/>
  <c r="BC40" i="7" s="1"/>
  <c r="CU40" i="7"/>
  <c r="CV40" i="7"/>
  <c r="CT40" i="7"/>
  <c r="CX40" i="7"/>
  <c r="CW40" i="7"/>
  <c r="DL40" i="6"/>
  <c r="DM40" i="6" s="1"/>
  <c r="BH41" i="4"/>
  <c r="BI41" i="4"/>
  <c r="DW40" i="6"/>
  <c r="DX40" i="6" s="1"/>
  <c r="CQ39" i="9"/>
  <c r="CS39" i="9" s="1"/>
  <c r="EI39" i="9"/>
  <c r="AQ40" i="6"/>
  <c r="AN40" i="6"/>
  <c r="BI39" i="8"/>
  <c r="BJ39" i="8" s="1"/>
  <c r="BK39" i="8" s="1"/>
  <c r="BF41" i="5"/>
  <c r="BG41" i="5" s="1"/>
  <c r="ET41" i="5"/>
  <c r="EU41" i="5" s="1"/>
  <c r="EV41" i="5" s="1"/>
  <c r="EW43" i="1"/>
  <c r="EX43" i="1" s="1"/>
  <c r="EY43" i="1" s="1"/>
  <c r="DY39" i="8"/>
  <c r="DZ39" i="8" s="1"/>
  <c r="EW39" i="8"/>
  <c r="DZ43" i="1"/>
  <c r="EC43" i="1"/>
  <c r="EB43" i="1"/>
  <c r="ED43" i="1"/>
  <c r="EA43" i="1"/>
  <c r="DW41" i="5"/>
  <c r="DY41" i="5"/>
  <c r="EA41" i="5"/>
  <c r="DX41" i="5"/>
  <c r="DZ41" i="5"/>
  <c r="AE39" i="9"/>
  <c r="AF39" i="9"/>
  <c r="T39" i="9"/>
  <c r="DM39" i="9" l="1"/>
  <c r="EW41" i="4"/>
  <c r="EX41" i="4" s="1"/>
  <c r="EY41" i="4" s="1"/>
  <c r="EZ41" i="4" s="1"/>
  <c r="DN40" i="6"/>
  <c r="DO40" i="6" s="1"/>
  <c r="DY40" i="6" s="1"/>
  <c r="DZ40" i="6" s="1"/>
  <c r="BG40" i="6"/>
  <c r="BH40" i="6" s="1"/>
  <c r="BE40" i="7"/>
  <c r="BD40" i="7"/>
  <c r="BJ41" i="4"/>
  <c r="BK41" i="4" s="1"/>
  <c r="EW40" i="6"/>
  <c r="EX40" i="6" s="1"/>
  <c r="EY40" i="6" s="1"/>
  <c r="EZ40" i="6" s="1"/>
  <c r="DS40" i="7"/>
  <c r="DT40" i="7" s="1"/>
  <c r="DH40" i="7"/>
  <c r="DI40" i="7" s="1"/>
  <c r="DB39" i="9"/>
  <c r="DE39" i="9" s="1"/>
  <c r="AO39" i="9"/>
  <c r="BF40" i="6"/>
  <c r="BD40" i="6"/>
  <c r="CY40" i="7"/>
  <c r="CZ40" i="7" s="1"/>
  <c r="EB41" i="4"/>
  <c r="EE41" i="4"/>
  <c r="EC41" i="4"/>
  <c r="ED41" i="4"/>
  <c r="EA41" i="4"/>
  <c r="AG39" i="9"/>
  <c r="DO39" i="9"/>
  <c r="DP39" i="9"/>
  <c r="DQ39" i="9"/>
  <c r="DR39" i="9"/>
  <c r="DN39" i="9"/>
  <c r="CV39" i="9"/>
  <c r="CW39" i="9"/>
  <c r="CU39" i="9"/>
  <c r="CX39" i="9"/>
  <c r="CT39" i="9"/>
  <c r="Q39" i="9"/>
  <c r="R39" i="9" s="1"/>
  <c r="AS39" i="9" s="1"/>
  <c r="Y39" i="9"/>
  <c r="EX39" i="8"/>
  <c r="EY39" i="8" s="1"/>
  <c r="EZ39" i="8" s="1"/>
  <c r="EC39" i="8"/>
  <c r="EE39" i="8"/>
  <c r="EB39" i="8"/>
  <c r="ED39" i="8"/>
  <c r="EA39" i="8"/>
  <c r="EE43" i="1"/>
  <c r="EF43" i="1" s="1"/>
  <c r="EG43" i="1" s="1"/>
  <c r="EH43" i="1" s="1"/>
  <c r="AT43" i="1" s="1"/>
  <c r="S43" i="1" s="1"/>
  <c r="V43" i="1" s="1"/>
  <c r="X39" i="9"/>
  <c r="EB41" i="5"/>
  <c r="EC41" i="5" s="1"/>
  <c r="ED41" i="5" s="1"/>
  <c r="EE41" i="5" s="1"/>
  <c r="AQ41" i="5" s="1"/>
  <c r="P41" i="5" s="1"/>
  <c r="S41" i="5" s="1"/>
  <c r="BI40" i="6" l="1"/>
  <c r="BF40" i="7"/>
  <c r="BG40" i="7" s="1"/>
  <c r="DJ40" i="7"/>
  <c r="DK40" i="7" s="1"/>
  <c r="DC39" i="9"/>
  <c r="ED40" i="6"/>
  <c r="EA40" i="6"/>
  <c r="EB40" i="6"/>
  <c r="EC40" i="6"/>
  <c r="EE40" i="6"/>
  <c r="DF39" i="9"/>
  <c r="DD39" i="9"/>
  <c r="EF41" i="4"/>
  <c r="EG41" i="4" s="1"/>
  <c r="EH41" i="4" s="1"/>
  <c r="EI41" i="4" s="1"/>
  <c r="AU41" i="4" s="1"/>
  <c r="T41" i="4" s="1"/>
  <c r="W41" i="4" s="1"/>
  <c r="Z39" i="9"/>
  <c r="BT39" i="9" s="1"/>
  <c r="DG39" i="9"/>
  <c r="BJ40" i="6"/>
  <c r="BK40" i="6" s="1"/>
  <c r="AH39" i="9"/>
  <c r="AL39" i="9"/>
  <c r="AK39" i="9"/>
  <c r="CY39" i="9"/>
  <c r="CZ39" i="9" s="1"/>
  <c r="DS39" i="9"/>
  <c r="DT39" i="9" s="1"/>
  <c r="AI39" i="9"/>
  <c r="AW43" i="1"/>
  <c r="AT41" i="5"/>
  <c r="EF39" i="8"/>
  <c r="EG39" i="8" s="1"/>
  <c r="EH39" i="8" s="1"/>
  <c r="EI39" i="8" s="1"/>
  <c r="AU39" i="8" s="1"/>
  <c r="T39" i="8" s="1"/>
  <c r="W39" i="8" s="1"/>
  <c r="DH39" i="9" l="1"/>
  <c r="DI39" i="9" s="1"/>
  <c r="DJ39" i="9" s="1"/>
  <c r="DK39" i="9" s="1"/>
  <c r="DU39" i="9" s="1"/>
  <c r="DV39" i="9" s="1"/>
  <c r="EF40" i="6"/>
  <c r="EG40" i="6" s="1"/>
  <c r="EH40" i="6" s="1"/>
  <c r="EI40" i="6" s="1"/>
  <c r="AU40" i="6" s="1"/>
  <c r="T40" i="6" s="1"/>
  <c r="W40" i="6" s="1"/>
  <c r="AX40" i="6" s="1"/>
  <c r="AX41" i="4"/>
  <c r="DU40" i="7"/>
  <c r="DV40" i="7" s="1"/>
  <c r="ES40" i="7"/>
  <c r="AJ39" i="9"/>
  <c r="AM39" i="9"/>
  <c r="BD43" i="1"/>
  <c r="AX43" i="1"/>
  <c r="BX43" i="1"/>
  <c r="BY43" i="1" s="1"/>
  <c r="BA41" i="5"/>
  <c r="AU41" i="5"/>
  <c r="BU41" i="5"/>
  <c r="BV41" i="5" s="1"/>
  <c r="AX39" i="8"/>
  <c r="BC39" i="9" l="1"/>
  <c r="BE39" i="9" s="1"/>
  <c r="DZ40" i="7"/>
  <c r="DW40" i="7"/>
  <c r="DX40" i="7"/>
  <c r="DY40" i="7"/>
  <c r="EA40" i="7"/>
  <c r="BE41" i="4"/>
  <c r="AY41" i="4"/>
  <c r="BY41" i="4"/>
  <c r="BZ41" i="4" s="1"/>
  <c r="ET40" i="7"/>
  <c r="EU40" i="7" s="1"/>
  <c r="EV40" i="7" s="1"/>
  <c r="ES39" i="9"/>
  <c r="ET39" i="9" s="1"/>
  <c r="EU39" i="9" s="1"/>
  <c r="EV39" i="9" s="1"/>
  <c r="AY40" i="6"/>
  <c r="BE40" i="6"/>
  <c r="BY40" i="6"/>
  <c r="BZ40" i="6" s="1"/>
  <c r="AZ39" i="9"/>
  <c r="BB39" i="9"/>
  <c r="BD39" i="9"/>
  <c r="AX41" i="5"/>
  <c r="AY41" i="5" s="1"/>
  <c r="AV41" i="5"/>
  <c r="AW41" i="5" s="1"/>
  <c r="BH41" i="5"/>
  <c r="BI41" i="5" s="1"/>
  <c r="BM41" i="5"/>
  <c r="BA43" i="1"/>
  <c r="BB43" i="1" s="1"/>
  <c r="AY43" i="1"/>
  <c r="AZ43" i="1" s="1"/>
  <c r="DX39" i="9"/>
  <c r="DZ39" i="9"/>
  <c r="EA39" i="9"/>
  <c r="DY39" i="9"/>
  <c r="DW39" i="9"/>
  <c r="BE39" i="8"/>
  <c r="AY39" i="8"/>
  <c r="BY39" i="8"/>
  <c r="BZ39" i="8" s="1"/>
  <c r="BP43" i="1"/>
  <c r="BK43" i="1"/>
  <c r="BL43" i="1" s="1"/>
  <c r="BQ41" i="4" l="1"/>
  <c r="BL41" i="4"/>
  <c r="BM41" i="4" s="1"/>
  <c r="BB41" i="4"/>
  <c r="BC41" i="4" s="1"/>
  <c r="AZ41" i="4"/>
  <c r="BA41" i="4" s="1"/>
  <c r="BL40" i="6"/>
  <c r="BM40" i="6" s="1"/>
  <c r="BQ40" i="6"/>
  <c r="BB40" i="6"/>
  <c r="BC40" i="6" s="1"/>
  <c r="AZ40" i="6"/>
  <c r="BA40" i="6" s="1"/>
  <c r="EB40" i="7"/>
  <c r="EC40" i="7" s="1"/>
  <c r="ED40" i="7" s="1"/>
  <c r="EE40" i="7" s="1"/>
  <c r="AQ40" i="7" s="1"/>
  <c r="P40" i="7" s="1"/>
  <c r="S40" i="7" s="1"/>
  <c r="AT40" i="7" s="1"/>
  <c r="BB39" i="8"/>
  <c r="BC39" i="8" s="1"/>
  <c r="AZ39" i="8"/>
  <c r="BA39" i="8" s="1"/>
  <c r="BJ41" i="5"/>
  <c r="BK41" i="5"/>
  <c r="BQ39" i="8"/>
  <c r="BL39" i="8"/>
  <c r="BM39" i="8" s="1"/>
  <c r="BO41" i="5"/>
  <c r="BN41" i="5"/>
  <c r="EB39" i="9"/>
  <c r="EC39" i="9" s="1"/>
  <c r="ED39" i="9" s="1"/>
  <c r="EE39" i="9" s="1"/>
  <c r="AQ39" i="9" s="1"/>
  <c r="P39" i="9" s="1"/>
  <c r="S39" i="9" s="1"/>
  <c r="BQ43" i="1"/>
  <c r="BR43" i="1"/>
  <c r="BF39" i="9"/>
  <c r="BG39" i="9" s="1"/>
  <c r="BM43" i="1"/>
  <c r="BN43" i="1"/>
  <c r="BS40" i="6" l="1"/>
  <c r="BR40" i="6"/>
  <c r="BN40" i="6"/>
  <c r="BO40" i="6"/>
  <c r="AU40" i="7"/>
  <c r="BA40" i="7"/>
  <c r="BU40" i="7"/>
  <c r="BV40" i="7" s="1"/>
  <c r="BO41" i="4"/>
  <c r="BN41" i="4"/>
  <c r="BR41" i="4"/>
  <c r="BS41" i="4"/>
  <c r="BP41" i="5"/>
  <c r="BR39" i="8"/>
  <c r="BS39" i="8"/>
  <c r="AT39" i="9"/>
  <c r="BS43" i="1"/>
  <c r="BO43" i="1"/>
  <c r="BL41" i="5"/>
  <c r="BN39" i="8"/>
  <c r="BO39" i="8"/>
  <c r="BT40" i="6" l="1"/>
  <c r="AX40" i="7"/>
  <c r="AY40" i="7" s="1"/>
  <c r="AV40" i="7"/>
  <c r="AW40" i="7" s="1"/>
  <c r="BM40" i="7"/>
  <c r="BH40" i="7"/>
  <c r="BI40" i="7" s="1"/>
  <c r="BP40" i="6"/>
  <c r="BT41" i="4"/>
  <c r="BP41" i="4"/>
  <c r="BT39" i="8"/>
  <c r="BA39" i="9"/>
  <c r="AU39" i="9"/>
  <c r="BU39" i="9"/>
  <c r="BV39" i="9" s="1"/>
  <c r="BR41" i="5"/>
  <c r="BS41" i="5" s="1"/>
  <c r="BQ41" i="5"/>
  <c r="BP39" i="8"/>
  <c r="BU43" i="1"/>
  <c r="BV43" i="1" s="1"/>
  <c r="BT43" i="1"/>
  <c r="BU40" i="6" l="1"/>
  <c r="BV40" i="6"/>
  <c r="BW40" i="6" s="1"/>
  <c r="BJ40" i="7"/>
  <c r="BK40" i="7"/>
  <c r="BN40" i="7"/>
  <c r="BO40" i="7"/>
  <c r="BU41" i="4"/>
  <c r="BV41" i="4"/>
  <c r="BW41" i="4" s="1"/>
  <c r="AX39" i="9"/>
  <c r="AY39" i="9" s="1"/>
  <c r="AV39" i="9"/>
  <c r="AW39" i="9" s="1"/>
  <c r="BH39" i="9"/>
  <c r="BI39" i="9" s="1"/>
  <c r="BM39" i="9"/>
  <c r="BV39" i="8"/>
  <c r="BW39" i="8" s="1"/>
  <c r="BU39" i="8"/>
  <c r="CG43" i="1"/>
  <c r="BZ43" i="1"/>
  <c r="CA43" i="1" s="1"/>
  <c r="CD41" i="5"/>
  <c r="BW41" i="5"/>
  <c r="BX41" i="5" s="1"/>
  <c r="CH40" i="6" l="1"/>
  <c r="CA40" i="6"/>
  <c r="CB40" i="6" s="1"/>
  <c r="CH41" i="4"/>
  <c r="CA41" i="4"/>
  <c r="CB41" i="4" s="1"/>
  <c r="BP40" i="7"/>
  <c r="BL40" i="7"/>
  <c r="BQ40" i="7" s="1"/>
  <c r="BN39" i="9"/>
  <c r="BO39" i="9"/>
  <c r="CH39" i="8"/>
  <c r="CA39" i="8"/>
  <c r="CB39" i="8" s="1"/>
  <c r="BZ41" i="5"/>
  <c r="CA41" i="5"/>
  <c r="CC43" i="1"/>
  <c r="CD43" i="1"/>
  <c r="BK39" i="9"/>
  <c r="BJ39" i="9"/>
  <c r="CD40" i="7" l="1"/>
  <c r="BW40" i="7"/>
  <c r="BX40" i="7" s="1"/>
  <c r="BR40" i="7"/>
  <c r="BS40" i="7" s="1"/>
  <c r="CE40" i="6"/>
  <c r="CD40" i="6"/>
  <c r="CE41" i="4"/>
  <c r="CD41" i="4"/>
  <c r="CE43" i="1"/>
  <c r="CF43" i="1" s="1"/>
  <c r="CH43" i="1" s="1"/>
  <c r="CI43" i="1" s="1"/>
  <c r="CJ43" i="1" s="1"/>
  <c r="CL43" i="1" s="1"/>
  <c r="BL39" i="9"/>
  <c r="CE39" i="8"/>
  <c r="CD39" i="8"/>
  <c r="CB41" i="5"/>
  <c r="CC41" i="5" s="1"/>
  <c r="CE41" i="5" s="1"/>
  <c r="CF41" i="5" s="1"/>
  <c r="CG41" i="5" s="1"/>
  <c r="CI41" i="5" s="1"/>
  <c r="E41" i="5" s="1"/>
  <c r="BP39" i="9"/>
  <c r="BQ39" i="9" s="1"/>
  <c r="F43" i="1" l="1"/>
  <c r="H42" i="2" s="1"/>
  <c r="I42" i="2" s="1"/>
  <c r="E43" i="1"/>
  <c r="CF40" i="6"/>
  <c r="CG40" i="6" s="1"/>
  <c r="CI40" i="6" s="1"/>
  <c r="CJ40" i="6" s="1"/>
  <c r="CK40" i="6" s="1"/>
  <c r="CM40" i="6" s="1"/>
  <c r="E40" i="6" s="1"/>
  <c r="C41" i="6" s="1"/>
  <c r="BZ40" i="7"/>
  <c r="CA40" i="7"/>
  <c r="CF41" i="4"/>
  <c r="CG41" i="4" s="1"/>
  <c r="CI41" i="4" s="1"/>
  <c r="CJ41" i="4" s="1"/>
  <c r="CK41" i="4" s="1"/>
  <c r="CM41" i="4" s="1"/>
  <c r="E41" i="4" s="1"/>
  <c r="C42" i="4" s="1"/>
  <c r="C44" i="1"/>
  <c r="G44" i="1" s="1"/>
  <c r="CF39" i="8"/>
  <c r="CG39" i="8" s="1"/>
  <c r="CI39" i="8" s="1"/>
  <c r="CJ39" i="8" s="1"/>
  <c r="CK39" i="8" s="1"/>
  <c r="CM39" i="8" s="1"/>
  <c r="E39" i="8" s="1"/>
  <c r="C40" i="8" s="1"/>
  <c r="CD39" i="9"/>
  <c r="BW39" i="9"/>
  <c r="BX39" i="9" s="1"/>
  <c r="BR39" i="9"/>
  <c r="BS39" i="9" s="1"/>
  <c r="C42" i="5"/>
  <c r="F41" i="5"/>
  <c r="H41" i="6" s="1"/>
  <c r="D42" i="4" l="1"/>
  <c r="D42" i="5" s="1"/>
  <c r="G42" i="6" s="1"/>
  <c r="J42" i="2"/>
  <c r="F40" i="6"/>
  <c r="I40" i="6" s="1"/>
  <c r="CB40" i="7"/>
  <c r="CC40" i="7" s="1"/>
  <c r="CE40" i="7" s="1"/>
  <c r="CF40" i="7" s="1"/>
  <c r="CG40" i="7" s="1"/>
  <c r="CI40" i="7" s="1"/>
  <c r="E40" i="7" s="1"/>
  <c r="F41" i="4"/>
  <c r="I41" i="4" s="1"/>
  <c r="F39" i="8"/>
  <c r="I39" i="8" s="1"/>
  <c r="J39" i="8" s="1"/>
  <c r="D39" i="10" s="1"/>
  <c r="R44" i="1"/>
  <c r="K44" i="1"/>
  <c r="CA39" i="9"/>
  <c r="BZ39" i="9"/>
  <c r="G42" i="5"/>
  <c r="K42" i="4" l="1"/>
  <c r="J41" i="4"/>
  <c r="D41" i="6" s="1"/>
  <c r="J40" i="6"/>
  <c r="D40" i="8" s="1"/>
  <c r="C41" i="7"/>
  <c r="F40" i="7"/>
  <c r="H40" i="8" s="1"/>
  <c r="I42" i="5"/>
  <c r="M42" i="5" s="1"/>
  <c r="O42" i="5"/>
  <c r="V42" i="5" s="1"/>
  <c r="W42" i="5" s="1"/>
  <c r="CT44" i="1"/>
  <c r="O44" i="1"/>
  <c r="EL44" i="1"/>
  <c r="CB39" i="9"/>
  <c r="CC39" i="9" s="1"/>
  <c r="CE39" i="9" s="1"/>
  <c r="CF39" i="9" s="1"/>
  <c r="CG39" i="9" s="1"/>
  <c r="CI39" i="9" s="1"/>
  <c r="E39" i="9" s="1"/>
  <c r="T44" i="1"/>
  <c r="U44" i="1" s="1"/>
  <c r="AV44" i="1" s="1"/>
  <c r="AB44" i="1"/>
  <c r="Y44" i="1"/>
  <c r="Z44" i="1" s="1"/>
  <c r="AO44" i="1" s="1"/>
  <c r="M42" i="4" l="1"/>
  <c r="Q42" i="4"/>
  <c r="D41" i="7"/>
  <c r="K41" i="6"/>
  <c r="Q41" i="6" s="1"/>
  <c r="D40" i="9"/>
  <c r="G40" i="10" s="1"/>
  <c r="K40" i="8"/>
  <c r="EI42" i="5"/>
  <c r="CQ42" i="5"/>
  <c r="DM42" i="5" s="1"/>
  <c r="G41" i="8"/>
  <c r="G41" i="7"/>
  <c r="AA44" i="1"/>
  <c r="AC44" i="1" s="1"/>
  <c r="BW44" i="1" s="1"/>
  <c r="AN44" i="1"/>
  <c r="AP44" i="1" s="1"/>
  <c r="C40" i="9"/>
  <c r="F39" i="9"/>
  <c r="H39" i="10" s="1"/>
  <c r="T42" i="5"/>
  <c r="AF42" i="5"/>
  <c r="AE42" i="5"/>
  <c r="AK44" i="1"/>
  <c r="W44" i="1"/>
  <c r="AH44" i="1"/>
  <c r="AI44" i="1"/>
  <c r="CV44" i="1"/>
  <c r="AR44" i="1"/>
  <c r="DE44" i="1"/>
  <c r="DP44" i="1"/>
  <c r="M41" i="6" l="1"/>
  <c r="AI42" i="4"/>
  <c r="X42" i="4"/>
  <c r="AJ42" i="4"/>
  <c r="CU42" i="4"/>
  <c r="EM42" i="4"/>
  <c r="S42" i="4"/>
  <c r="Q40" i="8"/>
  <c r="M40" i="8"/>
  <c r="CS42" i="5"/>
  <c r="CV42" i="5" s="1"/>
  <c r="DB42" i="5"/>
  <c r="DE42" i="5" s="1"/>
  <c r="AO42" i="5"/>
  <c r="BE44" i="1"/>
  <c r="AG42" i="5"/>
  <c r="I41" i="7"/>
  <c r="O41" i="7"/>
  <c r="S41" i="6"/>
  <c r="CU41" i="6"/>
  <c r="EM41" i="6"/>
  <c r="AI41" i="6"/>
  <c r="AJ41" i="6"/>
  <c r="X41" i="6"/>
  <c r="Y42" i="5"/>
  <c r="Q42" i="5"/>
  <c r="R42" i="5" s="1"/>
  <c r="AS42" i="5" s="1"/>
  <c r="CW44" i="1"/>
  <c r="CX44" i="1"/>
  <c r="DA44" i="1"/>
  <c r="CY44" i="1"/>
  <c r="CZ44" i="1"/>
  <c r="DQ42" i="5"/>
  <c r="DO42" i="5"/>
  <c r="DP42" i="5"/>
  <c r="DN42" i="5"/>
  <c r="DR42" i="5"/>
  <c r="BC44" i="1"/>
  <c r="G40" i="9"/>
  <c r="AJ44" i="1"/>
  <c r="AL44" i="1" s="1"/>
  <c r="AM44" i="1" s="1"/>
  <c r="DT44" i="1"/>
  <c r="DR44" i="1"/>
  <c r="DQ44" i="1"/>
  <c r="DS44" i="1"/>
  <c r="DU44" i="1"/>
  <c r="DJ44" i="1"/>
  <c r="DI44" i="1"/>
  <c r="DG44" i="1"/>
  <c r="DF44" i="1"/>
  <c r="DH44" i="1"/>
  <c r="CX42" i="5"/>
  <c r="AL42" i="5"/>
  <c r="AC42" i="4" l="1"/>
  <c r="U42" i="4"/>
  <c r="V42" i="4" s="1"/>
  <c r="AW42" i="4" s="1"/>
  <c r="Z42" i="4"/>
  <c r="AA42" i="4" s="1"/>
  <c r="DQ42" i="4"/>
  <c r="DF42" i="4"/>
  <c r="CW42" i="4"/>
  <c r="AS42" i="4"/>
  <c r="AO42" i="4"/>
  <c r="AK42" i="4"/>
  <c r="CU42" i="5"/>
  <c r="S40" i="8"/>
  <c r="EM40" i="8"/>
  <c r="CU40" i="8"/>
  <c r="AI40" i="8"/>
  <c r="AJ40" i="8"/>
  <c r="X40" i="8"/>
  <c r="CW42" i="5"/>
  <c r="CT42" i="5"/>
  <c r="DG42" i="5"/>
  <c r="DF42" i="5"/>
  <c r="DC42" i="5"/>
  <c r="DH42" i="5" s="1"/>
  <c r="DI42" i="5" s="1"/>
  <c r="DD42" i="5"/>
  <c r="AS41" i="6"/>
  <c r="DQ41" i="6"/>
  <c r="CW41" i="6"/>
  <c r="DF41" i="6"/>
  <c r="Z41" i="6"/>
  <c r="AA41" i="6" s="1"/>
  <c r="AO41" i="6" s="1"/>
  <c r="AC41" i="6"/>
  <c r="U41" i="6"/>
  <c r="V41" i="6" s="1"/>
  <c r="AW41" i="6" s="1"/>
  <c r="V41" i="7"/>
  <c r="W41" i="7" s="1"/>
  <c r="X41" i="7" s="1"/>
  <c r="Y41" i="7"/>
  <c r="Q41" i="7"/>
  <c r="R41" i="7" s="1"/>
  <c r="AS41" i="7" s="1"/>
  <c r="AK41" i="6"/>
  <c r="M41" i="7"/>
  <c r="EI41" i="7"/>
  <c r="CQ41" i="7"/>
  <c r="I40" i="9"/>
  <c r="M40" i="9" s="1"/>
  <c r="O40" i="9"/>
  <c r="V40" i="9" s="1"/>
  <c r="W40" i="9" s="1"/>
  <c r="X42" i="5"/>
  <c r="Z42" i="5" s="1"/>
  <c r="BT42" i="5" s="1"/>
  <c r="AI42" i="5"/>
  <c r="DS42" i="5"/>
  <c r="DT42" i="5" s="1"/>
  <c r="BF44" i="1"/>
  <c r="DV44" i="1"/>
  <c r="DW44" i="1" s="1"/>
  <c r="DB44" i="1"/>
  <c r="DC44" i="1" s="1"/>
  <c r="DK44" i="1"/>
  <c r="DL44" i="1" s="1"/>
  <c r="AK42" i="5"/>
  <c r="AM42" i="5" s="1"/>
  <c r="AH42" i="5"/>
  <c r="CZ42" i="4" l="1"/>
  <c r="DB42" i="4"/>
  <c r="CY42" i="4"/>
  <c r="DA42" i="4"/>
  <c r="CX42" i="4"/>
  <c r="DC42" i="4" s="1"/>
  <c r="DD42" i="4" s="1"/>
  <c r="DJ42" i="4"/>
  <c r="DG42" i="4"/>
  <c r="DL42" i="4" s="1"/>
  <c r="DM42" i="4" s="1"/>
  <c r="DN42" i="4" s="1"/>
  <c r="DO42" i="4" s="1"/>
  <c r="DK42" i="4"/>
  <c r="DI42" i="4"/>
  <c r="DH42" i="4"/>
  <c r="DT42" i="4"/>
  <c r="DS42" i="4"/>
  <c r="DV42" i="4"/>
  <c r="DU42" i="4"/>
  <c r="DR42" i="4"/>
  <c r="DW42" i="4" s="1"/>
  <c r="DX42" i="4" s="1"/>
  <c r="AL42" i="4"/>
  <c r="AB42" i="4"/>
  <c r="AD42" i="4" s="1"/>
  <c r="BX42" i="4" s="1"/>
  <c r="AM42" i="4"/>
  <c r="CY42" i="5"/>
  <c r="CZ42" i="5" s="1"/>
  <c r="AP42" i="4"/>
  <c r="AQ42" i="4" s="1"/>
  <c r="AK40" i="8"/>
  <c r="CW40" i="8"/>
  <c r="DF40" i="8"/>
  <c r="DQ40" i="8"/>
  <c r="AS40" i="8"/>
  <c r="Z40" i="8"/>
  <c r="AA40" i="8" s="1"/>
  <c r="AP40" i="8" s="1"/>
  <c r="U40" i="8"/>
  <c r="V40" i="8" s="1"/>
  <c r="AW40" i="8" s="1"/>
  <c r="AC40" i="8"/>
  <c r="AH41" i="7"/>
  <c r="AK41" i="7"/>
  <c r="AL41" i="7"/>
  <c r="AO41" i="7"/>
  <c r="DB41" i="7"/>
  <c r="DM41" i="7"/>
  <c r="CS41" i="7"/>
  <c r="AM41" i="6"/>
  <c r="AP41" i="6"/>
  <c r="AQ41" i="6" s="1"/>
  <c r="AB41" i="6"/>
  <c r="AD41" i="6" s="1"/>
  <c r="DH41" i="6"/>
  <c r="DJ41" i="6"/>
  <c r="DI41" i="6"/>
  <c r="DK41" i="6"/>
  <c r="DG41" i="6"/>
  <c r="CQ40" i="9"/>
  <c r="DM40" i="9" s="1"/>
  <c r="T41" i="7"/>
  <c r="AE41" i="7"/>
  <c r="AF41" i="7"/>
  <c r="DB41" i="6"/>
  <c r="CY41" i="6"/>
  <c r="DA41" i="6"/>
  <c r="CX41" i="6"/>
  <c r="CZ41" i="6"/>
  <c r="EI40" i="9"/>
  <c r="Z41" i="7"/>
  <c r="DR41" i="6"/>
  <c r="DS41" i="6"/>
  <c r="DT41" i="6"/>
  <c r="DU41" i="6"/>
  <c r="DV41" i="6"/>
  <c r="AL41" i="6"/>
  <c r="DM44" i="1"/>
  <c r="DN44" i="1" s="1"/>
  <c r="AJ42" i="5"/>
  <c r="BC42" i="5" s="1"/>
  <c r="AZ42" i="5"/>
  <c r="BB42" i="5"/>
  <c r="AE40" i="9"/>
  <c r="T40" i="9"/>
  <c r="AF40" i="9"/>
  <c r="DJ42" i="5"/>
  <c r="DK42" i="5" s="1"/>
  <c r="BG44" i="1"/>
  <c r="BH44" i="1"/>
  <c r="BF42" i="4" l="1"/>
  <c r="BD42" i="4"/>
  <c r="AN42" i="4"/>
  <c r="BG42" i="4" s="1"/>
  <c r="DT40" i="8"/>
  <c r="DV40" i="8"/>
  <c r="DS40" i="8"/>
  <c r="DR40" i="8"/>
  <c r="DU40" i="8"/>
  <c r="AM40" i="8"/>
  <c r="AB40" i="8"/>
  <c r="AD40" i="8" s="1"/>
  <c r="AO40" i="8"/>
  <c r="AQ40" i="8" s="1"/>
  <c r="AL40" i="8"/>
  <c r="DI40" i="8"/>
  <c r="DK40" i="8"/>
  <c r="DJ40" i="8"/>
  <c r="DG40" i="8"/>
  <c r="DH40" i="8"/>
  <c r="CX40" i="8"/>
  <c r="CZ40" i="8"/>
  <c r="DB40" i="8"/>
  <c r="CY40" i="8"/>
  <c r="DA40" i="8"/>
  <c r="AM41" i="7"/>
  <c r="AZ41" i="7" s="1"/>
  <c r="AN41" i="6"/>
  <c r="BG41" i="6" s="1"/>
  <c r="BI41" i="6" s="1"/>
  <c r="DC41" i="6"/>
  <c r="DD41" i="6" s="1"/>
  <c r="CS40" i="9"/>
  <c r="CX40" i="9" s="1"/>
  <c r="DB40" i="9"/>
  <c r="DD40" i="9" s="1"/>
  <c r="AG41" i="7"/>
  <c r="AI41" i="7" s="1"/>
  <c r="AJ41" i="7" s="1"/>
  <c r="DL41" i="6"/>
  <c r="DM41" i="6" s="1"/>
  <c r="BB41" i="7"/>
  <c r="BT41" i="7"/>
  <c r="BF41" i="6"/>
  <c r="BD41" i="6"/>
  <c r="BX41" i="6"/>
  <c r="CW41" i="7"/>
  <c r="CV41" i="7"/>
  <c r="CU41" i="7"/>
  <c r="CX41" i="7"/>
  <c r="CT41" i="7"/>
  <c r="DO41" i="7"/>
  <c r="DR41" i="7"/>
  <c r="DN41" i="7"/>
  <c r="DP41" i="7"/>
  <c r="DQ41" i="7"/>
  <c r="DD41" i="7"/>
  <c r="DE41" i="7"/>
  <c r="DF41" i="7"/>
  <c r="DG41" i="7"/>
  <c r="DC41" i="7"/>
  <c r="AO40" i="9"/>
  <c r="DW41" i="6"/>
  <c r="DX41" i="6" s="1"/>
  <c r="DU42" i="5"/>
  <c r="DV42" i="5" s="1"/>
  <c r="ES42" i="5"/>
  <c r="DX44" i="1"/>
  <c r="DY44" i="1" s="1"/>
  <c r="EV44" i="1"/>
  <c r="BE42" i="5"/>
  <c r="BD42" i="5"/>
  <c r="DO40" i="9"/>
  <c r="DN40" i="9"/>
  <c r="DQ40" i="9"/>
  <c r="DP40" i="9"/>
  <c r="DR40" i="9"/>
  <c r="X40" i="9"/>
  <c r="Q40" i="9"/>
  <c r="R40" i="9" s="1"/>
  <c r="AS40" i="9" s="1"/>
  <c r="Y40" i="9"/>
  <c r="DY42" i="4"/>
  <c r="DZ42" i="4" s="1"/>
  <c r="EW42" i="4"/>
  <c r="BI44" i="1"/>
  <c r="BJ44" i="1" s="1"/>
  <c r="AG40" i="9"/>
  <c r="BH42" i="4" l="1"/>
  <c r="BI42" i="4"/>
  <c r="DC40" i="8"/>
  <c r="DD40" i="8" s="1"/>
  <c r="DL40" i="8"/>
  <c r="DM40" i="8" s="1"/>
  <c r="DN40" i="8" s="1"/>
  <c r="DO40" i="8" s="1"/>
  <c r="DN41" i="6"/>
  <c r="DO41" i="6" s="1"/>
  <c r="EW41" i="6" s="1"/>
  <c r="EX41" i="6" s="1"/>
  <c r="EY41" i="6" s="1"/>
  <c r="EZ41" i="6" s="1"/>
  <c r="BC41" i="7"/>
  <c r="BE41" i="7" s="1"/>
  <c r="BX40" i="8"/>
  <c r="BF40" i="8"/>
  <c r="DW40" i="8"/>
  <c r="DX40" i="8" s="1"/>
  <c r="AN40" i="8"/>
  <c r="BG40" i="8" s="1"/>
  <c r="CV40" i="9"/>
  <c r="BD40" i="8"/>
  <c r="DG40" i="9"/>
  <c r="DC40" i="9"/>
  <c r="DE40" i="9"/>
  <c r="DF40" i="9"/>
  <c r="CU40" i="9"/>
  <c r="CT40" i="9"/>
  <c r="BH41" i="6"/>
  <c r="BJ41" i="6" s="1"/>
  <c r="BK41" i="6" s="1"/>
  <c r="BF42" i="5"/>
  <c r="BG42" i="5" s="1"/>
  <c r="CW40" i="9"/>
  <c r="BD41" i="7"/>
  <c r="BF41" i="7" s="1"/>
  <c r="BG41" i="7" s="1"/>
  <c r="DH41" i="7"/>
  <c r="DI41" i="7" s="1"/>
  <c r="CY41" i="7"/>
  <c r="CZ41" i="7" s="1"/>
  <c r="DS41" i="7"/>
  <c r="DT41" i="7" s="1"/>
  <c r="AL40" i="9"/>
  <c r="Z40" i="9"/>
  <c r="BT40" i="9" s="1"/>
  <c r="AI40" i="9"/>
  <c r="AH40" i="9"/>
  <c r="DS40" i="9"/>
  <c r="DT40" i="9" s="1"/>
  <c r="AK40" i="9"/>
  <c r="EX42" i="4"/>
  <c r="EY42" i="4" s="1"/>
  <c r="EZ42" i="4" s="1"/>
  <c r="ET42" i="5"/>
  <c r="EU42" i="5" s="1"/>
  <c r="EV42" i="5" s="1"/>
  <c r="EA42" i="4"/>
  <c r="EE42" i="4"/>
  <c r="EB42" i="4"/>
  <c r="ED42" i="4"/>
  <c r="EC42" i="4"/>
  <c r="EW44" i="1"/>
  <c r="EX44" i="1" s="1"/>
  <c r="EY44" i="1" s="1"/>
  <c r="DW42" i="5"/>
  <c r="DY42" i="5"/>
  <c r="EA42" i="5"/>
  <c r="DX42" i="5"/>
  <c r="DZ42" i="5"/>
  <c r="EB44" i="1"/>
  <c r="EA44" i="1"/>
  <c r="DZ44" i="1"/>
  <c r="EC44" i="1"/>
  <c r="ED44" i="1"/>
  <c r="BJ42" i="4" l="1"/>
  <c r="BK42" i="4" s="1"/>
  <c r="DY41" i="6"/>
  <c r="DZ41" i="6" s="1"/>
  <c r="BH40" i="8"/>
  <c r="BI40" i="8"/>
  <c r="DY40" i="8"/>
  <c r="DZ40" i="8" s="1"/>
  <c r="EW40" i="8"/>
  <c r="EX40" i="8" s="1"/>
  <c r="EY40" i="8" s="1"/>
  <c r="EZ40" i="8" s="1"/>
  <c r="CY40" i="9"/>
  <c r="CZ40" i="9" s="1"/>
  <c r="DH40" i="9"/>
  <c r="DI40" i="9" s="1"/>
  <c r="DJ41" i="7"/>
  <c r="DK41" i="7" s="1"/>
  <c r="EC41" i="6"/>
  <c r="EE41" i="6"/>
  <c r="ED41" i="6"/>
  <c r="EA41" i="6"/>
  <c r="EB41" i="6"/>
  <c r="AM40" i="9"/>
  <c r="AZ40" i="9" s="1"/>
  <c r="EE44" i="1"/>
  <c r="EF44" i="1" s="1"/>
  <c r="EG44" i="1" s="1"/>
  <c r="EH44" i="1" s="1"/>
  <c r="AT44" i="1" s="1"/>
  <c r="S44" i="1" s="1"/>
  <c r="V44" i="1" s="1"/>
  <c r="AJ40" i="9"/>
  <c r="EB42" i="5"/>
  <c r="EC42" i="5" s="1"/>
  <c r="ED42" i="5" s="1"/>
  <c r="EE42" i="5" s="1"/>
  <c r="AQ42" i="5" s="1"/>
  <c r="P42" i="5" s="1"/>
  <c r="S42" i="5" s="1"/>
  <c r="EF42" i="4"/>
  <c r="EG42" i="4" s="1"/>
  <c r="EH42" i="4" s="1"/>
  <c r="EI42" i="4" s="1"/>
  <c r="AU42" i="4" s="1"/>
  <c r="T42" i="4" s="1"/>
  <c r="W42" i="4" s="1"/>
  <c r="ED40" i="8" l="1"/>
  <c r="EA40" i="8"/>
  <c r="EC40" i="8"/>
  <c r="EB40" i="8"/>
  <c r="EE40" i="8"/>
  <c r="BJ40" i="8"/>
  <c r="BK40" i="8" s="1"/>
  <c r="DJ40" i="9"/>
  <c r="DK40" i="9" s="1"/>
  <c r="DU40" i="9" s="1"/>
  <c r="DV40" i="9" s="1"/>
  <c r="DW40" i="9" s="1"/>
  <c r="ES41" i="7"/>
  <c r="ET41" i="7" s="1"/>
  <c r="EU41" i="7" s="1"/>
  <c r="EV41" i="7" s="1"/>
  <c r="DU41" i="7"/>
  <c r="DV41" i="7" s="1"/>
  <c r="DX41" i="7" s="1"/>
  <c r="EF41" i="6"/>
  <c r="EG41" i="6" s="1"/>
  <c r="EH41" i="6" s="1"/>
  <c r="EI41" i="6" s="1"/>
  <c r="AU41" i="6" s="1"/>
  <c r="T41" i="6" s="1"/>
  <c r="W41" i="6" s="1"/>
  <c r="AX41" i="6" s="1"/>
  <c r="EA41" i="7"/>
  <c r="DW41" i="7"/>
  <c r="BB40" i="9"/>
  <c r="AX42" i="4"/>
  <c r="AT42" i="5"/>
  <c r="AW44" i="1"/>
  <c r="BC40" i="9"/>
  <c r="EF40" i="8" l="1"/>
  <c r="EG40" i="8" s="1"/>
  <c r="EH40" i="8" s="1"/>
  <c r="EI40" i="8" s="1"/>
  <c r="AU40" i="8" s="1"/>
  <c r="T40" i="8" s="1"/>
  <c r="W40" i="8" s="1"/>
  <c r="AX40" i="8" s="1"/>
  <c r="AY40" i="8" s="1"/>
  <c r="DY40" i="9"/>
  <c r="DZ41" i="7"/>
  <c r="EA40" i="9"/>
  <c r="DY41" i="7"/>
  <c r="DX40" i="9"/>
  <c r="DZ40" i="9"/>
  <c r="ES40" i="9"/>
  <c r="ET40" i="9" s="1"/>
  <c r="EU40" i="9" s="1"/>
  <c r="EV40" i="9" s="1"/>
  <c r="BY41" i="6"/>
  <c r="BZ41" i="6" s="1"/>
  <c r="BE41" i="6"/>
  <c r="AY41" i="6"/>
  <c r="BE42" i="4"/>
  <c r="AY42" i="4"/>
  <c r="BY42" i="4"/>
  <c r="BZ42" i="4" s="1"/>
  <c r="BE40" i="9"/>
  <c r="BD40" i="9"/>
  <c r="BA42" i="5"/>
  <c r="AU42" i="5"/>
  <c r="BU42" i="5"/>
  <c r="BV42" i="5" s="1"/>
  <c r="BD44" i="1"/>
  <c r="AX44" i="1"/>
  <c r="BX44" i="1"/>
  <c r="BY44" i="1" s="1"/>
  <c r="BE40" i="8" l="1"/>
  <c r="BY40" i="8"/>
  <c r="BZ40" i="8" s="1"/>
  <c r="EB41" i="7"/>
  <c r="EC41" i="7" s="1"/>
  <c r="ED41" i="7" s="1"/>
  <c r="EE41" i="7" s="1"/>
  <c r="AQ41" i="7" s="1"/>
  <c r="P41" i="7" s="1"/>
  <c r="S41" i="7" s="1"/>
  <c r="AT41" i="7" s="1"/>
  <c r="AU41" i="7" s="1"/>
  <c r="EB40" i="9"/>
  <c r="EC40" i="9" s="1"/>
  <c r="ED40" i="9" s="1"/>
  <c r="EE40" i="9" s="1"/>
  <c r="AQ40" i="9" s="1"/>
  <c r="P40" i="9" s="1"/>
  <c r="S40" i="9" s="1"/>
  <c r="AT40" i="9" s="1"/>
  <c r="BB41" i="6"/>
  <c r="BC41" i="6" s="1"/>
  <c r="AZ41" i="6"/>
  <c r="BA41" i="6" s="1"/>
  <c r="BQ41" i="6"/>
  <c r="BL41" i="6"/>
  <c r="BM41" i="6" s="1"/>
  <c r="BB42" i="4"/>
  <c r="BC42" i="4" s="1"/>
  <c r="AZ42" i="4"/>
  <c r="BA42" i="4" s="1"/>
  <c r="BP44" i="1"/>
  <c r="BK44" i="1"/>
  <c r="BL44" i="1" s="1"/>
  <c r="BL40" i="8"/>
  <c r="BM40" i="8" s="1"/>
  <c r="BQ40" i="8"/>
  <c r="AX42" i="5"/>
  <c r="AY42" i="5" s="1"/>
  <c r="AV42" i="5"/>
  <c r="AW42" i="5" s="1"/>
  <c r="BQ42" i="4"/>
  <c r="BL42" i="4"/>
  <c r="BM42" i="4" s="1"/>
  <c r="BB40" i="8"/>
  <c r="BC40" i="8" s="1"/>
  <c r="AZ40" i="8"/>
  <c r="BA40" i="8" s="1"/>
  <c r="BM42" i="5"/>
  <c r="BH42" i="5"/>
  <c r="BI42" i="5" s="1"/>
  <c r="BA44" i="1"/>
  <c r="BB44" i="1" s="1"/>
  <c r="AY44" i="1"/>
  <c r="AZ44" i="1" s="1"/>
  <c r="BF40" i="9"/>
  <c r="BG40" i="9" s="1"/>
  <c r="BU41" i="7" l="1"/>
  <c r="BV41" i="7" s="1"/>
  <c r="BA41" i="7"/>
  <c r="BH41" i="7" s="1"/>
  <c r="BI41" i="7" s="1"/>
  <c r="BN41" i="6"/>
  <c r="BO41" i="6"/>
  <c r="BS41" i="6"/>
  <c r="BR41" i="6"/>
  <c r="BM41" i="7"/>
  <c r="AX41" i="7"/>
  <c r="AY41" i="7" s="1"/>
  <c r="AV41" i="7"/>
  <c r="AW41" i="7" s="1"/>
  <c r="BR42" i="4"/>
  <c r="BS42" i="4"/>
  <c r="BO40" i="8"/>
  <c r="BN40" i="8"/>
  <c r="BS40" i="8"/>
  <c r="BR40" i="8"/>
  <c r="BA40" i="9"/>
  <c r="AU40" i="9"/>
  <c r="BU40" i="9"/>
  <c r="BV40" i="9" s="1"/>
  <c r="BR44" i="1"/>
  <c r="BQ44" i="1"/>
  <c r="BJ42" i="5"/>
  <c r="BK42" i="5"/>
  <c r="BN42" i="5"/>
  <c r="BO42" i="5"/>
  <c r="BO42" i="4"/>
  <c r="BN42" i="4"/>
  <c r="BN44" i="1"/>
  <c r="BM44" i="1"/>
  <c r="BO44" i="1" l="1"/>
  <c r="BS44" i="1"/>
  <c r="BT41" i="6"/>
  <c r="BK41" i="7"/>
  <c r="BJ41" i="7"/>
  <c r="BO41" i="7"/>
  <c r="BN41" i="7"/>
  <c r="BP41" i="6"/>
  <c r="BP42" i="4"/>
  <c r="BP40" i="8"/>
  <c r="BP42" i="5"/>
  <c r="BL42" i="5"/>
  <c r="AX40" i="9"/>
  <c r="AY40" i="9" s="1"/>
  <c r="AV40" i="9"/>
  <c r="AW40" i="9" s="1"/>
  <c r="BH40" i="9"/>
  <c r="BI40" i="9" s="1"/>
  <c r="BM40" i="9"/>
  <c r="BT42" i="4"/>
  <c r="BU44" i="1"/>
  <c r="BV44" i="1" s="1"/>
  <c r="BT44" i="1"/>
  <c r="BT40" i="8"/>
  <c r="BU41" i="6" l="1"/>
  <c r="BV41" i="6"/>
  <c r="BW41" i="6" s="1"/>
  <c r="BV40" i="8"/>
  <c r="BW40" i="8" s="1"/>
  <c r="BP41" i="7"/>
  <c r="BL41" i="7"/>
  <c r="BU42" i="4"/>
  <c r="BV42" i="4"/>
  <c r="BW42" i="4" s="1"/>
  <c r="CG44" i="1"/>
  <c r="BZ44" i="1"/>
  <c r="CA44" i="1" s="1"/>
  <c r="BU40" i="8"/>
  <c r="BQ42" i="5"/>
  <c r="BR42" i="5"/>
  <c r="BS42" i="5" s="1"/>
  <c r="BO40" i="9"/>
  <c r="BN40" i="9"/>
  <c r="BJ40" i="9"/>
  <c r="BK40" i="9"/>
  <c r="BR41" i="7" l="1"/>
  <c r="BS41" i="7" s="1"/>
  <c r="BQ41" i="7"/>
  <c r="CH41" i="6"/>
  <c r="CA41" i="6"/>
  <c r="CB41" i="6" s="1"/>
  <c r="CH42" i="4"/>
  <c r="CA42" i="4"/>
  <c r="CB42" i="4" s="1"/>
  <c r="BP40" i="9"/>
  <c r="CH40" i="8"/>
  <c r="CA40" i="8"/>
  <c r="CB40" i="8" s="1"/>
  <c r="CD42" i="5"/>
  <c r="BW42" i="5"/>
  <c r="BX42" i="5" s="1"/>
  <c r="BL40" i="9"/>
  <c r="CC44" i="1"/>
  <c r="CD44" i="1"/>
  <c r="CE41" i="6" l="1"/>
  <c r="CD41" i="6"/>
  <c r="CD41" i="7"/>
  <c r="BW41" i="7"/>
  <c r="BX41" i="7" s="1"/>
  <c r="CD42" i="4"/>
  <c r="CE42" i="4"/>
  <c r="CE44" i="1"/>
  <c r="CF44" i="1" s="1"/>
  <c r="CH44" i="1" s="1"/>
  <c r="CI44" i="1" s="1"/>
  <c r="CJ44" i="1" s="1"/>
  <c r="CL44" i="1" s="1"/>
  <c r="E44" i="1" s="1"/>
  <c r="CA42" i="5"/>
  <c r="BZ42" i="5"/>
  <c r="CE40" i="8"/>
  <c r="CD40" i="8"/>
  <c r="BQ40" i="9"/>
  <c r="BR40" i="9"/>
  <c r="BS40" i="9" s="1"/>
  <c r="CF41" i="6" l="1"/>
  <c r="CG41" i="6" s="1"/>
  <c r="CI41" i="6" s="1"/>
  <c r="CJ41" i="6" s="1"/>
  <c r="CK41" i="6" s="1"/>
  <c r="CM41" i="6" s="1"/>
  <c r="E41" i="6" s="1"/>
  <c r="BZ41" i="7"/>
  <c r="CA41" i="7"/>
  <c r="CF42" i="4"/>
  <c r="CG42" i="4" s="1"/>
  <c r="CI42" i="4" s="1"/>
  <c r="CJ42" i="4" s="1"/>
  <c r="CK42" i="4" s="1"/>
  <c r="CM42" i="4" s="1"/>
  <c r="E42" i="4" s="1"/>
  <c r="CB42" i="5"/>
  <c r="CC42" i="5" s="1"/>
  <c r="CE42" i="5" s="1"/>
  <c r="CF42" i="5" s="1"/>
  <c r="CG42" i="5" s="1"/>
  <c r="CI42" i="5" s="1"/>
  <c r="CF40" i="8"/>
  <c r="CG40" i="8" s="1"/>
  <c r="CI40" i="8" s="1"/>
  <c r="CJ40" i="8" s="1"/>
  <c r="CK40" i="8" s="1"/>
  <c r="CM40" i="8" s="1"/>
  <c r="E40" i="8" s="1"/>
  <c r="F40" i="8" s="1"/>
  <c r="C45" i="1"/>
  <c r="F44" i="1"/>
  <c r="H43" i="2" s="1"/>
  <c r="I43" i="2" s="1"/>
  <c r="CD40" i="9"/>
  <c r="BW40" i="9"/>
  <c r="BX40" i="9" s="1"/>
  <c r="J43" i="2" l="1"/>
  <c r="D43" i="4" s="1"/>
  <c r="D43" i="5" s="1"/>
  <c r="E42" i="5"/>
  <c r="F42" i="5" s="1"/>
  <c r="H42" i="6" s="1"/>
  <c r="C42" i="6"/>
  <c r="F41" i="6"/>
  <c r="I41" i="6" s="1"/>
  <c r="CB41" i="7"/>
  <c r="CC41" i="7" s="1"/>
  <c r="CE41" i="7" s="1"/>
  <c r="CF41" i="7" s="1"/>
  <c r="CG41" i="7" s="1"/>
  <c r="CI41" i="7" s="1"/>
  <c r="E41" i="7" s="1"/>
  <c r="C43" i="4"/>
  <c r="F42" i="4"/>
  <c r="C41" i="8"/>
  <c r="G45" i="1"/>
  <c r="BZ40" i="9"/>
  <c r="CA40" i="9"/>
  <c r="I40" i="8"/>
  <c r="J40" i="8" s="1"/>
  <c r="D40" i="10" s="1"/>
  <c r="K43" i="4" l="1"/>
  <c r="M43" i="4" s="1"/>
  <c r="C43" i="5"/>
  <c r="J41" i="6"/>
  <c r="D41" i="8" s="1"/>
  <c r="C42" i="7"/>
  <c r="F41" i="7"/>
  <c r="H41" i="8" s="1"/>
  <c r="I42" i="4"/>
  <c r="CB40" i="9"/>
  <c r="CC40" i="9" s="1"/>
  <c r="CE40" i="9" s="1"/>
  <c r="CF40" i="9" s="1"/>
  <c r="CG40" i="9" s="1"/>
  <c r="CI40" i="9" s="1"/>
  <c r="E40" i="9" s="1"/>
  <c r="R45" i="1"/>
  <c r="K45" i="1"/>
  <c r="G43" i="6"/>
  <c r="G43" i="5"/>
  <c r="Q43" i="4" l="1"/>
  <c r="J42" i="4"/>
  <c r="D42" i="6" s="1"/>
  <c r="D41" i="9"/>
  <c r="G41" i="10" s="1"/>
  <c r="K41" i="8"/>
  <c r="Q41" i="8" s="1"/>
  <c r="X41" i="8" s="1"/>
  <c r="I43" i="5"/>
  <c r="M43" i="5" s="1"/>
  <c r="O43" i="5"/>
  <c r="V43" i="5" s="1"/>
  <c r="W43" i="5" s="1"/>
  <c r="S43" i="4"/>
  <c r="EM43" i="4"/>
  <c r="CU43" i="4"/>
  <c r="X43" i="4"/>
  <c r="AJ43" i="4"/>
  <c r="AI43" i="4"/>
  <c r="CT45" i="1"/>
  <c r="O45" i="1"/>
  <c r="EL45" i="1"/>
  <c r="T45" i="1"/>
  <c r="U45" i="1" s="1"/>
  <c r="AV45" i="1" s="1"/>
  <c r="Y45" i="1"/>
  <c r="Z45" i="1" s="1"/>
  <c r="AO45" i="1" s="1"/>
  <c r="AB45" i="1"/>
  <c r="C41" i="9"/>
  <c r="F40" i="9"/>
  <c r="H40" i="10" s="1"/>
  <c r="K42" i="6" l="1"/>
  <c r="D42" i="7"/>
  <c r="AJ41" i="8"/>
  <c r="AI41" i="8"/>
  <c r="AK41" i="8" s="1"/>
  <c r="M41" i="8"/>
  <c r="CU41" i="8" s="1"/>
  <c r="DQ41" i="8" s="1"/>
  <c r="DT41" i="8" s="1"/>
  <c r="S41" i="8"/>
  <c r="Z41" i="8" s="1"/>
  <c r="AA41" i="8" s="1"/>
  <c r="AO41" i="8" s="1"/>
  <c r="EM41" i="8"/>
  <c r="DF41" i="8"/>
  <c r="DJ41" i="8" s="1"/>
  <c r="CQ43" i="5"/>
  <c r="DB43" i="5" s="1"/>
  <c r="EI43" i="5"/>
  <c r="Q42" i="6"/>
  <c r="M42" i="6"/>
  <c r="G42" i="7"/>
  <c r="G42" i="8"/>
  <c r="AK45" i="1"/>
  <c r="AA45" i="1"/>
  <c r="AC45" i="1" s="1"/>
  <c r="AH45" i="1"/>
  <c r="W45" i="1"/>
  <c r="AI45" i="1"/>
  <c r="AE43" i="5"/>
  <c r="AF43" i="5"/>
  <c r="T43" i="5"/>
  <c r="DQ43" i="4"/>
  <c r="AS43" i="4"/>
  <c r="CW43" i="4"/>
  <c r="DF43" i="4"/>
  <c r="G41" i="9"/>
  <c r="CV45" i="1"/>
  <c r="DP45" i="1"/>
  <c r="DE45" i="1"/>
  <c r="AR45" i="1"/>
  <c r="DR41" i="8"/>
  <c r="AN45" i="1"/>
  <c r="AP45" i="1" s="1"/>
  <c r="AK43" i="4"/>
  <c r="U43" i="4"/>
  <c r="V43" i="4" s="1"/>
  <c r="AW43" i="4" s="1"/>
  <c r="AC43" i="4"/>
  <c r="Z43" i="4"/>
  <c r="AA43" i="4" s="1"/>
  <c r="AO43" i="4" s="1"/>
  <c r="DU41" i="8" l="1"/>
  <c r="AC41" i="8"/>
  <c r="DS41" i="8"/>
  <c r="DV41" i="8"/>
  <c r="DW41" i="8" s="1"/>
  <c r="DX41" i="8" s="1"/>
  <c r="CW41" i="8"/>
  <c r="DA41" i="8" s="1"/>
  <c r="U41" i="8"/>
  <c r="V41" i="8" s="1"/>
  <c r="AW41" i="8" s="1"/>
  <c r="AS41" i="8"/>
  <c r="DM43" i="5"/>
  <c r="DO43" i="5" s="1"/>
  <c r="DK41" i="8"/>
  <c r="DH41" i="8"/>
  <c r="DI41" i="8"/>
  <c r="CS43" i="5"/>
  <c r="AL41" i="8"/>
  <c r="AM41" i="8"/>
  <c r="AB41" i="8"/>
  <c r="AD41" i="8" s="1"/>
  <c r="BX41" i="8" s="1"/>
  <c r="BC45" i="1"/>
  <c r="AO43" i="5"/>
  <c r="DG41" i="8"/>
  <c r="DB41" i="8"/>
  <c r="CZ41" i="8"/>
  <c r="I42" i="7"/>
  <c r="O42" i="7"/>
  <c r="S42" i="6"/>
  <c r="EM42" i="6"/>
  <c r="CU42" i="6"/>
  <c r="AI42" i="6"/>
  <c r="X42" i="6"/>
  <c r="AJ42" i="6"/>
  <c r="I41" i="9"/>
  <c r="M41" i="9" s="1"/>
  <c r="O41" i="9"/>
  <c r="V41" i="9" s="1"/>
  <c r="W41" i="9" s="1"/>
  <c r="AP41" i="8"/>
  <c r="AQ41" i="8" s="1"/>
  <c r="AM43" i="4"/>
  <c r="DG43" i="4"/>
  <c r="DH43" i="4"/>
  <c r="DI43" i="4"/>
  <c r="DK43" i="4"/>
  <c r="DJ43" i="4"/>
  <c r="DN43" i="5"/>
  <c r="Y43" i="5"/>
  <c r="Q43" i="5"/>
  <c r="R43" i="5" s="1"/>
  <c r="AS43" i="5" s="1"/>
  <c r="AK43" i="5"/>
  <c r="AL43" i="4"/>
  <c r="DD43" i="5"/>
  <c r="DC43" i="5"/>
  <c r="DG43" i="5"/>
  <c r="DF43" i="5"/>
  <c r="DE43" i="5"/>
  <c r="CZ43" i="4"/>
  <c r="CY43" i="4"/>
  <c r="DB43" i="4"/>
  <c r="DA43" i="4"/>
  <c r="CX43" i="4"/>
  <c r="CX43" i="5"/>
  <c r="CU43" i="5"/>
  <c r="CT43" i="5"/>
  <c r="CW43" i="5"/>
  <c r="CV43" i="5"/>
  <c r="AG43" i="5"/>
  <c r="AB43" i="4"/>
  <c r="AD43" i="4" s="1"/>
  <c r="AJ45" i="1"/>
  <c r="AL45" i="1" s="1"/>
  <c r="AM45" i="1" s="1"/>
  <c r="DH45" i="1"/>
  <c r="DG45" i="1"/>
  <c r="DF45" i="1"/>
  <c r="DJ45" i="1"/>
  <c r="DI45" i="1"/>
  <c r="DT45" i="1"/>
  <c r="DR45" i="1"/>
  <c r="DQ45" i="1"/>
  <c r="DS45" i="1"/>
  <c r="DU45" i="1"/>
  <c r="DA45" i="1"/>
  <c r="CY45" i="1"/>
  <c r="CZ45" i="1"/>
  <c r="CW45" i="1"/>
  <c r="CX45" i="1"/>
  <c r="AP43" i="4"/>
  <c r="AQ43" i="4" s="1"/>
  <c r="DR43" i="4"/>
  <c r="DS43" i="4"/>
  <c r="DV43" i="4"/>
  <c r="DT43" i="4"/>
  <c r="DU43" i="4"/>
  <c r="BE45" i="1"/>
  <c r="BW45" i="1"/>
  <c r="DP43" i="5" l="1"/>
  <c r="DQ43" i="5"/>
  <c r="CX41" i="8"/>
  <c r="AN41" i="8"/>
  <c r="DL41" i="8"/>
  <c r="DM41" i="8" s="1"/>
  <c r="DR43" i="5"/>
  <c r="CY41" i="8"/>
  <c r="DC41" i="8" s="1"/>
  <c r="DD41" i="8" s="1"/>
  <c r="DN41" i="8" s="1"/>
  <c r="DO41" i="8" s="1"/>
  <c r="CQ41" i="9"/>
  <c r="CS41" i="9" s="1"/>
  <c r="EI41" i="9"/>
  <c r="BD43" i="4"/>
  <c r="AN43" i="4"/>
  <c r="BG43" i="4" s="1"/>
  <c r="AK42" i="6"/>
  <c r="AS42" i="6"/>
  <c r="DQ42" i="6"/>
  <c r="DF42" i="6"/>
  <c r="CW42" i="6"/>
  <c r="Z42" i="6"/>
  <c r="AA42" i="6" s="1"/>
  <c r="AB42" i="6" s="1"/>
  <c r="AC42" i="6"/>
  <c r="U42" i="6"/>
  <c r="V42" i="6" s="1"/>
  <c r="AW42" i="6" s="1"/>
  <c r="V42" i="7"/>
  <c r="W42" i="7" s="1"/>
  <c r="X42" i="7" s="1"/>
  <c r="Q42" i="7"/>
  <c r="R42" i="7" s="1"/>
  <c r="AS42" i="7" s="1"/>
  <c r="Y42" i="7"/>
  <c r="M42" i="7"/>
  <c r="CQ42" i="7"/>
  <c r="EI42" i="7"/>
  <c r="DK45" i="1"/>
  <c r="DL45" i="1" s="1"/>
  <c r="BF41" i="8"/>
  <c r="BD41" i="8"/>
  <c r="DC43" i="4"/>
  <c r="DD43" i="4" s="1"/>
  <c r="X43" i="5"/>
  <c r="Z43" i="5" s="1"/>
  <c r="BT43" i="5" s="1"/>
  <c r="AI43" i="5"/>
  <c r="AH43" i="5"/>
  <c r="AL43" i="5"/>
  <c r="AM43" i="5" s="1"/>
  <c r="BF45" i="1"/>
  <c r="DH43" i="5"/>
  <c r="DI43" i="5" s="1"/>
  <c r="DB45" i="1"/>
  <c r="DC45" i="1" s="1"/>
  <c r="AE41" i="9"/>
  <c r="T41" i="9"/>
  <c r="AF41" i="9"/>
  <c r="CY43" i="5"/>
  <c r="CZ43" i="5" s="1"/>
  <c r="BX43" i="4"/>
  <c r="BF43" i="4"/>
  <c r="DV45" i="1"/>
  <c r="DW45" i="1" s="1"/>
  <c r="DS43" i="5"/>
  <c r="DT43" i="5" s="1"/>
  <c r="DL43" i="4"/>
  <c r="DM43" i="4" s="1"/>
  <c r="DW43" i="4"/>
  <c r="DX43" i="4" s="1"/>
  <c r="BG41" i="8"/>
  <c r="AO41" i="9" l="1"/>
  <c r="DB41" i="9"/>
  <c r="DM41" i="9"/>
  <c r="DP41" i="9" s="1"/>
  <c r="BB43" i="5"/>
  <c r="DN43" i="4"/>
  <c r="DO43" i="4" s="1"/>
  <c r="DY43" i="4" s="1"/>
  <c r="DZ43" i="4" s="1"/>
  <c r="DM45" i="1"/>
  <c r="AJ43" i="5"/>
  <c r="AH42" i="7"/>
  <c r="AD42" i="6"/>
  <c r="BX42" i="6" s="1"/>
  <c r="Z42" i="7"/>
  <c r="BT42" i="7" s="1"/>
  <c r="AO42" i="6"/>
  <c r="AP42" i="6"/>
  <c r="DK42" i="6"/>
  <c r="DJ42" i="6"/>
  <c r="DG42" i="6"/>
  <c r="DH42" i="6"/>
  <c r="DI42" i="6"/>
  <c r="AK42" i="7"/>
  <c r="DT42" i="6"/>
  <c r="DR42" i="6"/>
  <c r="DU42" i="6"/>
  <c r="DV42" i="6"/>
  <c r="DS42" i="6"/>
  <c r="AO42" i="7"/>
  <c r="DM42" i="7"/>
  <c r="DB42" i="7"/>
  <c r="CS42" i="7"/>
  <c r="AL42" i="6"/>
  <c r="CZ42" i="6"/>
  <c r="CY42" i="6"/>
  <c r="DA42" i="6"/>
  <c r="CX42" i="6"/>
  <c r="DB42" i="6"/>
  <c r="AL42" i="7"/>
  <c r="AM42" i="6"/>
  <c r="T42" i="7"/>
  <c r="AE42" i="7"/>
  <c r="AF42" i="7"/>
  <c r="AZ43" i="5"/>
  <c r="AL41" i="9"/>
  <c r="EW43" i="4"/>
  <c r="CX41" i="9"/>
  <c r="CW41" i="9"/>
  <c r="CT41" i="9"/>
  <c r="CU41" i="9"/>
  <c r="CV41" i="9"/>
  <c r="BC43" i="5"/>
  <c r="DQ41" i="9"/>
  <c r="DO41" i="9"/>
  <c r="DY41" i="8"/>
  <c r="DZ41" i="8" s="1"/>
  <c r="EW41" i="8"/>
  <c r="AG41" i="9"/>
  <c r="AI41" i="9" s="1"/>
  <c r="DN45" i="1"/>
  <c r="DJ43" i="5"/>
  <c r="DK43" i="5" s="1"/>
  <c r="Y41" i="9"/>
  <c r="Q41" i="9"/>
  <c r="R41" i="9" s="1"/>
  <c r="AS41" i="9" s="1"/>
  <c r="BI43" i="4"/>
  <c r="BH43" i="4"/>
  <c r="BH41" i="8"/>
  <c r="BI41" i="8"/>
  <c r="DD41" i="9"/>
  <c r="DC41" i="9"/>
  <c r="DG41" i="9"/>
  <c r="DF41" i="9"/>
  <c r="DE41" i="9"/>
  <c r="BG45" i="1"/>
  <c r="BH45" i="1"/>
  <c r="DR41" i="9" l="1"/>
  <c r="DN41" i="9"/>
  <c r="AN42" i="6"/>
  <c r="AQ42" i="6"/>
  <c r="BD42" i="6" s="1"/>
  <c r="AM42" i="7"/>
  <c r="BB42" i="7" s="1"/>
  <c r="DC42" i="6"/>
  <c r="DD42" i="6" s="1"/>
  <c r="DD42" i="7"/>
  <c r="DC42" i="7"/>
  <c r="DF42" i="7"/>
  <c r="DG42" i="7"/>
  <c r="DE42" i="7"/>
  <c r="DP42" i="7"/>
  <c r="DN42" i="7"/>
  <c r="DR42" i="7"/>
  <c r="DQ42" i="7"/>
  <c r="DO42" i="7"/>
  <c r="AG42" i="7"/>
  <c r="AI42" i="7" s="1"/>
  <c r="AJ42" i="7" s="1"/>
  <c r="DL42" i="6"/>
  <c r="DM42" i="6" s="1"/>
  <c r="DW42" i="6"/>
  <c r="DX42" i="6" s="1"/>
  <c r="BF42" i="6"/>
  <c r="CU42" i="7"/>
  <c r="CV42" i="7"/>
  <c r="CT42" i="7"/>
  <c r="CX42" i="7"/>
  <c r="CW42" i="7"/>
  <c r="X41" i="9"/>
  <c r="Z41" i="9" s="1"/>
  <c r="AK41" i="9"/>
  <c r="AM41" i="9" s="1"/>
  <c r="AH41" i="9"/>
  <c r="AJ41" i="9" s="1"/>
  <c r="BJ41" i="8"/>
  <c r="BK41" i="8" s="1"/>
  <c r="DH41" i="9"/>
  <c r="DI41" i="9" s="1"/>
  <c r="DU43" i="5"/>
  <c r="DV43" i="5" s="1"/>
  <c r="ES43" i="5"/>
  <c r="EX41" i="8"/>
  <c r="EY41" i="8" s="1"/>
  <c r="EZ41" i="8" s="1"/>
  <c r="EA41" i="8"/>
  <c r="EB41" i="8"/>
  <c r="EC41" i="8"/>
  <c r="ED41" i="8"/>
  <c r="EE41" i="8"/>
  <c r="CY41" i="9"/>
  <c r="CZ41" i="9" s="1"/>
  <c r="BD43" i="5"/>
  <c r="BE43" i="5"/>
  <c r="DX45" i="1"/>
  <c r="DY45" i="1" s="1"/>
  <c r="EV45" i="1"/>
  <c r="DS41" i="9"/>
  <c r="DT41" i="9" s="1"/>
  <c r="EX43" i="4"/>
  <c r="EY43" i="4" s="1"/>
  <c r="EZ43" i="4" s="1"/>
  <c r="BI45" i="1"/>
  <c r="BJ45" i="1" s="1"/>
  <c r="BJ43" i="4"/>
  <c r="BK43" i="4" s="1"/>
  <c r="ED43" i="4"/>
  <c r="EC43" i="4"/>
  <c r="EE43" i="4"/>
  <c r="EB43" i="4"/>
  <c r="EA43" i="4"/>
  <c r="BC42" i="7" l="1"/>
  <c r="AZ42" i="7"/>
  <c r="DN42" i="6"/>
  <c r="DO42" i="6" s="1"/>
  <c r="DY42" i="6" s="1"/>
  <c r="DZ42" i="6" s="1"/>
  <c r="BG42" i="6"/>
  <c r="DS42" i="7"/>
  <c r="DT42" i="7" s="1"/>
  <c r="CY42" i="7"/>
  <c r="CZ42" i="7" s="1"/>
  <c r="BE42" i="7"/>
  <c r="BD42" i="7"/>
  <c r="DH42" i="7"/>
  <c r="DI42" i="7" s="1"/>
  <c r="DJ41" i="9"/>
  <c r="DK41" i="9" s="1"/>
  <c r="AZ41" i="9"/>
  <c r="BC41" i="9"/>
  <c r="BF43" i="5"/>
  <c r="BG43" i="5" s="1"/>
  <c r="EF43" i="4"/>
  <c r="EG43" i="4" s="1"/>
  <c r="EH43" i="4" s="1"/>
  <c r="EI43" i="4" s="1"/>
  <c r="AU43" i="4" s="1"/>
  <c r="T43" i="4" s="1"/>
  <c r="W43" i="4" s="1"/>
  <c r="BT41" i="9"/>
  <c r="BB41" i="9"/>
  <c r="EF41" i="8"/>
  <c r="EG41" i="8" s="1"/>
  <c r="EH41" i="8" s="1"/>
  <c r="EI41" i="8" s="1"/>
  <c r="AU41" i="8" s="1"/>
  <c r="T41" i="8" s="1"/>
  <c r="W41" i="8" s="1"/>
  <c r="EW45" i="1"/>
  <c r="EX45" i="1" s="1"/>
  <c r="EY45" i="1" s="1"/>
  <c r="ET43" i="5"/>
  <c r="EU43" i="5" s="1"/>
  <c r="EV43" i="5" s="1"/>
  <c r="ED45" i="1"/>
  <c r="EC45" i="1"/>
  <c r="DZ45" i="1"/>
  <c r="EB45" i="1"/>
  <c r="EA45" i="1"/>
  <c r="DZ43" i="5"/>
  <c r="DX43" i="5"/>
  <c r="EA43" i="5"/>
  <c r="DY43" i="5"/>
  <c r="DW43" i="5"/>
  <c r="EW42" i="6" l="1"/>
  <c r="EX42" i="6" s="1"/>
  <c r="EY42" i="6" s="1"/>
  <c r="EZ42" i="6" s="1"/>
  <c r="BI42" i="6"/>
  <c r="BH42" i="6"/>
  <c r="DJ42" i="7"/>
  <c r="DK42" i="7" s="1"/>
  <c r="BF42" i="7"/>
  <c r="BG42" i="7" s="1"/>
  <c r="DU42" i="7"/>
  <c r="DV42" i="7" s="1"/>
  <c r="ES42" i="7"/>
  <c r="EB42" i="6"/>
  <c r="EE42" i="6"/>
  <c r="EA42" i="6"/>
  <c r="ED42" i="6"/>
  <c r="EC42" i="6"/>
  <c r="AX43" i="4"/>
  <c r="AX41" i="8"/>
  <c r="EE45" i="1"/>
  <c r="EF45" i="1" s="1"/>
  <c r="EG45" i="1" s="1"/>
  <c r="EH45" i="1" s="1"/>
  <c r="AT45" i="1" s="1"/>
  <c r="S45" i="1" s="1"/>
  <c r="V45" i="1" s="1"/>
  <c r="EB43" i="5"/>
  <c r="EC43" i="5" s="1"/>
  <c r="ED43" i="5" s="1"/>
  <c r="EE43" i="5" s="1"/>
  <c r="AQ43" i="5" s="1"/>
  <c r="P43" i="5" s="1"/>
  <c r="S43" i="5" s="1"/>
  <c r="DU41" i="9"/>
  <c r="DV41" i="9" s="1"/>
  <c r="ES41" i="9"/>
  <c r="BE41" i="9"/>
  <c r="BD41" i="9"/>
  <c r="BJ42" i="6" l="1"/>
  <c r="BK42" i="6" s="1"/>
  <c r="EF42" i="6"/>
  <c r="EG42" i="6" s="1"/>
  <c r="EH42" i="6" s="1"/>
  <c r="EI42" i="6" s="1"/>
  <c r="AU42" i="6" s="1"/>
  <c r="T42" i="6" s="1"/>
  <c r="W42" i="6" s="1"/>
  <c r="AX42" i="6" s="1"/>
  <c r="BY42" i="6" s="1"/>
  <c r="BZ42" i="6" s="1"/>
  <c r="ET42" i="7"/>
  <c r="EU42" i="7" s="1"/>
  <c r="EV42" i="7" s="1"/>
  <c r="DY42" i="7"/>
  <c r="EA42" i="7"/>
  <c r="DW42" i="7"/>
  <c r="DX42" i="7"/>
  <c r="DZ42" i="7"/>
  <c r="BF41" i="9"/>
  <c r="BG41" i="9" s="1"/>
  <c r="BE41" i="8"/>
  <c r="AY41" i="8"/>
  <c r="BY41" i="8"/>
  <c r="BZ41" i="8" s="1"/>
  <c r="ET41" i="9"/>
  <c r="EU41" i="9" s="1"/>
  <c r="EV41" i="9" s="1"/>
  <c r="DW41" i="9"/>
  <c r="DX41" i="9"/>
  <c r="EA41" i="9"/>
  <c r="DY41" i="9"/>
  <c r="DZ41" i="9"/>
  <c r="BE43" i="4"/>
  <c r="AY43" i="4"/>
  <c r="BY43" i="4"/>
  <c r="BZ43" i="4" s="1"/>
  <c r="AT43" i="5"/>
  <c r="AW45" i="1"/>
  <c r="AY42" i="6" l="1"/>
  <c r="BB42" i="6" s="1"/>
  <c r="BC42" i="6" s="1"/>
  <c r="BE42" i="6"/>
  <c r="BQ42" i="6" s="1"/>
  <c r="EB42" i="7"/>
  <c r="EC42" i="7" s="1"/>
  <c r="ED42" i="7" s="1"/>
  <c r="EE42" i="7" s="1"/>
  <c r="AQ42" i="7" s="1"/>
  <c r="P42" i="7" s="1"/>
  <c r="S42" i="7" s="1"/>
  <c r="EB41" i="9"/>
  <c r="EC41" i="9" s="1"/>
  <c r="ED41" i="9" s="1"/>
  <c r="EE41" i="9" s="1"/>
  <c r="AQ41" i="9" s="1"/>
  <c r="P41" i="9" s="1"/>
  <c r="S41" i="9" s="1"/>
  <c r="AT41" i="9" s="1"/>
  <c r="BQ43" i="4"/>
  <c r="BL43" i="4"/>
  <c r="BM43" i="4" s="1"/>
  <c r="BA43" i="5"/>
  <c r="AU43" i="5"/>
  <c r="BU43" i="5"/>
  <c r="BV43" i="5" s="1"/>
  <c r="BB41" i="8"/>
  <c r="BC41" i="8" s="1"/>
  <c r="AZ41" i="8"/>
  <c r="BA41" i="8" s="1"/>
  <c r="BB43" i="4"/>
  <c r="BC43" i="4" s="1"/>
  <c r="AZ43" i="4"/>
  <c r="BA43" i="4" s="1"/>
  <c r="BD45" i="1"/>
  <c r="AX45" i="1"/>
  <c r="BX45" i="1"/>
  <c r="BY45" i="1" s="1"/>
  <c r="BQ41" i="8"/>
  <c r="BL41" i="8"/>
  <c r="BM41" i="8" s="1"/>
  <c r="AZ42" i="6" l="1"/>
  <c r="BA42" i="6" s="1"/>
  <c r="BL42" i="6"/>
  <c r="BM42" i="6" s="1"/>
  <c r="BN42" i="6" s="1"/>
  <c r="BS42" i="6"/>
  <c r="BR42" i="6"/>
  <c r="AT42" i="7"/>
  <c r="BP45" i="1"/>
  <c r="BK45" i="1"/>
  <c r="BL45" i="1" s="1"/>
  <c r="BN41" i="8"/>
  <c r="BO41" i="8"/>
  <c r="BR43" i="4"/>
  <c r="BS43" i="4"/>
  <c r="AX43" i="5"/>
  <c r="AY43" i="5" s="1"/>
  <c r="AV43" i="5"/>
  <c r="AW43" i="5" s="1"/>
  <c r="BN43" i="4"/>
  <c r="BO43" i="4"/>
  <c r="BA41" i="9"/>
  <c r="AU41" i="9"/>
  <c r="BU41" i="9"/>
  <c r="BV41" i="9" s="1"/>
  <c r="BM43" i="5"/>
  <c r="BH43" i="5"/>
  <c r="BI43" i="5" s="1"/>
  <c r="BR41" i="8"/>
  <c r="BS41" i="8"/>
  <c r="BA45" i="1"/>
  <c r="BB45" i="1" s="1"/>
  <c r="AY45" i="1"/>
  <c r="AZ45" i="1" s="1"/>
  <c r="BO42" i="6" l="1"/>
  <c r="BP42" i="6" s="1"/>
  <c r="BV42" i="6" s="1"/>
  <c r="BW42" i="6" s="1"/>
  <c r="BT42" i="6"/>
  <c r="AU42" i="7"/>
  <c r="BA42" i="7"/>
  <c r="BU42" i="7"/>
  <c r="BV42" i="7" s="1"/>
  <c r="BP41" i="8"/>
  <c r="BM45" i="1"/>
  <c r="BN45" i="1"/>
  <c r="AX41" i="9"/>
  <c r="AY41" i="9" s="1"/>
  <c r="AV41" i="9"/>
  <c r="AW41" i="9" s="1"/>
  <c r="BO43" i="5"/>
  <c r="BN43" i="5"/>
  <c r="BM41" i="9"/>
  <c r="BH41" i="9"/>
  <c r="BI41" i="9" s="1"/>
  <c r="BT41" i="8"/>
  <c r="BT43" i="4"/>
  <c r="BR45" i="1"/>
  <c r="BQ45" i="1"/>
  <c r="BJ43" i="5"/>
  <c r="BK43" i="5"/>
  <c r="BP43" i="4"/>
  <c r="BU41" i="8" l="1"/>
  <c r="BV41" i="8"/>
  <c r="BW41" i="8" s="1"/>
  <c r="BU42" i="6"/>
  <c r="BS45" i="1"/>
  <c r="BM42" i="7"/>
  <c r="BH42" i="7"/>
  <c r="BI42" i="7" s="1"/>
  <c r="AX42" i="7"/>
  <c r="AY42" i="7" s="1"/>
  <c r="AV42" i="7"/>
  <c r="AW42" i="7" s="1"/>
  <c r="BU43" i="4"/>
  <c r="BV43" i="4"/>
  <c r="BW43" i="4" s="1"/>
  <c r="CH41" i="8"/>
  <c r="CA41" i="8"/>
  <c r="CB41" i="8" s="1"/>
  <c r="BK41" i="9"/>
  <c r="BJ41" i="9"/>
  <c r="BO45" i="1"/>
  <c r="BL43" i="5"/>
  <c r="BN41" i="9"/>
  <c r="BO41" i="9"/>
  <c r="BP43" i="5"/>
  <c r="CA42" i="6" l="1"/>
  <c r="CB42" i="6" s="1"/>
  <c r="CH42" i="6"/>
  <c r="CH43" i="4"/>
  <c r="CA43" i="4"/>
  <c r="CB43" i="4" s="1"/>
  <c r="BR43" i="5"/>
  <c r="BS43" i="5" s="1"/>
  <c r="BQ43" i="5"/>
  <c r="BK42" i="7"/>
  <c r="BJ42" i="7"/>
  <c r="BN42" i="7"/>
  <c r="BO42" i="7"/>
  <c r="BL41" i="9"/>
  <c r="BP41" i="9"/>
  <c r="CD41" i="8"/>
  <c r="CE41" i="8"/>
  <c r="BU45" i="1"/>
  <c r="BV45" i="1" s="1"/>
  <c r="BT45" i="1"/>
  <c r="BL42" i="7" l="1"/>
  <c r="BR41" i="9"/>
  <c r="BS41" i="9" s="1"/>
  <c r="CE42" i="6"/>
  <c r="CD42" i="6"/>
  <c r="BP42" i="7"/>
  <c r="CD43" i="5"/>
  <c r="BW43" i="5"/>
  <c r="BX43" i="5" s="1"/>
  <c r="CE43" i="4"/>
  <c r="CD43" i="4"/>
  <c r="BQ41" i="9"/>
  <c r="CD41" i="9" s="1"/>
  <c r="CG45" i="1"/>
  <c r="BZ45" i="1"/>
  <c r="CA45" i="1" s="1"/>
  <c r="CF41" i="8"/>
  <c r="CG41" i="8" s="1"/>
  <c r="CI41" i="8" s="1"/>
  <c r="CJ41" i="8" s="1"/>
  <c r="CK41" i="8" s="1"/>
  <c r="CM41" i="8" s="1"/>
  <c r="E41" i="8" s="1"/>
  <c r="BR42" i="7" l="1"/>
  <c r="BS42" i="7" s="1"/>
  <c r="BQ42" i="7"/>
  <c r="CF42" i="6"/>
  <c r="CG42" i="6" s="1"/>
  <c r="CI42" i="6" s="1"/>
  <c r="CJ42" i="6" s="1"/>
  <c r="CK42" i="6" s="1"/>
  <c r="CM42" i="6" s="1"/>
  <c r="E42" i="6" s="1"/>
  <c r="CF43" i="4"/>
  <c r="CG43" i="4" s="1"/>
  <c r="CI43" i="4" s="1"/>
  <c r="CJ43" i="4" s="1"/>
  <c r="CK43" i="4" s="1"/>
  <c r="CM43" i="4" s="1"/>
  <c r="E43" i="4" s="1"/>
  <c r="C44" i="4" s="1"/>
  <c r="CA43" i="5"/>
  <c r="BZ43" i="5"/>
  <c r="BW41" i="9"/>
  <c r="BX41" i="9" s="1"/>
  <c r="CA41" i="9" s="1"/>
  <c r="C42" i="8"/>
  <c r="F41" i="8"/>
  <c r="CD45" i="1"/>
  <c r="CC45" i="1"/>
  <c r="F42" i="6" l="1"/>
  <c r="I42" i="6" s="1"/>
  <c r="C43" i="6"/>
  <c r="BW42" i="7"/>
  <c r="BX42" i="7" s="1"/>
  <c r="CD42" i="7"/>
  <c r="CB43" i="5"/>
  <c r="CC43" i="5" s="1"/>
  <c r="CE43" i="5" s="1"/>
  <c r="CF43" i="5" s="1"/>
  <c r="CG43" i="5" s="1"/>
  <c r="CI43" i="5" s="1"/>
  <c r="F43" i="4"/>
  <c r="I43" i="4" s="1"/>
  <c r="CE45" i="1"/>
  <c r="CF45" i="1" s="1"/>
  <c r="CH45" i="1" s="1"/>
  <c r="CI45" i="1" s="1"/>
  <c r="CJ45" i="1" s="1"/>
  <c r="CL45" i="1" s="1"/>
  <c r="BZ41" i="9"/>
  <c r="CB41" i="9" s="1"/>
  <c r="CC41" i="9" s="1"/>
  <c r="CE41" i="9" s="1"/>
  <c r="CF41" i="9" s="1"/>
  <c r="CG41" i="9" s="1"/>
  <c r="CI41" i="9" s="1"/>
  <c r="E41" i="9" s="1"/>
  <c r="I41" i="8"/>
  <c r="J41" i="8" s="1"/>
  <c r="D41" i="10" s="1"/>
  <c r="E45" i="1" l="1"/>
  <c r="C46" i="1" s="1"/>
  <c r="G46" i="1" s="1"/>
  <c r="J43" i="4"/>
  <c r="D43" i="6" s="1"/>
  <c r="E43" i="5"/>
  <c r="C44" i="5" s="1"/>
  <c r="J42" i="6"/>
  <c r="D42" i="8" s="1"/>
  <c r="BZ42" i="7"/>
  <c r="CA42" i="7"/>
  <c r="F43" i="5"/>
  <c r="H43" i="6" s="1"/>
  <c r="C42" i="9"/>
  <c r="F41" i="9"/>
  <c r="H41" i="10" s="1"/>
  <c r="F45" i="1" l="1"/>
  <c r="H44" i="2" s="1"/>
  <c r="I44" i="2" s="1"/>
  <c r="K43" i="6"/>
  <c r="D43" i="7"/>
  <c r="D42" i="9"/>
  <c r="G42" i="10" s="1"/>
  <c r="K42" i="8"/>
  <c r="M42" i="8" s="1"/>
  <c r="S42" i="8" s="1"/>
  <c r="Z42" i="8" s="1"/>
  <c r="AA42" i="8" s="1"/>
  <c r="CB42" i="7"/>
  <c r="CC42" i="7" s="1"/>
  <c r="CE42" i="7" s="1"/>
  <c r="CF42" i="7" s="1"/>
  <c r="CG42" i="7" s="1"/>
  <c r="CI42" i="7" s="1"/>
  <c r="E42" i="7" s="1"/>
  <c r="M43" i="6"/>
  <c r="Q43" i="6"/>
  <c r="G43" i="8"/>
  <c r="K46" i="1"/>
  <c r="R46" i="1"/>
  <c r="G42" i="9"/>
  <c r="D44" i="4" l="1"/>
  <c r="J44" i="2"/>
  <c r="CU42" i="8"/>
  <c r="Q42" i="8"/>
  <c r="X42" i="8" s="1"/>
  <c r="EM42" i="8"/>
  <c r="AJ42" i="8"/>
  <c r="AK42" i="8" s="1"/>
  <c r="AI42" i="8"/>
  <c r="DF42" i="8"/>
  <c r="DI42" i="8" s="1"/>
  <c r="C43" i="7"/>
  <c r="G43" i="7" s="1"/>
  <c r="O43" i="7" s="1"/>
  <c r="F42" i="7"/>
  <c r="H42" i="8" s="1"/>
  <c r="AI43" i="6"/>
  <c r="X43" i="6"/>
  <c r="AJ43" i="6"/>
  <c r="CU43" i="6"/>
  <c r="S43" i="6"/>
  <c r="EM43" i="6"/>
  <c r="I42" i="9"/>
  <c r="M42" i="9" s="1"/>
  <c r="O42" i="9"/>
  <c r="V42" i="9" s="1"/>
  <c r="W42" i="9" s="1"/>
  <c r="AB46" i="1"/>
  <c r="T46" i="1"/>
  <c r="U46" i="1" s="1"/>
  <c r="AV46" i="1" s="1"/>
  <c r="Y46" i="1"/>
  <c r="Z46" i="1" s="1"/>
  <c r="AN46" i="1" s="1"/>
  <c r="U42" i="8"/>
  <c r="V42" i="8" s="1"/>
  <c r="AW42" i="8" s="1"/>
  <c r="AC42" i="8"/>
  <c r="EL46" i="1"/>
  <c r="CT46" i="1"/>
  <c r="O46" i="1"/>
  <c r="AB42" i="8"/>
  <c r="D44" i="5" l="1"/>
  <c r="K44" i="4"/>
  <c r="DG42" i="8"/>
  <c r="DQ42" i="8"/>
  <c r="AS42" i="8"/>
  <c r="CW42" i="8"/>
  <c r="DJ42" i="8"/>
  <c r="DL42" i="8" s="1"/>
  <c r="DM42" i="8" s="1"/>
  <c r="DK42" i="8"/>
  <c r="DH42" i="8"/>
  <c r="I43" i="7"/>
  <c r="EI43" i="7" s="1"/>
  <c r="EI42" i="9"/>
  <c r="CW43" i="6"/>
  <c r="DF43" i="6"/>
  <c r="DQ43" i="6"/>
  <c r="AS43" i="6"/>
  <c r="Z43" i="6"/>
  <c r="AA43" i="6" s="1"/>
  <c r="AB43" i="6" s="1"/>
  <c r="AC43" i="6"/>
  <c r="U43" i="6"/>
  <c r="V43" i="6" s="1"/>
  <c r="AW43" i="6" s="1"/>
  <c r="AK43" i="6"/>
  <c r="Y43" i="7"/>
  <c r="Q43" i="7"/>
  <c r="R43" i="7" s="1"/>
  <c r="AS43" i="7" s="1"/>
  <c r="V43" i="7"/>
  <c r="W43" i="7" s="1"/>
  <c r="CQ42" i="9"/>
  <c r="CS42" i="9" s="1"/>
  <c r="AD42" i="8"/>
  <c r="BX42" i="8" s="1"/>
  <c r="CV46" i="1"/>
  <c r="DP46" i="1"/>
  <c r="DE46" i="1"/>
  <c r="AR46" i="1"/>
  <c r="AL42" i="8"/>
  <c r="AE42" i="9"/>
  <c r="T42" i="9"/>
  <c r="AF42" i="9"/>
  <c r="AK46" i="1"/>
  <c r="AA46" i="1"/>
  <c r="AC46" i="1" s="1"/>
  <c r="AI46" i="1"/>
  <c r="AH46" i="1"/>
  <c r="W46" i="1"/>
  <c r="AM42" i="8"/>
  <c r="AP42" i="8"/>
  <c r="AO46" i="1"/>
  <c r="AP46" i="1" s="1"/>
  <c r="AO42" i="8"/>
  <c r="M44" i="4" l="1"/>
  <c r="Q44" i="4"/>
  <c r="G44" i="5"/>
  <c r="G44" i="6"/>
  <c r="CX42" i="8"/>
  <c r="DB42" i="8"/>
  <c r="CY42" i="8"/>
  <c r="CZ42" i="8"/>
  <c r="DA42" i="8"/>
  <c r="DS42" i="8"/>
  <c r="DU42" i="8"/>
  <c r="DV42" i="8"/>
  <c r="DT42" i="8"/>
  <c r="DR42" i="8"/>
  <c r="M43" i="7"/>
  <c r="AE43" i="7" s="1"/>
  <c r="CQ43" i="7"/>
  <c r="AO43" i="7" s="1"/>
  <c r="AJ46" i="1"/>
  <c r="AL46" i="1" s="1"/>
  <c r="AM46" i="1" s="1"/>
  <c r="AD43" i="6"/>
  <c r="BX43" i="6" s="1"/>
  <c r="DB42" i="9"/>
  <c r="DC42" i="9" s="1"/>
  <c r="DM42" i="9"/>
  <c r="DP42" i="9" s="1"/>
  <c r="AO42" i="9"/>
  <c r="AM43" i="6"/>
  <c r="AO43" i="6"/>
  <c r="DT43" i="6"/>
  <c r="DV43" i="6"/>
  <c r="DS43" i="6"/>
  <c r="DU43" i="6"/>
  <c r="DR43" i="6"/>
  <c r="DH43" i="6"/>
  <c r="DK43" i="6"/>
  <c r="DJ43" i="6"/>
  <c r="DI43" i="6"/>
  <c r="DG43" i="6"/>
  <c r="X43" i="7"/>
  <c r="Z43" i="7" s="1"/>
  <c r="AK43" i="7"/>
  <c r="AL43" i="7"/>
  <c r="AH43" i="7"/>
  <c r="AP43" i="6"/>
  <c r="CY43" i="6"/>
  <c r="CZ43" i="6"/>
  <c r="CX43" i="6"/>
  <c r="DB43" i="6"/>
  <c r="DA43" i="6"/>
  <c r="CS43" i="7"/>
  <c r="DM43" i="7"/>
  <c r="DB43" i="7"/>
  <c r="AL43" i="6"/>
  <c r="AQ42" i="8"/>
  <c r="BF42" i="8" s="1"/>
  <c r="AG42" i="9"/>
  <c r="BC46" i="1"/>
  <c r="DJ46" i="1"/>
  <c r="DI46" i="1"/>
  <c r="DG46" i="1"/>
  <c r="DF46" i="1"/>
  <c r="DH46" i="1"/>
  <c r="DQ46" i="1"/>
  <c r="DR46" i="1"/>
  <c r="DS46" i="1"/>
  <c r="DU46" i="1"/>
  <c r="DT46" i="1"/>
  <c r="AN42" i="8"/>
  <c r="BW46" i="1"/>
  <c r="BE46" i="1"/>
  <c r="CW46" i="1"/>
  <c r="CZ46" i="1"/>
  <c r="DA46" i="1"/>
  <c r="CX46" i="1"/>
  <c r="CY46" i="1"/>
  <c r="Q42" i="9"/>
  <c r="R42" i="9" s="1"/>
  <c r="AS42" i="9" s="1"/>
  <c r="Y42" i="9"/>
  <c r="CV42" i="9"/>
  <c r="CU42" i="9"/>
  <c r="CX42" i="9"/>
  <c r="CW42" i="9"/>
  <c r="CT42" i="9"/>
  <c r="AL42" i="9"/>
  <c r="I44" i="5" l="1"/>
  <c r="O44" i="5"/>
  <c r="AI44" i="4"/>
  <c r="AJ44" i="4"/>
  <c r="AK44" i="4" s="1"/>
  <c r="X44" i="4"/>
  <c r="EM44" i="4"/>
  <c r="S44" i="4"/>
  <c r="CU44" i="4"/>
  <c r="DW42" i="8"/>
  <c r="DX42" i="8" s="1"/>
  <c r="DC42" i="8"/>
  <c r="DD42" i="8" s="1"/>
  <c r="DN42" i="8" s="1"/>
  <c r="DO42" i="8" s="1"/>
  <c r="T43" i="7"/>
  <c r="AN43" i="6"/>
  <c r="DO42" i="9"/>
  <c r="DG42" i="9"/>
  <c r="DE42" i="9"/>
  <c r="AF43" i="7"/>
  <c r="AG43" i="7" s="1"/>
  <c r="AI43" i="7" s="1"/>
  <c r="AJ43" i="7" s="1"/>
  <c r="DF42" i="9"/>
  <c r="DD42" i="9"/>
  <c r="DN42" i="9"/>
  <c r="DQ42" i="9"/>
  <c r="DL43" i="6"/>
  <c r="DM43" i="6" s="1"/>
  <c r="DR42" i="9"/>
  <c r="DC43" i="6"/>
  <c r="DD43" i="6" s="1"/>
  <c r="DF43" i="7"/>
  <c r="DD43" i="7"/>
  <c r="DE43" i="7"/>
  <c r="DG43" i="7"/>
  <c r="DC43" i="7"/>
  <c r="AQ43" i="6"/>
  <c r="BG43" i="6" s="1"/>
  <c r="DO43" i="7"/>
  <c r="DN43" i="7"/>
  <c r="DQ43" i="7"/>
  <c r="DR43" i="7"/>
  <c r="DP43" i="7"/>
  <c r="CV43" i="7"/>
  <c r="CW43" i="7"/>
  <c r="CU43" i="7"/>
  <c r="CT43" i="7"/>
  <c r="CX43" i="7"/>
  <c r="AM43" i="7"/>
  <c r="AZ43" i="7" s="1"/>
  <c r="DW43" i="6"/>
  <c r="DX43" i="6" s="1"/>
  <c r="BT43" i="7"/>
  <c r="AK42" i="9"/>
  <c r="AM42" i="9" s="1"/>
  <c r="BD42" i="8"/>
  <c r="AI42" i="9"/>
  <c r="CY42" i="9"/>
  <c r="CZ42" i="9" s="1"/>
  <c r="X42" i="9"/>
  <c r="Z42" i="9" s="1"/>
  <c r="BF46" i="1"/>
  <c r="DK46" i="1"/>
  <c r="DL46" i="1" s="1"/>
  <c r="DB46" i="1"/>
  <c r="DC46" i="1" s="1"/>
  <c r="DV46" i="1"/>
  <c r="DW46" i="1" s="1"/>
  <c r="BG42" i="8"/>
  <c r="AH42" i="9"/>
  <c r="DY42" i="8"/>
  <c r="DZ42" i="8" s="1"/>
  <c r="EW42" i="8"/>
  <c r="Z44" i="4" l="1"/>
  <c r="AA44" i="4" s="1"/>
  <c r="AB44" i="4" s="1"/>
  <c r="AD44" i="4" s="1"/>
  <c r="BX44" i="4" s="1"/>
  <c r="AC44" i="4"/>
  <c r="U44" i="4"/>
  <c r="V44" i="4" s="1"/>
  <c r="AW44" i="4" s="1"/>
  <c r="AM44" i="4"/>
  <c r="AP44" i="4"/>
  <c r="M44" i="5"/>
  <c r="CQ44" i="5"/>
  <c r="EI44" i="5"/>
  <c r="AS44" i="4"/>
  <c r="DQ44" i="4"/>
  <c r="CW44" i="4"/>
  <c r="DF44" i="4"/>
  <c r="V44" i="5"/>
  <c r="W44" i="5" s="1"/>
  <c r="Q44" i="5"/>
  <c r="R44" i="5" s="1"/>
  <c r="AS44" i="5" s="1"/>
  <c r="Y44" i="5"/>
  <c r="DH42" i="9"/>
  <c r="DI42" i="9" s="1"/>
  <c r="DS42" i="9"/>
  <c r="DT42" i="9" s="1"/>
  <c r="DN43" i="6"/>
  <c r="DO43" i="6" s="1"/>
  <c r="DY43" i="6" s="1"/>
  <c r="DZ43" i="6" s="1"/>
  <c r="BC43" i="7"/>
  <c r="BD43" i="7" s="1"/>
  <c r="DH43" i="7"/>
  <c r="DI43" i="7" s="1"/>
  <c r="DS43" i="7"/>
  <c r="DT43" i="7" s="1"/>
  <c r="CY43" i="7"/>
  <c r="CZ43" i="7" s="1"/>
  <c r="BH43" i="6"/>
  <c r="BI43" i="6"/>
  <c r="BB43" i="7"/>
  <c r="BF43" i="6"/>
  <c r="BD43" i="6"/>
  <c r="DM46" i="1"/>
  <c r="DN46" i="1" s="1"/>
  <c r="AJ42" i="9"/>
  <c r="BC42" i="9" s="1"/>
  <c r="AZ42" i="9"/>
  <c r="BB42" i="9"/>
  <c r="DJ42" i="9"/>
  <c r="DK42" i="9" s="1"/>
  <c r="ES42" i="9" s="1"/>
  <c r="BT42" i="9"/>
  <c r="EX42" i="8"/>
  <c r="EY42" i="8" s="1"/>
  <c r="EZ42" i="8" s="1"/>
  <c r="BG46" i="1"/>
  <c r="BH46" i="1"/>
  <c r="EB42" i="8"/>
  <c r="ED42" i="8"/>
  <c r="EC42" i="8"/>
  <c r="EA42" i="8"/>
  <c r="EE42" i="8"/>
  <c r="BI42" i="8"/>
  <c r="BH42" i="8"/>
  <c r="X44" i="5" l="1"/>
  <c r="Z44" i="5" s="1"/>
  <c r="AH44" i="5"/>
  <c r="AL44" i="5"/>
  <c r="AE44" i="5"/>
  <c r="AG44" i="5" s="1"/>
  <c r="AI44" i="5" s="1"/>
  <c r="AF44" i="5"/>
  <c r="T44" i="5"/>
  <c r="DH44" i="4"/>
  <c r="DJ44" i="4"/>
  <c r="DI44" i="4"/>
  <c r="DK44" i="4"/>
  <c r="DG44" i="4"/>
  <c r="BD44" i="4"/>
  <c r="DA44" i="4"/>
  <c r="DB44" i="4"/>
  <c r="CY44" i="4"/>
  <c r="CX44" i="4"/>
  <c r="CZ44" i="4"/>
  <c r="AO44" i="4"/>
  <c r="AQ44" i="4" s="1"/>
  <c r="BF44" i="4" s="1"/>
  <c r="DT44" i="4"/>
  <c r="DS44" i="4"/>
  <c r="DU44" i="4"/>
  <c r="DV44" i="4"/>
  <c r="DR44" i="4"/>
  <c r="DW44" i="4" s="1"/>
  <c r="DX44" i="4" s="1"/>
  <c r="AL44" i="4"/>
  <c r="AN44" i="4" s="1"/>
  <c r="AK44" i="5"/>
  <c r="CS44" i="5"/>
  <c r="DM44" i="5"/>
  <c r="DB44" i="5"/>
  <c r="AO44" i="5"/>
  <c r="EW43" i="6"/>
  <c r="EX43" i="6" s="1"/>
  <c r="EY43" i="6" s="1"/>
  <c r="EZ43" i="6" s="1"/>
  <c r="BE43" i="7"/>
  <c r="BF43" i="7" s="1"/>
  <c r="BG43" i="7" s="1"/>
  <c r="BJ43" i="6"/>
  <c r="BK43" i="6" s="1"/>
  <c r="ED43" i="6"/>
  <c r="EC43" i="6"/>
  <c r="EA43" i="6"/>
  <c r="EB43" i="6"/>
  <c r="EE43" i="6"/>
  <c r="DJ43" i="7"/>
  <c r="DK43" i="7" s="1"/>
  <c r="DU42" i="9"/>
  <c r="DV42" i="9" s="1"/>
  <c r="DZ42" i="9" s="1"/>
  <c r="EF42" i="8"/>
  <c r="EG42" i="8" s="1"/>
  <c r="EH42" i="8" s="1"/>
  <c r="EI42" i="8" s="1"/>
  <c r="AU42" i="8" s="1"/>
  <c r="T42" i="8" s="1"/>
  <c r="W42" i="8" s="1"/>
  <c r="AX42" i="8" s="1"/>
  <c r="BJ42" i="8"/>
  <c r="BK42" i="8" s="1"/>
  <c r="BD42" i="9"/>
  <c r="BE42" i="9"/>
  <c r="ET42" i="9"/>
  <c r="EU42" i="9" s="1"/>
  <c r="EV42" i="9" s="1"/>
  <c r="BI46" i="1"/>
  <c r="BJ46" i="1" s="1"/>
  <c r="DX46" i="1"/>
  <c r="DY46" i="1" s="1"/>
  <c r="EV46" i="1"/>
  <c r="DP44" i="5" l="1"/>
  <c r="DO44" i="5"/>
  <c r="DR44" i="5"/>
  <c r="DQ44" i="5"/>
  <c r="DN44" i="5"/>
  <c r="DL44" i="4"/>
  <c r="DM44" i="4" s="1"/>
  <c r="DN44" i="4" s="1"/>
  <c r="DO44" i="4" s="1"/>
  <c r="AM44" i="5"/>
  <c r="AZ44" i="5" s="1"/>
  <c r="CW44" i="5"/>
  <c r="CV44" i="5"/>
  <c r="CX44" i="5"/>
  <c r="CU44" i="5"/>
  <c r="CT44" i="5"/>
  <c r="AJ44" i="5"/>
  <c r="BC44" i="5" s="1"/>
  <c r="BD44" i="5" s="1"/>
  <c r="DC44" i="5"/>
  <c r="DE44" i="5"/>
  <c r="DG44" i="5"/>
  <c r="DD44" i="5"/>
  <c r="DF44" i="5"/>
  <c r="BG44" i="4"/>
  <c r="DC44" i="4"/>
  <c r="DD44" i="4" s="1"/>
  <c r="BB44" i="5"/>
  <c r="BT44" i="5"/>
  <c r="DY42" i="9"/>
  <c r="EA42" i="9"/>
  <c r="DW42" i="9"/>
  <c r="DX42" i="9"/>
  <c r="DU43" i="7"/>
  <c r="DV43" i="7" s="1"/>
  <c r="ES43" i="7"/>
  <c r="ET43" i="7" s="1"/>
  <c r="EU43" i="7" s="1"/>
  <c r="EV43" i="7" s="1"/>
  <c r="EF43" i="6"/>
  <c r="EG43" i="6" s="1"/>
  <c r="EH43" i="6" s="1"/>
  <c r="EI43" i="6" s="1"/>
  <c r="AU43" i="6" s="1"/>
  <c r="T43" i="6" s="1"/>
  <c r="W43" i="6" s="1"/>
  <c r="AX43" i="6" s="1"/>
  <c r="BF42" i="9"/>
  <c r="BG42" i="9" s="1"/>
  <c r="EW46" i="1"/>
  <c r="EX46" i="1" s="1"/>
  <c r="EY46" i="1" s="1"/>
  <c r="EA46" i="1"/>
  <c r="EC46" i="1"/>
  <c r="ED46" i="1"/>
  <c r="EB46" i="1"/>
  <c r="DZ46" i="1"/>
  <c r="BE42" i="8"/>
  <c r="AY42" i="8"/>
  <c r="BY42" i="8"/>
  <c r="BZ42" i="8" s="1"/>
  <c r="DH44" i="5" l="1"/>
  <c r="DI44" i="5" s="1"/>
  <c r="DJ44" i="5" s="1"/>
  <c r="DK44" i="5" s="1"/>
  <c r="DY44" i="4"/>
  <c r="DZ44" i="4" s="1"/>
  <c r="EW44" i="4"/>
  <c r="EX44" i="4" s="1"/>
  <c r="EY44" i="4" s="1"/>
  <c r="EZ44" i="4" s="1"/>
  <c r="DS44" i="5"/>
  <c r="DT44" i="5" s="1"/>
  <c r="CY44" i="5"/>
  <c r="CZ44" i="5" s="1"/>
  <c r="BI44" i="4"/>
  <c r="BH44" i="4"/>
  <c r="BJ44" i="4" s="1"/>
  <c r="BK44" i="4" s="1"/>
  <c r="BE44" i="5"/>
  <c r="EB42" i="9"/>
  <c r="EC42" i="9" s="1"/>
  <c r="ED42" i="9" s="1"/>
  <c r="EE42" i="9" s="1"/>
  <c r="AQ42" i="9" s="1"/>
  <c r="P42" i="9" s="1"/>
  <c r="S42" i="9" s="1"/>
  <c r="AT42" i="9" s="1"/>
  <c r="BY43" i="6"/>
  <c r="BZ43" i="6" s="1"/>
  <c r="BE43" i="6"/>
  <c r="AY43" i="6"/>
  <c r="DZ43" i="7"/>
  <c r="DW43" i="7"/>
  <c r="EA43" i="7"/>
  <c r="DX43" i="7"/>
  <c r="DY43" i="7"/>
  <c r="BB42" i="8"/>
  <c r="BC42" i="8" s="1"/>
  <c r="AZ42" i="8"/>
  <c r="BA42" i="8" s="1"/>
  <c r="BQ42" i="8"/>
  <c r="BL42" i="8"/>
  <c r="BM42" i="8" s="1"/>
  <c r="BF44" i="5"/>
  <c r="BG44" i="5" s="1"/>
  <c r="EE46" i="1"/>
  <c r="EF46" i="1" s="1"/>
  <c r="EG46" i="1" s="1"/>
  <c r="EH46" i="1" s="1"/>
  <c r="AT46" i="1" s="1"/>
  <c r="S46" i="1" s="1"/>
  <c r="V46" i="1" s="1"/>
  <c r="DU44" i="5" l="1"/>
  <c r="DV44" i="5" s="1"/>
  <c r="ES44" i="5"/>
  <c r="ET44" i="5" s="1"/>
  <c r="EU44" i="5" s="1"/>
  <c r="EV44" i="5" s="1"/>
  <c r="EC44" i="4"/>
  <c r="EA44" i="4"/>
  <c r="ED44" i="4"/>
  <c r="EB44" i="4"/>
  <c r="EE44" i="4"/>
  <c r="EB43" i="7"/>
  <c r="EC43" i="7" s="1"/>
  <c r="ED43" i="7" s="1"/>
  <c r="EE43" i="7" s="1"/>
  <c r="AQ43" i="7" s="1"/>
  <c r="P43" i="7" s="1"/>
  <c r="S43" i="7" s="1"/>
  <c r="BB43" i="6"/>
  <c r="BC43" i="6" s="1"/>
  <c r="AZ43" i="6"/>
  <c r="BA43" i="6" s="1"/>
  <c r="BQ43" i="6"/>
  <c r="BL43" i="6"/>
  <c r="BM43" i="6" s="1"/>
  <c r="BO42" i="8"/>
  <c r="BN42" i="8"/>
  <c r="BS42" i="8"/>
  <c r="BR42" i="8"/>
  <c r="AW46" i="1"/>
  <c r="BA42" i="9"/>
  <c r="AU42" i="9"/>
  <c r="BU42" i="9"/>
  <c r="BV42" i="9" s="1"/>
  <c r="EF44" i="4" l="1"/>
  <c r="EG44" i="4" s="1"/>
  <c r="EH44" i="4" s="1"/>
  <c r="EI44" i="4" s="1"/>
  <c r="AU44" i="4" s="1"/>
  <c r="T44" i="4" s="1"/>
  <c r="W44" i="4" s="1"/>
  <c r="AX44" i="4" s="1"/>
  <c r="BY44" i="4" s="1"/>
  <c r="BZ44" i="4" s="1"/>
  <c r="DW44" i="5"/>
  <c r="DZ44" i="5"/>
  <c r="DX44" i="5"/>
  <c r="EA44" i="5"/>
  <c r="DY44" i="5"/>
  <c r="BO43" i="6"/>
  <c r="BN43" i="6"/>
  <c r="BS43" i="6"/>
  <c r="BR43" i="6"/>
  <c r="AT43" i="7"/>
  <c r="BT42" i="8"/>
  <c r="BD46" i="1"/>
  <c r="AX46" i="1"/>
  <c r="BX46" i="1"/>
  <c r="BY46" i="1" s="1"/>
  <c r="AX42" i="9"/>
  <c r="AY42" i="9" s="1"/>
  <c r="AV42" i="9"/>
  <c r="AW42" i="9" s="1"/>
  <c r="BH42" i="9"/>
  <c r="BI42" i="9" s="1"/>
  <c r="BM42" i="9"/>
  <c r="BP42" i="8"/>
  <c r="BE44" i="4"/>
  <c r="AY44" i="4"/>
  <c r="EB44" i="5" l="1"/>
  <c r="EC44" i="5" s="1"/>
  <c r="ED44" i="5" s="1"/>
  <c r="EE44" i="5" s="1"/>
  <c r="AQ44" i="5" s="1"/>
  <c r="P44" i="5" s="1"/>
  <c r="S44" i="5" s="1"/>
  <c r="AT44" i="5" s="1"/>
  <c r="BT43" i="6"/>
  <c r="BP43" i="6"/>
  <c r="BV43" i="6" s="1"/>
  <c r="BW43" i="6" s="1"/>
  <c r="BA43" i="7"/>
  <c r="AU43" i="7"/>
  <c r="BU43" i="7"/>
  <c r="BV43" i="7" s="1"/>
  <c r="BQ44" i="4"/>
  <c r="BL44" i="4"/>
  <c r="BM44" i="4" s="1"/>
  <c r="BV42" i="8"/>
  <c r="BW42" i="8" s="1"/>
  <c r="BU42" i="8"/>
  <c r="BJ42" i="9"/>
  <c r="BK42" i="9"/>
  <c r="BA46" i="1"/>
  <c r="BB46" i="1" s="1"/>
  <c r="AY46" i="1"/>
  <c r="AZ46" i="1" s="1"/>
  <c r="BK46" i="1"/>
  <c r="BL46" i="1" s="1"/>
  <c r="BP46" i="1"/>
  <c r="BB44" i="4"/>
  <c r="BC44" i="4" s="1"/>
  <c r="AZ44" i="4"/>
  <c r="BA44" i="4" s="1"/>
  <c r="BO42" i="9"/>
  <c r="BN42" i="9"/>
  <c r="BA44" i="5" l="1"/>
  <c r="AU44" i="5"/>
  <c r="BU44" i="5"/>
  <c r="BV44" i="5" s="1"/>
  <c r="BU43" i="6"/>
  <c r="CH43" i="6" s="1"/>
  <c r="AX43" i="7"/>
  <c r="AY43" i="7" s="1"/>
  <c r="AV43" i="7"/>
  <c r="AW43" i="7" s="1"/>
  <c r="BH43" i="7"/>
  <c r="BI43" i="7" s="1"/>
  <c r="BM43" i="7"/>
  <c r="BP42" i="9"/>
  <c r="CH42" i="8"/>
  <c r="CA42" i="8"/>
  <c r="CB42" i="8" s="1"/>
  <c r="BN44" i="4"/>
  <c r="BO44" i="4"/>
  <c r="BQ46" i="1"/>
  <c r="BR46" i="1"/>
  <c r="BR44" i="4"/>
  <c r="BS44" i="4"/>
  <c r="BM46" i="1"/>
  <c r="BN46" i="1"/>
  <c r="BL42" i="9"/>
  <c r="AX44" i="5" l="1"/>
  <c r="AY44" i="5" s="1"/>
  <c r="AV44" i="5"/>
  <c r="AW44" i="5" s="1"/>
  <c r="BM44" i="5"/>
  <c r="BH44" i="5"/>
  <c r="BI44" i="5" s="1"/>
  <c r="CA43" i="6"/>
  <c r="CB43" i="6" s="1"/>
  <c r="CD43" i="6" s="1"/>
  <c r="BJ43" i="7"/>
  <c r="BK43" i="7"/>
  <c r="BO43" i="7"/>
  <c r="BN43" i="7"/>
  <c r="BO46" i="1"/>
  <c r="BS46" i="1"/>
  <c r="BP44" i="4"/>
  <c r="BT44" i="4"/>
  <c r="CD42" i="8"/>
  <c r="CE42" i="8"/>
  <c r="BR42" i="9"/>
  <c r="BS42" i="9" s="1"/>
  <c r="BQ42" i="9"/>
  <c r="BK44" i="5" l="1"/>
  <c r="BJ44" i="5"/>
  <c r="BN44" i="5"/>
  <c r="BO44" i="5"/>
  <c r="CE43" i="6"/>
  <c r="CF43" i="6" s="1"/>
  <c r="CG43" i="6" s="1"/>
  <c r="CI43" i="6" s="1"/>
  <c r="CJ43" i="6" s="1"/>
  <c r="CK43" i="6" s="1"/>
  <c r="CM43" i="6" s="1"/>
  <c r="E43" i="6" s="1"/>
  <c r="C44" i="6" s="1"/>
  <c r="BP43" i="7"/>
  <c r="BL43" i="7"/>
  <c r="BU44" i="4"/>
  <c r="BV44" i="4"/>
  <c r="BW44" i="4" s="1"/>
  <c r="BR44" i="5"/>
  <c r="BS44" i="5" s="1"/>
  <c r="BQ44" i="5"/>
  <c r="CD42" i="9"/>
  <c r="BW42" i="9"/>
  <c r="BX42" i="9" s="1"/>
  <c r="BT46" i="1"/>
  <c r="BU46" i="1"/>
  <c r="BV46" i="1" s="1"/>
  <c r="CF42" i="8"/>
  <c r="CG42" i="8" s="1"/>
  <c r="CI42" i="8" s="1"/>
  <c r="CJ42" i="8" s="1"/>
  <c r="CK42" i="8" s="1"/>
  <c r="CM42" i="8" s="1"/>
  <c r="E42" i="8" s="1"/>
  <c r="BP44" i="5" l="1"/>
  <c r="BL44" i="5"/>
  <c r="BR43" i="7"/>
  <c r="BS43" i="7" s="1"/>
  <c r="F43" i="6"/>
  <c r="I43" i="6" s="1"/>
  <c r="BQ43" i="7"/>
  <c r="CD44" i="5"/>
  <c r="BW44" i="5"/>
  <c r="BX44" i="5" s="1"/>
  <c r="CA44" i="4"/>
  <c r="CB44" i="4" s="1"/>
  <c r="CH44" i="4"/>
  <c r="CG46" i="1"/>
  <c r="BZ46" i="1"/>
  <c r="CA46" i="1" s="1"/>
  <c r="C43" i="8"/>
  <c r="F42" i="8"/>
  <c r="BZ42" i="9"/>
  <c r="CA42" i="9"/>
  <c r="J43" i="6" l="1"/>
  <c r="D43" i="8" s="1"/>
  <c r="CD43" i="7"/>
  <c r="BW43" i="7"/>
  <c r="BX43" i="7" s="1"/>
  <c r="CE44" i="4"/>
  <c r="CD44" i="4"/>
  <c r="BZ44" i="5"/>
  <c r="CA44" i="5"/>
  <c r="CB42" i="9"/>
  <c r="CC42" i="9" s="1"/>
  <c r="CE42" i="9" s="1"/>
  <c r="CF42" i="9" s="1"/>
  <c r="CG42" i="9" s="1"/>
  <c r="CI42" i="9" s="1"/>
  <c r="E42" i="9" s="1"/>
  <c r="C43" i="9" s="1"/>
  <c r="I42" i="8"/>
  <c r="J42" i="8" s="1"/>
  <c r="D42" i="10" s="1"/>
  <c r="CD46" i="1"/>
  <c r="CC46" i="1"/>
  <c r="D43" i="9" l="1"/>
  <c r="G43" i="10" s="1"/>
  <c r="K43" i="8"/>
  <c r="BZ43" i="7"/>
  <c r="CA43" i="7"/>
  <c r="CF44" i="4"/>
  <c r="CG44" i="4" s="1"/>
  <c r="CI44" i="4" s="1"/>
  <c r="CJ44" i="4" s="1"/>
  <c r="CK44" i="4" s="1"/>
  <c r="CM44" i="4" s="1"/>
  <c r="E44" i="4" s="1"/>
  <c r="F44" i="4" s="1"/>
  <c r="I44" i="4" s="1"/>
  <c r="CB44" i="5"/>
  <c r="CC44" i="5" s="1"/>
  <c r="CE44" i="5" s="1"/>
  <c r="CF44" i="5" s="1"/>
  <c r="CG44" i="5" s="1"/>
  <c r="CI44" i="5" s="1"/>
  <c r="E44" i="5" s="1"/>
  <c r="M43" i="8"/>
  <c r="S43" i="8" s="1"/>
  <c r="Z43" i="8" s="1"/>
  <c r="AA43" i="8" s="1"/>
  <c r="Q43" i="8"/>
  <c r="F42" i="9"/>
  <c r="H42" i="10" s="1"/>
  <c r="CE46" i="1"/>
  <c r="CF46" i="1" s="1"/>
  <c r="CH46" i="1" s="1"/>
  <c r="CI46" i="1" s="1"/>
  <c r="CJ46" i="1" s="1"/>
  <c r="CL46" i="1" s="1"/>
  <c r="E46" i="1" s="1"/>
  <c r="G43" i="9"/>
  <c r="J44" i="4" l="1"/>
  <c r="D44" i="6" s="1"/>
  <c r="C45" i="4"/>
  <c r="CB43" i="7"/>
  <c r="CC43" i="7" s="1"/>
  <c r="CE43" i="7" s="1"/>
  <c r="CF43" i="7" s="1"/>
  <c r="CG43" i="7" s="1"/>
  <c r="CI43" i="7" s="1"/>
  <c r="E43" i="7" s="1"/>
  <c r="CU43" i="8"/>
  <c r="DF43" i="8" s="1"/>
  <c r="EM43" i="8"/>
  <c r="C45" i="5"/>
  <c r="F44" i="5"/>
  <c r="H44" i="6" s="1"/>
  <c r="I43" i="9"/>
  <c r="M43" i="9" s="1"/>
  <c r="O43" i="9"/>
  <c r="V43" i="9" s="1"/>
  <c r="W43" i="9" s="1"/>
  <c r="AJ43" i="8"/>
  <c r="AI43" i="8"/>
  <c r="X43" i="8"/>
  <c r="F46" i="1"/>
  <c r="H45" i="2" s="1"/>
  <c r="I45" i="2" s="1"/>
  <c r="C47" i="1"/>
  <c r="J45" i="2" l="1"/>
  <c r="D45" i="4" s="1"/>
  <c r="K44" i="6"/>
  <c r="D44" i="7"/>
  <c r="CW43" i="8"/>
  <c r="CX43" i="8" s="1"/>
  <c r="AS43" i="8"/>
  <c r="DQ43" i="8"/>
  <c r="DV43" i="8" s="1"/>
  <c r="F43" i="7"/>
  <c r="H43" i="8" s="1"/>
  <c r="C44" i="7"/>
  <c r="EI43" i="9"/>
  <c r="CQ43" i="9"/>
  <c r="CS43" i="9" s="1"/>
  <c r="M44" i="6"/>
  <c r="Q44" i="6"/>
  <c r="G44" i="8"/>
  <c r="AK43" i="8"/>
  <c r="AP43" i="8"/>
  <c r="DH43" i="8"/>
  <c r="DI43" i="8"/>
  <c r="DK43" i="8"/>
  <c r="DG43" i="8"/>
  <c r="DJ43" i="8"/>
  <c r="AB43" i="8"/>
  <c r="U43" i="8"/>
  <c r="V43" i="8" s="1"/>
  <c r="AW43" i="8" s="1"/>
  <c r="AC43" i="8"/>
  <c r="AE43" i="9"/>
  <c r="T43" i="9"/>
  <c r="AF43" i="9"/>
  <c r="G47" i="1"/>
  <c r="DT43" i="8"/>
  <c r="K45" i="4" l="1"/>
  <c r="D45" i="5"/>
  <c r="G44" i="7"/>
  <c r="CY43" i="8"/>
  <c r="DB43" i="8"/>
  <c r="DA43" i="8"/>
  <c r="CZ43" i="8"/>
  <c r="DR43" i="8"/>
  <c r="DB43" i="9"/>
  <c r="DF43" i="9" s="1"/>
  <c r="DS43" i="8"/>
  <c r="DU43" i="8"/>
  <c r="DM43" i="9"/>
  <c r="DQ43" i="9" s="1"/>
  <c r="AO43" i="9"/>
  <c r="O44" i="7"/>
  <c r="I44" i="7"/>
  <c r="AI44" i="6"/>
  <c r="AJ44" i="6"/>
  <c r="X44" i="6"/>
  <c r="EM44" i="6"/>
  <c r="S44" i="6"/>
  <c r="CU44" i="6"/>
  <c r="AO43" i="8"/>
  <c r="AQ43" i="8" s="1"/>
  <c r="AM43" i="8"/>
  <c r="AL43" i="8"/>
  <c r="AD43" i="8"/>
  <c r="BX43" i="8" s="1"/>
  <c r="DD43" i="9"/>
  <c r="DC43" i="9"/>
  <c r="M45" i="4"/>
  <c r="Q45" i="4"/>
  <c r="G45" i="6"/>
  <c r="G45" i="5"/>
  <c r="Y43" i="9"/>
  <c r="Q43" i="9"/>
  <c r="R43" i="9" s="1"/>
  <c r="AS43" i="9" s="1"/>
  <c r="DL43" i="8"/>
  <c r="DM43" i="8" s="1"/>
  <c r="AH43" i="9"/>
  <c r="CW43" i="9"/>
  <c r="CV43" i="9"/>
  <c r="CX43" i="9"/>
  <c r="CU43" i="9"/>
  <c r="CT43" i="9"/>
  <c r="AG43" i="9"/>
  <c r="K47" i="1"/>
  <c r="R47" i="1"/>
  <c r="DC43" i="8" l="1"/>
  <c r="DD43" i="8" s="1"/>
  <c r="DN43" i="8" s="1"/>
  <c r="DO43" i="8" s="1"/>
  <c r="DP43" i="9"/>
  <c r="DG43" i="9"/>
  <c r="DN43" i="9"/>
  <c r="DW43" i="8"/>
  <c r="DX43" i="8" s="1"/>
  <c r="DR43" i="9"/>
  <c r="DO43" i="9"/>
  <c r="DE43" i="9"/>
  <c r="AN43" i="8"/>
  <c r="BG43" i="8" s="1"/>
  <c r="DQ44" i="6"/>
  <c r="AS44" i="6"/>
  <c r="DF44" i="6"/>
  <c r="CW44" i="6"/>
  <c r="Z44" i="6"/>
  <c r="AA44" i="6" s="1"/>
  <c r="AL44" i="6" s="1"/>
  <c r="U44" i="6"/>
  <c r="V44" i="6" s="1"/>
  <c r="AW44" i="6" s="1"/>
  <c r="AC44" i="6"/>
  <c r="AK44" i="6"/>
  <c r="M44" i="7"/>
  <c r="CQ44" i="7"/>
  <c r="EI44" i="7"/>
  <c r="V44" i="7"/>
  <c r="W44" i="7" s="1"/>
  <c r="Y44" i="7"/>
  <c r="Q44" i="7"/>
  <c r="R44" i="7" s="1"/>
  <c r="AS44" i="7" s="1"/>
  <c r="I45" i="5"/>
  <c r="M45" i="5" s="1"/>
  <c r="O45" i="5"/>
  <c r="V45" i="5" s="1"/>
  <c r="W45" i="5" s="1"/>
  <c r="BF43" i="8"/>
  <c r="AL43" i="9"/>
  <c r="CY43" i="9"/>
  <c r="CZ43" i="9" s="1"/>
  <c r="AK43" i="9"/>
  <c r="BD43" i="8"/>
  <c r="X43" i="9"/>
  <c r="Z43" i="9" s="1"/>
  <c r="AI43" i="9"/>
  <c r="AJ43" i="9" s="1"/>
  <c r="AB47" i="1"/>
  <c r="Y47" i="1"/>
  <c r="Z47" i="1" s="1"/>
  <c r="AA47" i="1" s="1"/>
  <c r="T47" i="1"/>
  <c r="U47" i="1" s="1"/>
  <c r="AV47" i="1" s="1"/>
  <c r="AJ45" i="4"/>
  <c r="AI45" i="4"/>
  <c r="X45" i="4"/>
  <c r="EL47" i="1"/>
  <c r="CT47" i="1"/>
  <c r="O47" i="1"/>
  <c r="EM45" i="4"/>
  <c r="CU45" i="4"/>
  <c r="S45" i="4"/>
  <c r="DS43" i="9" l="1"/>
  <c r="DT43" i="9" s="1"/>
  <c r="DH43" i="9"/>
  <c r="DI43" i="9" s="1"/>
  <c r="AK45" i="4"/>
  <c r="CQ45" i="5"/>
  <c r="AO45" i="5" s="1"/>
  <c r="AO44" i="6"/>
  <c r="EI45" i="5"/>
  <c r="AP44" i="6"/>
  <c r="AK44" i="7"/>
  <c r="AL44" i="7"/>
  <c r="AH44" i="7"/>
  <c r="AM44" i="6"/>
  <c r="AN44" i="6" s="1"/>
  <c r="CX44" i="6"/>
  <c r="DA44" i="6"/>
  <c r="DB44" i="6"/>
  <c r="CZ44" i="6"/>
  <c r="CY44" i="6"/>
  <c r="CS44" i="7"/>
  <c r="DM44" i="7"/>
  <c r="DB44" i="7"/>
  <c r="AO44" i="7"/>
  <c r="X44" i="7"/>
  <c r="Z44" i="7" s="1"/>
  <c r="BT44" i="7" s="1"/>
  <c r="AB44" i="6"/>
  <c r="AD44" i="6" s="1"/>
  <c r="BX44" i="6" s="1"/>
  <c r="DG44" i="6"/>
  <c r="DK44" i="6"/>
  <c r="DI44" i="6"/>
  <c r="DJ44" i="6"/>
  <c r="DH44" i="6"/>
  <c r="T44" i="7"/>
  <c r="AF44" i="7"/>
  <c r="AE44" i="7"/>
  <c r="AC47" i="1"/>
  <c r="BW47" i="1" s="1"/>
  <c r="DT44" i="6"/>
  <c r="DU44" i="6"/>
  <c r="DV44" i="6"/>
  <c r="DS44" i="6"/>
  <c r="DR44" i="6"/>
  <c r="AM43" i="9"/>
  <c r="AZ43" i="9" s="1"/>
  <c r="Z45" i="4"/>
  <c r="AA45" i="4" s="1"/>
  <c r="AP45" i="4" s="1"/>
  <c r="U45" i="4"/>
  <c r="V45" i="4" s="1"/>
  <c r="AW45" i="4" s="1"/>
  <c r="AC45" i="4"/>
  <c r="AK47" i="1"/>
  <c r="BI43" i="8"/>
  <c r="BH43" i="8"/>
  <c r="DY43" i="8"/>
  <c r="DZ43" i="8" s="1"/>
  <c r="EW43" i="8"/>
  <c r="DJ43" i="9"/>
  <c r="DK43" i="9" s="1"/>
  <c r="CW45" i="4"/>
  <c r="AS45" i="4"/>
  <c r="DQ45" i="4"/>
  <c r="DF45" i="4"/>
  <c r="AH47" i="1"/>
  <c r="AI47" i="1"/>
  <c r="W47" i="1"/>
  <c r="DP47" i="1"/>
  <c r="AR47" i="1"/>
  <c r="CV47" i="1"/>
  <c r="DE47" i="1"/>
  <c r="AO47" i="1"/>
  <c r="AF45" i="5"/>
  <c r="T45" i="5"/>
  <c r="AE45" i="5"/>
  <c r="AN47" i="1"/>
  <c r="BT43" i="9"/>
  <c r="DM45" i="5" l="1"/>
  <c r="CS45" i="5"/>
  <c r="CT45" i="5" s="1"/>
  <c r="DB45" i="5"/>
  <c r="DE45" i="5" s="1"/>
  <c r="AQ44" i="6"/>
  <c r="BG44" i="6" s="1"/>
  <c r="BH44" i="6" s="1"/>
  <c r="DW44" i="6"/>
  <c r="DX44" i="6" s="1"/>
  <c r="DF44" i="7"/>
  <c r="DE44" i="7"/>
  <c r="DC44" i="7"/>
  <c r="DG44" i="7"/>
  <c r="DD44" i="7"/>
  <c r="DC44" i="6"/>
  <c r="DD44" i="6" s="1"/>
  <c r="DP44" i="7"/>
  <c r="DO44" i="7"/>
  <c r="DR44" i="7"/>
  <c r="DQ44" i="7"/>
  <c r="DN44" i="7"/>
  <c r="AO45" i="4"/>
  <c r="AQ45" i="4" s="1"/>
  <c r="CU44" i="7"/>
  <c r="CT44" i="7"/>
  <c r="CV44" i="7"/>
  <c r="CX44" i="7"/>
  <c r="CW44" i="7"/>
  <c r="DL44" i="6"/>
  <c r="DM44" i="6" s="1"/>
  <c r="AM44" i="7"/>
  <c r="AZ44" i="7" s="1"/>
  <c r="AG44" i="7"/>
  <c r="AI44" i="7" s="1"/>
  <c r="AJ44" i="7" s="1"/>
  <c r="AJ47" i="1"/>
  <c r="AL47" i="1" s="1"/>
  <c r="AM47" i="1" s="1"/>
  <c r="AP47" i="1"/>
  <c r="BB43" i="9"/>
  <c r="BJ43" i="8"/>
  <c r="BK43" i="8" s="1"/>
  <c r="BC43" i="9"/>
  <c r="BE43" i="9" s="1"/>
  <c r="DU43" i="9"/>
  <c r="DV43" i="9" s="1"/>
  <c r="ES43" i="9"/>
  <c r="DF47" i="1"/>
  <c r="DI47" i="1"/>
  <c r="DJ47" i="1"/>
  <c r="DG47" i="1"/>
  <c r="DH47" i="1"/>
  <c r="DT45" i="4"/>
  <c r="DU45" i="4"/>
  <c r="DR45" i="4"/>
  <c r="DS45" i="4"/>
  <c r="DV45" i="4"/>
  <c r="AB45" i="4"/>
  <c r="AD45" i="4" s="1"/>
  <c r="CW47" i="1"/>
  <c r="CY47" i="1"/>
  <c r="CZ47" i="1"/>
  <c r="CX47" i="1"/>
  <c r="DA47" i="1"/>
  <c r="CW45" i="5"/>
  <c r="DH45" i="4"/>
  <c r="DK45" i="4"/>
  <c r="DG45" i="4"/>
  <c r="DJ45" i="4"/>
  <c r="DI45" i="4"/>
  <c r="AG45" i="5"/>
  <c r="DO45" i="5"/>
  <c r="DP45" i="5"/>
  <c r="DR45" i="5"/>
  <c r="DQ45" i="5"/>
  <c r="DN45" i="5"/>
  <c r="DR47" i="1"/>
  <c r="DS47" i="1"/>
  <c r="DU47" i="1"/>
  <c r="DT47" i="1"/>
  <c r="DQ47" i="1"/>
  <c r="AM45" i="4"/>
  <c r="Q45" i="5"/>
  <c r="R45" i="5" s="1"/>
  <c r="AS45" i="5" s="1"/>
  <c r="Y45" i="5"/>
  <c r="DG45" i="5"/>
  <c r="DC45" i="5"/>
  <c r="DF45" i="5"/>
  <c r="DD45" i="5"/>
  <c r="DA45" i="4"/>
  <c r="CY45" i="4"/>
  <c r="DB45" i="4"/>
  <c r="CZ45" i="4"/>
  <c r="CX45" i="4"/>
  <c r="EX43" i="8"/>
  <c r="EY43" i="8" s="1"/>
  <c r="EZ43" i="8" s="1"/>
  <c r="AL45" i="4"/>
  <c r="AK45" i="5"/>
  <c r="ED43" i="8"/>
  <c r="EE43" i="8"/>
  <c r="EC43" i="8"/>
  <c r="EA43" i="8"/>
  <c r="EB43" i="8"/>
  <c r="CU45" i="5" l="1"/>
  <c r="CX45" i="5"/>
  <c r="CV45" i="5"/>
  <c r="BD44" i="6"/>
  <c r="BF44" i="6"/>
  <c r="BI44" i="6"/>
  <c r="BJ44" i="6" s="1"/>
  <c r="BD43" i="9"/>
  <c r="BF43" i="9" s="1"/>
  <c r="BG43" i="9" s="1"/>
  <c r="DS44" i="7"/>
  <c r="DT44" i="7" s="1"/>
  <c r="CY44" i="7"/>
  <c r="CZ44" i="7" s="1"/>
  <c r="BC44" i="7"/>
  <c r="BB44" i="7"/>
  <c r="DN44" i="6"/>
  <c r="DO44" i="6" s="1"/>
  <c r="DH44" i="7"/>
  <c r="DI44" i="7" s="1"/>
  <c r="AN45" i="4"/>
  <c r="BG45" i="4" s="1"/>
  <c r="BD45" i="4"/>
  <c r="BC47" i="1"/>
  <c r="BE47" i="1"/>
  <c r="DS45" i="5"/>
  <c r="DT45" i="5" s="1"/>
  <c r="CY45" i="5"/>
  <c r="CZ45" i="5" s="1"/>
  <c r="BF47" i="1"/>
  <c r="DL45" i="4"/>
  <c r="DM45" i="4" s="1"/>
  <c r="DK47" i="1"/>
  <c r="DL47" i="1" s="1"/>
  <c r="AI45" i="5"/>
  <c r="ET43" i="9"/>
  <c r="EU43" i="9" s="1"/>
  <c r="EV43" i="9" s="1"/>
  <c r="BF45" i="4"/>
  <c r="BX45" i="4"/>
  <c r="AL45" i="5"/>
  <c r="AM45" i="5" s="1"/>
  <c r="X45" i="5"/>
  <c r="Z45" i="5" s="1"/>
  <c r="DV47" i="1"/>
  <c r="DW47" i="1" s="1"/>
  <c r="DZ43" i="9"/>
  <c r="DX43" i="9"/>
  <c r="DW43" i="9"/>
  <c r="EA43" i="9"/>
  <c r="DY43" i="9"/>
  <c r="EF43" i="8"/>
  <c r="EG43" i="8" s="1"/>
  <c r="EH43" i="8" s="1"/>
  <c r="EI43" i="8" s="1"/>
  <c r="AU43" i="8" s="1"/>
  <c r="T43" i="8" s="1"/>
  <c r="W43" i="8" s="1"/>
  <c r="DH45" i="5"/>
  <c r="DI45" i="5" s="1"/>
  <c r="AH45" i="5"/>
  <c r="DB47" i="1"/>
  <c r="DC47" i="1" s="1"/>
  <c r="DW45" i="4"/>
  <c r="DX45" i="4" s="1"/>
  <c r="DC45" i="4"/>
  <c r="DD45" i="4" s="1"/>
  <c r="BK44" i="6" l="1"/>
  <c r="DJ44" i="7"/>
  <c r="DK44" i="7" s="1"/>
  <c r="DU44" i="7" s="1"/>
  <c r="DV44" i="7" s="1"/>
  <c r="DN45" i="4"/>
  <c r="DY44" i="6"/>
  <c r="DZ44" i="6" s="1"/>
  <c r="EW44" i="6"/>
  <c r="EX44" i="6" s="1"/>
  <c r="EY44" i="6" s="1"/>
  <c r="EZ44" i="6" s="1"/>
  <c r="BD44" i="7"/>
  <c r="BE44" i="7"/>
  <c r="DJ45" i="5"/>
  <c r="DK45" i="5" s="1"/>
  <c r="DM47" i="1"/>
  <c r="DN47" i="1" s="1"/>
  <c r="AZ45" i="5"/>
  <c r="AJ45" i="5"/>
  <c r="BC45" i="5" s="1"/>
  <c r="BH47" i="1"/>
  <c r="BG47" i="1"/>
  <c r="EB43" i="9"/>
  <c r="EC43" i="9" s="1"/>
  <c r="ED43" i="9" s="1"/>
  <c r="EE43" i="9" s="1"/>
  <c r="AQ43" i="9" s="1"/>
  <c r="P43" i="9" s="1"/>
  <c r="S43" i="9" s="1"/>
  <c r="AX43" i="8"/>
  <c r="BB45" i="5"/>
  <c r="BT45" i="5"/>
  <c r="BH45" i="4"/>
  <c r="BI45" i="4"/>
  <c r="DO45" i="4"/>
  <c r="BI47" i="1" l="1"/>
  <c r="BJ47" i="1" s="1"/>
  <c r="ES44" i="7"/>
  <c r="ET44" i="7" s="1"/>
  <c r="EU44" i="7" s="1"/>
  <c r="EV44" i="7" s="1"/>
  <c r="BF44" i="7"/>
  <c r="BG44" i="7" s="1"/>
  <c r="EB44" i="6"/>
  <c r="EE44" i="6"/>
  <c r="EA44" i="6"/>
  <c r="EC44" i="6"/>
  <c r="ED44" i="6"/>
  <c r="DX44" i="7"/>
  <c r="EA44" i="7"/>
  <c r="DW44" i="7"/>
  <c r="DY44" i="7"/>
  <c r="DZ44" i="7"/>
  <c r="BD45" i="5"/>
  <c r="BE45" i="5"/>
  <c r="DX47" i="1"/>
  <c r="DY47" i="1" s="1"/>
  <c r="EV47" i="1"/>
  <c r="BE43" i="8"/>
  <c r="AY43" i="8"/>
  <c r="BY43" i="8"/>
  <c r="BZ43" i="8" s="1"/>
  <c r="DU45" i="5"/>
  <c r="DV45" i="5" s="1"/>
  <c r="ES45" i="5"/>
  <c r="AT43" i="9"/>
  <c r="DY45" i="4"/>
  <c r="DZ45" i="4" s="1"/>
  <c r="EW45" i="4"/>
  <c r="BJ45" i="4"/>
  <c r="BK45" i="4" s="1"/>
  <c r="EF44" i="6" l="1"/>
  <c r="EG44" i="6" s="1"/>
  <c r="EH44" i="6" s="1"/>
  <c r="EI44" i="6" s="1"/>
  <c r="AU44" i="6" s="1"/>
  <c r="T44" i="6" s="1"/>
  <c r="W44" i="6" s="1"/>
  <c r="AX44" i="6" s="1"/>
  <c r="EB44" i="7"/>
  <c r="EC44" i="7" s="1"/>
  <c r="ED44" i="7" s="1"/>
  <c r="EE44" i="7" s="1"/>
  <c r="AQ44" i="7" s="1"/>
  <c r="P44" i="7" s="1"/>
  <c r="S44" i="7" s="1"/>
  <c r="AT44" i="7" s="1"/>
  <c r="BB43" i="8"/>
  <c r="BC43" i="8" s="1"/>
  <c r="AZ43" i="8"/>
  <c r="BA43" i="8" s="1"/>
  <c r="DZ47" i="1"/>
  <c r="EB47" i="1"/>
  <c r="EC47" i="1"/>
  <c r="EA47" i="1"/>
  <c r="ED47" i="1"/>
  <c r="EW47" i="1"/>
  <c r="EX47" i="1" s="1"/>
  <c r="EY47" i="1" s="1"/>
  <c r="ET45" i="5"/>
  <c r="EU45" i="5" s="1"/>
  <c r="EV45" i="5" s="1"/>
  <c r="BQ43" i="8"/>
  <c r="BL43" i="8"/>
  <c r="BM43" i="8" s="1"/>
  <c r="EX45" i="4"/>
  <c r="EY45" i="4" s="1"/>
  <c r="EZ45" i="4" s="1"/>
  <c r="EC45" i="4"/>
  <c r="ED45" i="4"/>
  <c r="EB45" i="4"/>
  <c r="EA45" i="4"/>
  <c r="EE45" i="4"/>
  <c r="BA43" i="9"/>
  <c r="AU43" i="9"/>
  <c r="BU43" i="9"/>
  <c r="BV43" i="9" s="1"/>
  <c r="EA45" i="5"/>
  <c r="DZ45" i="5"/>
  <c r="DY45" i="5"/>
  <c r="DW45" i="5"/>
  <c r="DX45" i="5"/>
  <c r="BF45" i="5"/>
  <c r="BG45" i="5" s="1"/>
  <c r="AU44" i="7" l="1"/>
  <c r="BA44" i="7"/>
  <c r="BU44" i="7"/>
  <c r="BV44" i="7" s="1"/>
  <c r="AY44" i="6"/>
  <c r="BE44" i="6"/>
  <c r="BY44" i="6"/>
  <c r="BZ44" i="6" s="1"/>
  <c r="EF45" i="4"/>
  <c r="EG45" i="4" s="1"/>
  <c r="EH45" i="4" s="1"/>
  <c r="EI45" i="4" s="1"/>
  <c r="AU45" i="4" s="1"/>
  <c r="T45" i="4" s="1"/>
  <c r="W45" i="4" s="1"/>
  <c r="AX45" i="4" s="1"/>
  <c r="BN43" i="8"/>
  <c r="BO43" i="8"/>
  <c r="BR43" i="8"/>
  <c r="BS43" i="8"/>
  <c r="EE47" i="1"/>
  <c r="EF47" i="1" s="1"/>
  <c r="EG47" i="1" s="1"/>
  <c r="EH47" i="1" s="1"/>
  <c r="AT47" i="1" s="1"/>
  <c r="S47" i="1" s="1"/>
  <c r="V47" i="1" s="1"/>
  <c r="BH43" i="9"/>
  <c r="BI43" i="9" s="1"/>
  <c r="BM43" i="9"/>
  <c r="AX43" i="9"/>
  <c r="AY43" i="9" s="1"/>
  <c r="AV43" i="9"/>
  <c r="AW43" i="9" s="1"/>
  <c r="EB45" i="5"/>
  <c r="EC45" i="5" s="1"/>
  <c r="ED45" i="5" s="1"/>
  <c r="EE45" i="5" s="1"/>
  <c r="AQ45" i="5" s="1"/>
  <c r="P45" i="5" s="1"/>
  <c r="S45" i="5" s="1"/>
  <c r="BQ44" i="6" l="1"/>
  <c r="BL44" i="6"/>
  <c r="BM44" i="6" s="1"/>
  <c r="BB44" i="6"/>
  <c r="BC44" i="6" s="1"/>
  <c r="AZ44" i="6"/>
  <c r="BA44" i="6" s="1"/>
  <c r="BM44" i="7"/>
  <c r="BH44" i="7"/>
  <c r="BI44" i="7" s="1"/>
  <c r="AX44" i="7"/>
  <c r="AY44" i="7" s="1"/>
  <c r="AV44" i="7"/>
  <c r="AW44" i="7" s="1"/>
  <c r="AW47" i="1"/>
  <c r="BJ43" i="9"/>
  <c r="BK43" i="9"/>
  <c r="BE45" i="4"/>
  <c r="AY45" i="4"/>
  <c r="BY45" i="4"/>
  <c r="BZ45" i="4" s="1"/>
  <c r="BT43" i="8"/>
  <c r="AT45" i="5"/>
  <c r="BN43" i="9"/>
  <c r="BO43" i="9"/>
  <c r="BP43" i="8"/>
  <c r="BO44" i="7" l="1"/>
  <c r="BN44" i="7"/>
  <c r="BJ44" i="7"/>
  <c r="BK44" i="7"/>
  <c r="BN44" i="6"/>
  <c r="BO44" i="6"/>
  <c r="BS44" i="6"/>
  <c r="BR44" i="6"/>
  <c r="BL43" i="9"/>
  <c r="BB45" i="4"/>
  <c r="BC45" i="4" s="1"/>
  <c r="AZ45" i="4"/>
  <c r="BA45" i="4" s="1"/>
  <c r="BV43" i="8"/>
  <c r="BW43" i="8" s="1"/>
  <c r="BU43" i="8"/>
  <c r="BL45" i="4"/>
  <c r="BM45" i="4" s="1"/>
  <c r="BQ45" i="4"/>
  <c r="BD47" i="1"/>
  <c r="AX47" i="1"/>
  <c r="BX47" i="1"/>
  <c r="BY47" i="1" s="1"/>
  <c r="BA45" i="5"/>
  <c r="AU45" i="5"/>
  <c r="BU45" i="5"/>
  <c r="BV45" i="5" s="1"/>
  <c r="BP43" i="9"/>
  <c r="BP44" i="7" l="1"/>
  <c r="BT44" i="6"/>
  <c r="BP44" i="6"/>
  <c r="BL44" i="7"/>
  <c r="BQ43" i="9"/>
  <c r="BR43" i="9"/>
  <c r="BS43" i="9" s="1"/>
  <c r="BO45" i="4"/>
  <c r="BN45" i="4"/>
  <c r="CH43" i="8"/>
  <c r="CA43" i="8"/>
  <c r="CB43" i="8" s="1"/>
  <c r="AX45" i="5"/>
  <c r="AY45" i="5" s="1"/>
  <c r="AV45" i="5"/>
  <c r="AW45" i="5" s="1"/>
  <c r="BA47" i="1"/>
  <c r="BB47" i="1" s="1"/>
  <c r="AY47" i="1"/>
  <c r="AZ47" i="1" s="1"/>
  <c r="BP47" i="1"/>
  <c r="BK47" i="1"/>
  <c r="BL47" i="1" s="1"/>
  <c r="BS45" i="4"/>
  <c r="BR45" i="4"/>
  <c r="BH45" i="5"/>
  <c r="BI45" i="5" s="1"/>
  <c r="BM45" i="5"/>
  <c r="BT45" i="4" l="1"/>
  <c r="BR44" i="7"/>
  <c r="BS44" i="7" s="1"/>
  <c r="BQ44" i="7"/>
  <c r="BU44" i="6"/>
  <c r="BV44" i="6"/>
  <c r="BW44" i="6" s="1"/>
  <c r="BP45" i="4"/>
  <c r="CD43" i="8"/>
  <c r="CE43" i="8"/>
  <c r="BM47" i="1"/>
  <c r="BN47" i="1"/>
  <c r="BR47" i="1"/>
  <c r="BQ47" i="1"/>
  <c r="BN45" i="5"/>
  <c r="BO45" i="5"/>
  <c r="BJ45" i="5"/>
  <c r="BK45" i="5"/>
  <c r="CD43" i="9"/>
  <c r="BW43" i="9"/>
  <c r="BX43" i="9" s="1"/>
  <c r="BS47" i="1" l="1"/>
  <c r="CH44" i="6"/>
  <c r="CA44" i="6"/>
  <c r="CB44" i="6" s="1"/>
  <c r="BW44" i="7"/>
  <c r="BX44" i="7" s="1"/>
  <c r="CD44" i="7"/>
  <c r="BU45" i="4"/>
  <c r="BV45" i="4"/>
  <c r="BW45" i="4" s="1"/>
  <c r="BZ43" i="9"/>
  <c r="CA43" i="9"/>
  <c r="BO47" i="1"/>
  <c r="BL45" i="5"/>
  <c r="CF43" i="8"/>
  <c r="CG43" i="8" s="1"/>
  <c r="CI43" i="8" s="1"/>
  <c r="CJ43" i="8" s="1"/>
  <c r="CK43" i="8" s="1"/>
  <c r="CM43" i="8" s="1"/>
  <c r="E43" i="8" s="1"/>
  <c r="BP45" i="5"/>
  <c r="BZ44" i="7" l="1"/>
  <c r="CA44" i="7"/>
  <c r="CD44" i="6"/>
  <c r="CE44" i="6"/>
  <c r="BR45" i="5"/>
  <c r="BS45" i="5" s="1"/>
  <c r="BQ45" i="5"/>
  <c r="CA45" i="4"/>
  <c r="CB45" i="4" s="1"/>
  <c r="CH45" i="4"/>
  <c r="BT47" i="1"/>
  <c r="BU47" i="1"/>
  <c r="BV47" i="1" s="1"/>
  <c r="C44" i="8"/>
  <c r="F43" i="8"/>
  <c r="CB43" i="9"/>
  <c r="CC43" i="9" s="1"/>
  <c r="CE43" i="9" s="1"/>
  <c r="CF43" i="9" s="1"/>
  <c r="CG43" i="9" s="1"/>
  <c r="CI43" i="9" s="1"/>
  <c r="E43" i="9" s="1"/>
  <c r="CF44" i="6" l="1"/>
  <c r="CG44" i="6" s="1"/>
  <c r="CI44" i="6" s="1"/>
  <c r="CJ44" i="6" s="1"/>
  <c r="CK44" i="6" s="1"/>
  <c r="CM44" i="6" s="1"/>
  <c r="E44" i="6" s="1"/>
  <c r="CB44" i="7"/>
  <c r="CC44" i="7" s="1"/>
  <c r="CE44" i="7" s="1"/>
  <c r="CF44" i="7" s="1"/>
  <c r="CG44" i="7" s="1"/>
  <c r="CI44" i="7" s="1"/>
  <c r="E44" i="7" s="1"/>
  <c r="CE45" i="4"/>
  <c r="CD45" i="4"/>
  <c r="CD45" i="5"/>
  <c r="BW45" i="5"/>
  <c r="BX45" i="5" s="1"/>
  <c r="C44" i="9"/>
  <c r="F43" i="9"/>
  <c r="H43" i="10" s="1"/>
  <c r="I43" i="8"/>
  <c r="J43" i="8" s="1"/>
  <c r="D43" i="10" s="1"/>
  <c r="CG47" i="1"/>
  <c r="BZ47" i="1"/>
  <c r="CA47" i="1" s="1"/>
  <c r="CF45" i="4" l="1"/>
  <c r="CG45" i="4" s="1"/>
  <c r="CI45" i="4" s="1"/>
  <c r="CJ45" i="4" s="1"/>
  <c r="CK45" i="4" s="1"/>
  <c r="CM45" i="4" s="1"/>
  <c r="E45" i="4" s="1"/>
  <c r="F45" i="4" s="1"/>
  <c r="I45" i="4" s="1"/>
  <c r="C45" i="7"/>
  <c r="F44" i="7"/>
  <c r="H44" i="8" s="1"/>
  <c r="C45" i="6"/>
  <c r="F44" i="6"/>
  <c r="I44" i="6" s="1"/>
  <c r="BZ45" i="5"/>
  <c r="CA45" i="5"/>
  <c r="CD47" i="1"/>
  <c r="CC47" i="1"/>
  <c r="J45" i="4" l="1"/>
  <c r="D45" i="6" s="1"/>
  <c r="J44" i="6"/>
  <c r="D44" i="8" s="1"/>
  <c r="C46" i="4"/>
  <c r="CB45" i="5"/>
  <c r="CC45" i="5" s="1"/>
  <c r="CE45" i="5" s="1"/>
  <c r="CF45" i="5" s="1"/>
  <c r="CG45" i="5" s="1"/>
  <c r="CI45" i="5" s="1"/>
  <c r="E45" i="5" s="1"/>
  <c r="CE47" i="1"/>
  <c r="CF47" i="1" s="1"/>
  <c r="CH47" i="1" s="1"/>
  <c r="CI47" i="1" s="1"/>
  <c r="CJ47" i="1" s="1"/>
  <c r="CL47" i="1" s="1"/>
  <c r="E47" i="1" l="1"/>
  <c r="C48" i="1" s="1"/>
  <c r="G48" i="1" s="1"/>
  <c r="K45" i="6"/>
  <c r="D45" i="7"/>
  <c r="D44" i="9"/>
  <c r="G44" i="9" s="1"/>
  <c r="K44" i="8"/>
  <c r="M44" i="8" s="1"/>
  <c r="Q44" i="8"/>
  <c r="G44" i="10"/>
  <c r="F47" i="1"/>
  <c r="H46" i="2" s="1"/>
  <c r="I46" i="2" s="1"/>
  <c r="C46" i="5"/>
  <c r="F45" i="5"/>
  <c r="H45" i="6" s="1"/>
  <c r="G45" i="8"/>
  <c r="G45" i="7"/>
  <c r="M45" i="6"/>
  <c r="Q45" i="6"/>
  <c r="D46" i="4" l="1"/>
  <c r="D46" i="5" s="1"/>
  <c r="J46" i="2"/>
  <c r="I44" i="9"/>
  <c r="O44" i="9"/>
  <c r="V44" i="9" s="1"/>
  <c r="W44" i="9" s="1"/>
  <c r="AJ44" i="8"/>
  <c r="AI44" i="8"/>
  <c r="X44" i="8"/>
  <c r="S44" i="8"/>
  <c r="CU44" i="8"/>
  <c r="EM44" i="8"/>
  <c r="K46" i="4"/>
  <c r="M46" i="4" s="1"/>
  <c r="S45" i="6"/>
  <c r="CU45" i="6"/>
  <c r="EM45" i="6"/>
  <c r="I45" i="7"/>
  <c r="O45" i="7"/>
  <c r="V45" i="7" s="1"/>
  <c r="W45" i="7" s="1"/>
  <c r="AK45" i="7" s="1"/>
  <c r="AI45" i="6"/>
  <c r="AJ45" i="6"/>
  <c r="X45" i="6"/>
  <c r="K48" i="1"/>
  <c r="R48" i="1"/>
  <c r="G46" i="6"/>
  <c r="G46" i="5"/>
  <c r="Y44" i="9" l="1"/>
  <c r="Q46" i="4"/>
  <c r="AJ46" i="4" s="1"/>
  <c r="AK44" i="9"/>
  <c r="Q44" i="9"/>
  <c r="R44" i="9" s="1"/>
  <c r="AS44" i="9" s="1"/>
  <c r="AK44" i="8"/>
  <c r="Z44" i="8"/>
  <c r="AA44" i="8" s="1"/>
  <c r="AB44" i="8" s="1"/>
  <c r="AC44" i="8"/>
  <c r="U44" i="8"/>
  <c r="V44" i="8" s="1"/>
  <c r="AW44" i="8" s="1"/>
  <c r="CW44" i="8"/>
  <c r="AS44" i="8"/>
  <c r="DQ44" i="8"/>
  <c r="DF44" i="8"/>
  <c r="M44" i="9"/>
  <c r="CQ44" i="9"/>
  <c r="EI44" i="9"/>
  <c r="Q45" i="7"/>
  <c r="R45" i="7" s="1"/>
  <c r="AS45" i="7" s="1"/>
  <c r="AL45" i="7"/>
  <c r="AM45" i="7" s="1"/>
  <c r="X45" i="7"/>
  <c r="AH45" i="7"/>
  <c r="Y45" i="7"/>
  <c r="AK45" i="6"/>
  <c r="M45" i="7"/>
  <c r="EI45" i="7"/>
  <c r="CQ45" i="7"/>
  <c r="DQ45" i="6"/>
  <c r="CW45" i="6"/>
  <c r="DF45" i="6"/>
  <c r="AS45" i="6"/>
  <c r="Z45" i="6"/>
  <c r="AA45" i="6" s="1"/>
  <c r="AP45" i="6" s="1"/>
  <c r="U45" i="6"/>
  <c r="V45" i="6" s="1"/>
  <c r="AW45" i="6" s="1"/>
  <c r="AC45" i="6"/>
  <c r="I46" i="5"/>
  <c r="M46" i="5" s="1"/>
  <c r="O46" i="5"/>
  <c r="V46" i="5" s="1"/>
  <c r="W46" i="5" s="1"/>
  <c r="X44" i="9"/>
  <c r="AH44" i="9"/>
  <c r="AI46" i="4"/>
  <c r="X46" i="4"/>
  <c r="AL44" i="9"/>
  <c r="AB48" i="1"/>
  <c r="T48" i="1"/>
  <c r="U48" i="1" s="1"/>
  <c r="AV48" i="1" s="1"/>
  <c r="Y48" i="1"/>
  <c r="Z48" i="1" s="1"/>
  <c r="AO48" i="1" s="1"/>
  <c r="EM46" i="4"/>
  <c r="S46" i="4"/>
  <c r="CU46" i="4"/>
  <c r="EL48" i="1"/>
  <c r="O48" i="1"/>
  <c r="CT48" i="1"/>
  <c r="Z44" i="9" l="1"/>
  <c r="BT44" i="9" s="1"/>
  <c r="AO44" i="8"/>
  <c r="AL44" i="8"/>
  <c r="AM44" i="8"/>
  <c r="AM44" i="9"/>
  <c r="AZ44" i="9" s="1"/>
  <c r="AP44" i="8"/>
  <c r="AQ44" i="8" s="1"/>
  <c r="DB44" i="8"/>
  <c r="CX44" i="8"/>
  <c r="CY44" i="8"/>
  <c r="DA44" i="8"/>
  <c r="CZ44" i="8"/>
  <c r="CS44" i="9"/>
  <c r="AO44" i="9"/>
  <c r="DB44" i="9"/>
  <c r="DM44" i="9"/>
  <c r="AF44" i="9"/>
  <c r="T44" i="9"/>
  <c r="AE44" i="9"/>
  <c r="DJ44" i="8"/>
  <c r="DG44" i="8"/>
  <c r="DI44" i="8"/>
  <c r="DH44" i="8"/>
  <c r="DK44" i="8"/>
  <c r="DR44" i="8"/>
  <c r="DU44" i="8"/>
  <c r="DS44" i="8"/>
  <c r="DV44" i="8"/>
  <c r="DT44" i="8"/>
  <c r="AD44" i="8"/>
  <c r="AN48" i="1"/>
  <c r="AP48" i="1" s="1"/>
  <c r="Z45" i="7"/>
  <c r="BB45" i="7" s="1"/>
  <c r="AB45" i="6"/>
  <c r="AD45" i="6" s="1"/>
  <c r="AO45" i="6"/>
  <c r="AQ45" i="6" s="1"/>
  <c r="AK46" i="4"/>
  <c r="AL45" i="6"/>
  <c r="AM45" i="6"/>
  <c r="DJ45" i="6"/>
  <c r="DH45" i="6"/>
  <c r="DI45" i="6"/>
  <c r="DK45" i="6"/>
  <c r="DG45" i="6"/>
  <c r="DA45" i="6"/>
  <c r="DB45" i="6"/>
  <c r="CY45" i="6"/>
  <c r="CX45" i="6"/>
  <c r="CZ45" i="6"/>
  <c r="DT45" i="6"/>
  <c r="DU45" i="6"/>
  <c r="DS45" i="6"/>
  <c r="DV45" i="6"/>
  <c r="DR45" i="6"/>
  <c r="AO45" i="7"/>
  <c r="DB45" i="7"/>
  <c r="DM45" i="7"/>
  <c r="CS45" i="7"/>
  <c r="T45" i="7"/>
  <c r="AF45" i="7"/>
  <c r="AE45" i="7"/>
  <c r="AA48" i="1"/>
  <c r="AC48" i="1" s="1"/>
  <c r="BW48" i="1" s="1"/>
  <c r="CQ46" i="5"/>
  <c r="DB46" i="5" s="1"/>
  <c r="EI46" i="5"/>
  <c r="BB44" i="9"/>
  <c r="T46" i="5"/>
  <c r="AE46" i="5"/>
  <c r="AF46" i="5"/>
  <c r="W48" i="1"/>
  <c r="AH48" i="1"/>
  <c r="AI48" i="1"/>
  <c r="AK48" i="1"/>
  <c r="DP48" i="1"/>
  <c r="DE48" i="1"/>
  <c r="AR48" i="1"/>
  <c r="CV48" i="1"/>
  <c r="DQ46" i="4"/>
  <c r="DF46" i="4"/>
  <c r="AS46" i="4"/>
  <c r="CW46" i="4"/>
  <c r="AC46" i="4"/>
  <c r="Z46" i="4"/>
  <c r="AA46" i="4" s="1"/>
  <c r="U46" i="4"/>
  <c r="V46" i="4" s="1"/>
  <c r="AW46" i="4" s="1"/>
  <c r="AN44" i="8" l="1"/>
  <c r="AG44" i="9"/>
  <c r="AI44" i="9" s="1"/>
  <c r="AJ44" i="9" s="1"/>
  <c r="BC44" i="9" s="1"/>
  <c r="BC48" i="1"/>
  <c r="AO46" i="5"/>
  <c r="AM46" i="4"/>
  <c r="CW44" i="9"/>
  <c r="CV44" i="9"/>
  <c r="CX44" i="9"/>
  <c r="CU44" i="9"/>
  <c r="CT44" i="9"/>
  <c r="DW44" i="8"/>
  <c r="DX44" i="8" s="1"/>
  <c r="DC44" i="8"/>
  <c r="DD44" i="8" s="1"/>
  <c r="DP44" i="9"/>
  <c r="DO44" i="9"/>
  <c r="DR44" i="9"/>
  <c r="DQ44" i="9"/>
  <c r="DN44" i="9"/>
  <c r="BX44" i="8"/>
  <c r="BD44" i="8"/>
  <c r="BF44" i="8"/>
  <c r="DL44" i="8"/>
  <c r="DM44" i="8" s="1"/>
  <c r="AZ45" i="7"/>
  <c r="DG44" i="9"/>
  <c r="DE44" i="9"/>
  <c r="DC44" i="9"/>
  <c r="DF44" i="9"/>
  <c r="DD44" i="9"/>
  <c r="BG44" i="8"/>
  <c r="AN45" i="6"/>
  <c r="BG45" i="6" s="1"/>
  <c r="BT45" i="7"/>
  <c r="DL45" i="6"/>
  <c r="DM45" i="6" s="1"/>
  <c r="AG45" i="7"/>
  <c r="AI45" i="7" s="1"/>
  <c r="AJ45" i="7" s="1"/>
  <c r="BC45" i="7" s="1"/>
  <c r="DM46" i="5"/>
  <c r="DO46" i="5" s="1"/>
  <c r="CS46" i="5"/>
  <c r="CT46" i="5" s="1"/>
  <c r="DW45" i="6"/>
  <c r="DX45" i="6" s="1"/>
  <c r="CT45" i="7"/>
  <c r="CU45" i="7"/>
  <c r="CX45" i="7"/>
  <c r="CW45" i="7"/>
  <c r="CV45" i="7"/>
  <c r="DQ45" i="7"/>
  <c r="DR45" i="7"/>
  <c r="DN45" i="7"/>
  <c r="DP45" i="7"/>
  <c r="DO45" i="7"/>
  <c r="DD45" i="7"/>
  <c r="DF45" i="7"/>
  <c r="DC45" i="7"/>
  <c r="DG45" i="7"/>
  <c r="DE45" i="7"/>
  <c r="BX45" i="6"/>
  <c r="BF45" i="6"/>
  <c r="BD45" i="6"/>
  <c r="DC45" i="6"/>
  <c r="DD45" i="6" s="1"/>
  <c r="BE48" i="1"/>
  <c r="AB46" i="4"/>
  <c r="AD46" i="4" s="1"/>
  <c r="BX46" i="4" s="1"/>
  <c r="DF46" i="5"/>
  <c r="DC46" i="5"/>
  <c r="DG46" i="5"/>
  <c r="DD46" i="5"/>
  <c r="DE46" i="5"/>
  <c r="CX48" i="1"/>
  <c r="CW48" i="1"/>
  <c r="CZ48" i="1"/>
  <c r="DA48" i="1"/>
  <c r="CY48" i="1"/>
  <c r="DR48" i="1"/>
  <c r="DQ48" i="1"/>
  <c r="DT48" i="1"/>
  <c r="DS48" i="1"/>
  <c r="DU48" i="1"/>
  <c r="BD44" i="9"/>
  <c r="BE44" i="9"/>
  <c r="CX46" i="5"/>
  <c r="AJ48" i="1"/>
  <c r="AL48" i="1" s="1"/>
  <c r="AM48" i="1" s="1"/>
  <c r="DG48" i="1"/>
  <c r="DI48" i="1"/>
  <c r="DF48" i="1"/>
  <c r="DH48" i="1"/>
  <c r="DJ48" i="1"/>
  <c r="AO46" i="4"/>
  <c r="DU46" i="4"/>
  <c r="DS46" i="4"/>
  <c r="DV46" i="4"/>
  <c r="DR46" i="4"/>
  <c r="DT46" i="4"/>
  <c r="CX46" i="4"/>
  <c r="CZ46" i="4"/>
  <c r="DA46" i="4"/>
  <c r="DB46" i="4"/>
  <c r="CY46" i="4"/>
  <c r="AL46" i="4"/>
  <c r="AP46" i="4"/>
  <c r="AG46" i="5"/>
  <c r="AI46" i="5" s="1"/>
  <c r="DH46" i="4"/>
  <c r="DG46" i="4"/>
  <c r="DJ46" i="4"/>
  <c r="DK46" i="4"/>
  <c r="DI46" i="4"/>
  <c r="AH46" i="5"/>
  <c r="Y46" i="5"/>
  <c r="AK46" i="5"/>
  <c r="X46" i="5"/>
  <c r="AL46" i="5"/>
  <c r="Q46" i="5"/>
  <c r="R46" i="5" s="1"/>
  <c r="AS46" i="5" s="1"/>
  <c r="AN46" i="4" l="1"/>
  <c r="DN45" i="6"/>
  <c r="DO45" i="6" s="1"/>
  <c r="CW46" i="5"/>
  <c r="CY44" i="9"/>
  <c r="CZ44" i="9" s="1"/>
  <c r="DQ46" i="5"/>
  <c r="DN46" i="5"/>
  <c r="CU46" i="5"/>
  <c r="CV46" i="5"/>
  <c r="DN44" i="8"/>
  <c r="DO44" i="8" s="1"/>
  <c r="EW44" i="8" s="1"/>
  <c r="EX44" i="8" s="1"/>
  <c r="EY44" i="8" s="1"/>
  <c r="EZ44" i="8" s="1"/>
  <c r="BH44" i="8"/>
  <c r="BI44" i="8"/>
  <c r="DH44" i="9"/>
  <c r="DI44" i="9" s="1"/>
  <c r="DS44" i="9"/>
  <c r="DT44" i="9" s="1"/>
  <c r="DP46" i="5"/>
  <c r="DR46" i="5"/>
  <c r="BE45" i="7"/>
  <c r="BD45" i="7"/>
  <c r="DH45" i="7"/>
  <c r="DI45" i="7" s="1"/>
  <c r="BH45" i="6"/>
  <c r="BI45" i="6"/>
  <c r="DS45" i="7"/>
  <c r="DT45" i="7" s="1"/>
  <c r="CY45" i="7"/>
  <c r="CZ45" i="7" s="1"/>
  <c r="Z46" i="5"/>
  <c r="BT46" i="5" s="1"/>
  <c r="AQ46" i="4"/>
  <c r="DB48" i="1"/>
  <c r="DC48" i="1" s="1"/>
  <c r="DH46" i="5"/>
  <c r="DI46" i="5" s="1"/>
  <c r="BF44" i="9"/>
  <c r="BG44" i="9" s="1"/>
  <c r="AM46" i="5"/>
  <c r="DK48" i="1"/>
  <c r="DL48" i="1" s="1"/>
  <c r="DL46" i="4"/>
  <c r="DM46" i="4" s="1"/>
  <c r="DW46" i="4"/>
  <c r="DX46" i="4" s="1"/>
  <c r="BF48" i="1"/>
  <c r="AJ46" i="5"/>
  <c r="DC46" i="4"/>
  <c r="DD46" i="4" s="1"/>
  <c r="DV48" i="1"/>
  <c r="DW48" i="1" s="1"/>
  <c r="DJ44" i="9" l="1"/>
  <c r="DK44" i="9" s="1"/>
  <c r="DY44" i="8"/>
  <c r="DZ44" i="8" s="1"/>
  <c r="ED44" i="8" s="1"/>
  <c r="CY46" i="5"/>
  <c r="CZ46" i="5" s="1"/>
  <c r="DJ46" i="5" s="1"/>
  <c r="DK46" i="5" s="1"/>
  <c r="BF45" i="7"/>
  <c r="BG45" i="7" s="1"/>
  <c r="DS46" i="5"/>
  <c r="DT46" i="5" s="1"/>
  <c r="ES44" i="9"/>
  <c r="ET44" i="9" s="1"/>
  <c r="EU44" i="9" s="1"/>
  <c r="EV44" i="9" s="1"/>
  <c r="DU44" i="9"/>
  <c r="DV44" i="9" s="1"/>
  <c r="BJ44" i="8"/>
  <c r="BK44" i="8" s="1"/>
  <c r="AZ46" i="5"/>
  <c r="BJ45" i="6"/>
  <c r="BK45" i="6" s="1"/>
  <c r="DY45" i="6"/>
  <c r="DZ45" i="6" s="1"/>
  <c r="EW45" i="6"/>
  <c r="EX45" i="6" s="1"/>
  <c r="EY45" i="6" s="1"/>
  <c r="EZ45" i="6" s="1"/>
  <c r="DJ45" i="7"/>
  <c r="DK45" i="7" s="1"/>
  <c r="DN46" i="4"/>
  <c r="DO46" i="4" s="1"/>
  <c r="DM48" i="1"/>
  <c r="DN48" i="1" s="1"/>
  <c r="BB46" i="5"/>
  <c r="BF46" i="4"/>
  <c r="BD46" i="4"/>
  <c r="BC46" i="5"/>
  <c r="BG46" i="4"/>
  <c r="BH48" i="1"/>
  <c r="BG48" i="1"/>
  <c r="EC44" i="8" l="1"/>
  <c r="EE44" i="8"/>
  <c r="EA44" i="8"/>
  <c r="EB44" i="8"/>
  <c r="DY44" i="9"/>
  <c r="DZ44" i="9"/>
  <c r="EA44" i="9"/>
  <c r="DW44" i="9"/>
  <c r="DX44" i="9"/>
  <c r="ES45" i="7"/>
  <c r="ET45" i="7" s="1"/>
  <c r="EU45" i="7" s="1"/>
  <c r="EV45" i="7" s="1"/>
  <c r="DU45" i="7"/>
  <c r="DV45" i="7" s="1"/>
  <c r="BI48" i="1"/>
  <c r="BJ48" i="1" s="1"/>
  <c r="EB45" i="6"/>
  <c r="EC45" i="6"/>
  <c r="EA45" i="6"/>
  <c r="EE45" i="6"/>
  <c r="ED45" i="6"/>
  <c r="DU46" i="5"/>
  <c r="DV46" i="5" s="1"/>
  <c r="ES46" i="5"/>
  <c r="DX48" i="1"/>
  <c r="DY48" i="1" s="1"/>
  <c r="EV48" i="1"/>
  <c r="DY46" i="4"/>
  <c r="DZ46" i="4" s="1"/>
  <c r="EW46" i="4"/>
  <c r="BH46" i="4"/>
  <c r="BI46" i="4"/>
  <c r="BD46" i="5"/>
  <c r="BE46" i="5"/>
  <c r="EF44" i="8" l="1"/>
  <c r="EG44" i="8" s="1"/>
  <c r="EH44" i="8" s="1"/>
  <c r="EI44" i="8" s="1"/>
  <c r="AU44" i="8" s="1"/>
  <c r="T44" i="8" s="1"/>
  <c r="W44" i="8" s="1"/>
  <c r="AX44" i="8" s="1"/>
  <c r="BY44" i="8" s="1"/>
  <c r="BZ44" i="8" s="1"/>
  <c r="EB44" i="9"/>
  <c r="EC44" i="9" s="1"/>
  <c r="ED44" i="9" s="1"/>
  <c r="EE44" i="9" s="1"/>
  <c r="AQ44" i="9" s="1"/>
  <c r="P44" i="9" s="1"/>
  <c r="S44" i="9" s="1"/>
  <c r="AT44" i="9" s="1"/>
  <c r="AU44" i="9" s="1"/>
  <c r="EF45" i="6"/>
  <c r="EG45" i="6" s="1"/>
  <c r="EH45" i="6" s="1"/>
  <c r="EI45" i="6" s="1"/>
  <c r="AU45" i="6" s="1"/>
  <c r="T45" i="6" s="1"/>
  <c r="W45" i="6" s="1"/>
  <c r="EA45" i="7"/>
  <c r="DZ45" i="7"/>
  <c r="DX45" i="7"/>
  <c r="DY45" i="7"/>
  <c r="DW45" i="7"/>
  <c r="ET46" i="5"/>
  <c r="EU46" i="5" s="1"/>
  <c r="EV46" i="5" s="1"/>
  <c r="DW46" i="5"/>
  <c r="DY46" i="5"/>
  <c r="DZ46" i="5"/>
  <c r="EA46" i="5"/>
  <c r="DX46" i="5"/>
  <c r="EX46" i="4"/>
  <c r="EY46" i="4" s="1"/>
  <c r="EZ46" i="4" s="1"/>
  <c r="EA46" i="4"/>
  <c r="EE46" i="4"/>
  <c r="EC46" i="4"/>
  <c r="ED46" i="4"/>
  <c r="EB46" i="4"/>
  <c r="EW48" i="1"/>
  <c r="EX48" i="1" s="1"/>
  <c r="EY48" i="1" s="1"/>
  <c r="EB48" i="1"/>
  <c r="ED48" i="1"/>
  <c r="EA48" i="1"/>
  <c r="EC48" i="1"/>
  <c r="DZ48" i="1"/>
  <c r="BF46" i="5"/>
  <c r="BG46" i="5" s="1"/>
  <c r="BJ46" i="4"/>
  <c r="BK46" i="4" s="1"/>
  <c r="BE44" i="8" l="1"/>
  <c r="AY44" i="8"/>
  <c r="EB45" i="7"/>
  <c r="EC45" i="7" s="1"/>
  <c r="ED45" i="7" s="1"/>
  <c r="EE45" i="7" s="1"/>
  <c r="AQ45" i="7" s="1"/>
  <c r="P45" i="7" s="1"/>
  <c r="S45" i="7" s="1"/>
  <c r="AT45" i="7" s="1"/>
  <c r="BA44" i="9"/>
  <c r="BH44" i="9" s="1"/>
  <c r="BI44" i="9" s="1"/>
  <c r="BU44" i="9"/>
  <c r="BV44" i="9" s="1"/>
  <c r="AX45" i="6"/>
  <c r="EF46" i="4"/>
  <c r="EG46" i="4" s="1"/>
  <c r="EH46" i="4" s="1"/>
  <c r="EI46" i="4" s="1"/>
  <c r="AU46" i="4" s="1"/>
  <c r="T46" i="4" s="1"/>
  <c r="W46" i="4" s="1"/>
  <c r="AX44" i="9"/>
  <c r="AY44" i="9" s="1"/>
  <c r="AV44" i="9"/>
  <c r="AW44" i="9" s="1"/>
  <c r="EE48" i="1"/>
  <c r="EF48" i="1" s="1"/>
  <c r="EG48" i="1" s="1"/>
  <c r="EH48" i="1" s="1"/>
  <c r="AT48" i="1" s="1"/>
  <c r="S48" i="1" s="1"/>
  <c r="V48" i="1" s="1"/>
  <c r="EB46" i="5"/>
  <c r="EC46" i="5" s="1"/>
  <c r="ED46" i="5" s="1"/>
  <c r="EE46" i="5" s="1"/>
  <c r="AQ46" i="5" s="1"/>
  <c r="P46" i="5" s="1"/>
  <c r="S46" i="5" s="1"/>
  <c r="BM44" i="9" l="1"/>
  <c r="BN44" i="9" s="1"/>
  <c r="BB44" i="8"/>
  <c r="BC44" i="8" s="1"/>
  <c r="AZ44" i="8"/>
  <c r="BA44" i="8" s="1"/>
  <c r="BL44" i="8"/>
  <c r="BM44" i="8" s="1"/>
  <c r="BQ44" i="8"/>
  <c r="BE45" i="6"/>
  <c r="AY45" i="6"/>
  <c r="BY45" i="6"/>
  <c r="BZ45" i="6" s="1"/>
  <c r="AU45" i="7"/>
  <c r="BA45" i="7"/>
  <c r="BU45" i="7"/>
  <c r="BV45" i="7" s="1"/>
  <c r="BK44" i="9"/>
  <c r="BJ44" i="9"/>
  <c r="AX46" i="4"/>
  <c r="AW48" i="1"/>
  <c r="AT46" i="5"/>
  <c r="BO44" i="9" l="1"/>
  <c r="BP44" i="9" s="1"/>
  <c r="BN44" i="8"/>
  <c r="BO44" i="8"/>
  <c r="BR44" i="8"/>
  <c r="BS44" i="8"/>
  <c r="BL44" i="9"/>
  <c r="AX45" i="7"/>
  <c r="AY45" i="7" s="1"/>
  <c r="AV45" i="7"/>
  <c r="AW45" i="7" s="1"/>
  <c r="BB45" i="6"/>
  <c r="BC45" i="6" s="1"/>
  <c r="AZ45" i="6"/>
  <c r="BA45" i="6" s="1"/>
  <c r="BH45" i="7"/>
  <c r="BI45" i="7" s="1"/>
  <c r="BM45" i="7"/>
  <c r="BL45" i="6"/>
  <c r="BM45" i="6" s="1"/>
  <c r="BQ45" i="6"/>
  <c r="BE46" i="4"/>
  <c r="AY46" i="4"/>
  <c r="BY46" i="4"/>
  <c r="BZ46" i="4" s="1"/>
  <c r="BA46" i="5"/>
  <c r="AU46" i="5"/>
  <c r="BU46" i="5"/>
  <c r="BV46" i="5" s="1"/>
  <c r="BD48" i="1"/>
  <c r="AX48" i="1"/>
  <c r="BX48" i="1"/>
  <c r="BY48" i="1" s="1"/>
  <c r="BR44" i="9" l="1"/>
  <c r="BS44" i="9" s="1"/>
  <c r="BQ44" i="9"/>
  <c r="BW44" i="9" s="1"/>
  <c r="BX44" i="9" s="1"/>
  <c r="BT44" i="8"/>
  <c r="BP44" i="8"/>
  <c r="BJ45" i="7"/>
  <c r="BK45" i="7"/>
  <c r="BS45" i="6"/>
  <c r="BR45" i="6"/>
  <c r="BN45" i="7"/>
  <c r="BO45" i="7"/>
  <c r="BN45" i="6"/>
  <c r="BO45" i="6"/>
  <c r="BB46" i="4"/>
  <c r="BC46" i="4" s="1"/>
  <c r="AZ46" i="4"/>
  <c r="BA46" i="4" s="1"/>
  <c r="BM46" i="5"/>
  <c r="BH46" i="5"/>
  <c r="BI46" i="5" s="1"/>
  <c r="BL46" i="4"/>
  <c r="BM46" i="4" s="1"/>
  <c r="BQ46" i="4"/>
  <c r="BA48" i="1"/>
  <c r="BB48" i="1" s="1"/>
  <c r="AY48" i="1"/>
  <c r="AZ48" i="1" s="1"/>
  <c r="BK48" i="1"/>
  <c r="BL48" i="1" s="1"/>
  <c r="BP48" i="1"/>
  <c r="AX46" i="5"/>
  <c r="AY46" i="5" s="1"/>
  <c r="AV46" i="5"/>
  <c r="AW46" i="5" s="1"/>
  <c r="CD44" i="9" l="1"/>
  <c r="BV44" i="8"/>
  <c r="BW44" i="8" s="1"/>
  <c r="BU44" i="8"/>
  <c r="BL45" i="7"/>
  <c r="BP45" i="6"/>
  <c r="BP45" i="7"/>
  <c r="BT45" i="6"/>
  <c r="BZ44" i="9"/>
  <c r="CA44" i="9"/>
  <c r="BQ48" i="1"/>
  <c r="BR48" i="1"/>
  <c r="BR46" i="4"/>
  <c r="BS46" i="4"/>
  <c r="BN46" i="4"/>
  <c r="BO46" i="4"/>
  <c r="BN46" i="5"/>
  <c r="BO46" i="5"/>
  <c r="BN48" i="1"/>
  <c r="BM48" i="1"/>
  <c r="BJ46" i="5"/>
  <c r="BK46" i="5"/>
  <c r="CH44" i="8" l="1"/>
  <c r="CA44" i="8"/>
  <c r="CB44" i="8" s="1"/>
  <c r="BQ45" i="7"/>
  <c r="BR45" i="7"/>
  <c r="BS45" i="7" s="1"/>
  <c r="BU45" i="6"/>
  <c r="BV45" i="6"/>
  <c r="BW45" i="6" s="1"/>
  <c r="BS48" i="1"/>
  <c r="BO48" i="1"/>
  <c r="BL46" i="5"/>
  <c r="CB44" i="9"/>
  <c r="CC44" i="9" s="1"/>
  <c r="CE44" i="9" s="1"/>
  <c r="CF44" i="9" s="1"/>
  <c r="CG44" i="9" s="1"/>
  <c r="CI44" i="9" s="1"/>
  <c r="E44" i="9" s="1"/>
  <c r="BP46" i="4"/>
  <c r="BT46" i="4"/>
  <c r="BP46" i="5"/>
  <c r="CE44" i="8" l="1"/>
  <c r="CD44" i="8"/>
  <c r="CH45" i="6"/>
  <c r="CA45" i="6"/>
  <c r="CB45" i="6" s="1"/>
  <c r="BU48" i="1"/>
  <c r="BV48" i="1" s="1"/>
  <c r="CD45" i="7"/>
  <c r="BW45" i="7"/>
  <c r="BX45" i="7" s="1"/>
  <c r="BU46" i="4"/>
  <c r="BV46" i="4"/>
  <c r="BW46" i="4" s="1"/>
  <c r="BT48" i="1"/>
  <c r="BZ48" i="1" s="1"/>
  <c r="CA48" i="1" s="1"/>
  <c r="BR46" i="5"/>
  <c r="BS46" i="5" s="1"/>
  <c r="BQ46" i="5"/>
  <c r="C45" i="9"/>
  <c r="F44" i="9"/>
  <c r="H44" i="10" s="1"/>
  <c r="CF44" i="8" l="1"/>
  <c r="CG44" i="8" s="1"/>
  <c r="CI44" i="8" s="1"/>
  <c r="CJ44" i="8" s="1"/>
  <c r="CK44" i="8" s="1"/>
  <c r="CM44" i="8" s="1"/>
  <c r="E44" i="8" s="1"/>
  <c r="C45" i="8" s="1"/>
  <c r="BZ45" i="7"/>
  <c r="CA45" i="7"/>
  <c r="CG48" i="1"/>
  <c r="CE45" i="6"/>
  <c r="CD45" i="6"/>
  <c r="CD46" i="5"/>
  <c r="BW46" i="5"/>
  <c r="BX46" i="5" s="1"/>
  <c r="CH46" i="4"/>
  <c r="CA46" i="4"/>
  <c r="CB46" i="4" s="1"/>
  <c r="CD48" i="1"/>
  <c r="CC48" i="1"/>
  <c r="F44" i="8" l="1"/>
  <c r="I44" i="8" s="1"/>
  <c r="J44" i="8" s="1"/>
  <c r="D44" i="10" s="1"/>
  <c r="CF45" i="6"/>
  <c r="CG45" i="6" s="1"/>
  <c r="CI45" i="6" s="1"/>
  <c r="CJ45" i="6" s="1"/>
  <c r="CK45" i="6" s="1"/>
  <c r="CM45" i="6" s="1"/>
  <c r="E45" i="6" s="1"/>
  <c r="F45" i="6" s="1"/>
  <c r="I45" i="6" s="1"/>
  <c r="CB45" i="7"/>
  <c r="CC45" i="7" s="1"/>
  <c r="CE45" i="7" s="1"/>
  <c r="CF45" i="7" s="1"/>
  <c r="CG45" i="7" s="1"/>
  <c r="CI45" i="7" s="1"/>
  <c r="E45" i="7" s="1"/>
  <c r="CE46" i="4"/>
  <c r="CD46" i="4"/>
  <c r="BZ46" i="5"/>
  <c r="CA46" i="5"/>
  <c r="CE48" i="1"/>
  <c r="CF48" i="1" s="1"/>
  <c r="CH48" i="1" s="1"/>
  <c r="CI48" i="1" s="1"/>
  <c r="CJ48" i="1" s="1"/>
  <c r="CL48" i="1" s="1"/>
  <c r="E48" i="1" l="1"/>
  <c r="C49" i="1" s="1"/>
  <c r="G49" i="1" s="1"/>
  <c r="J45" i="6"/>
  <c r="D45" i="8" s="1"/>
  <c r="C46" i="6"/>
  <c r="C46" i="7"/>
  <c r="F45" i="7"/>
  <c r="H45" i="8" s="1"/>
  <c r="CF46" i="4"/>
  <c r="CG46" i="4" s="1"/>
  <c r="CI46" i="4" s="1"/>
  <c r="CJ46" i="4" s="1"/>
  <c r="CK46" i="4" s="1"/>
  <c r="CM46" i="4" s="1"/>
  <c r="E46" i="4" s="1"/>
  <c r="C47" i="4" s="1"/>
  <c r="CB46" i="5"/>
  <c r="CC46" i="5" s="1"/>
  <c r="CE46" i="5" s="1"/>
  <c r="CF46" i="5" s="1"/>
  <c r="CG46" i="5" s="1"/>
  <c r="CI46" i="5" s="1"/>
  <c r="E46" i="5" s="1"/>
  <c r="F48" i="1" l="1"/>
  <c r="H47" i="2" s="1"/>
  <c r="I47" i="2" s="1"/>
  <c r="D45" i="9"/>
  <c r="K45" i="8"/>
  <c r="M45" i="8" s="1"/>
  <c r="G45" i="10"/>
  <c r="G45" i="9"/>
  <c r="F46" i="4"/>
  <c r="I46" i="4" s="1"/>
  <c r="F46" i="5"/>
  <c r="H46" i="6" s="1"/>
  <c r="C47" i="5"/>
  <c r="R49" i="1"/>
  <c r="K49" i="1"/>
  <c r="J47" i="2" l="1"/>
  <c r="D47" i="4" s="1"/>
  <c r="J46" i="4"/>
  <c r="D46" i="6" s="1"/>
  <c r="Q45" i="8"/>
  <c r="AJ45" i="8" s="1"/>
  <c r="I45" i="9"/>
  <c r="O45" i="9"/>
  <c r="AI45" i="8"/>
  <c r="X45" i="8"/>
  <c r="S45" i="8"/>
  <c r="CU45" i="8"/>
  <c r="EM45" i="8"/>
  <c r="EL49" i="1"/>
  <c r="CT49" i="1"/>
  <c r="O49" i="1"/>
  <c r="AB49" i="1"/>
  <c r="T49" i="1"/>
  <c r="U49" i="1" s="1"/>
  <c r="AV49" i="1" s="1"/>
  <c r="Y49" i="1"/>
  <c r="Z49" i="1" s="1"/>
  <c r="AN49" i="1" s="1"/>
  <c r="D47" i="5" l="1"/>
  <c r="K47" i="4"/>
  <c r="K46" i="6"/>
  <c r="D46" i="7"/>
  <c r="G46" i="8" s="1"/>
  <c r="G46" i="7"/>
  <c r="DQ45" i="8"/>
  <c r="DF45" i="8"/>
  <c r="AS45" i="8"/>
  <c r="CW45" i="8"/>
  <c r="Z45" i="8"/>
  <c r="AA45" i="8" s="1"/>
  <c r="AO45" i="8" s="1"/>
  <c r="AC45" i="8"/>
  <c r="U45" i="8"/>
  <c r="V45" i="8" s="1"/>
  <c r="AW45" i="8" s="1"/>
  <c r="AK45" i="8"/>
  <c r="V45" i="9"/>
  <c r="W45" i="9" s="1"/>
  <c r="Y45" i="9"/>
  <c r="Q45" i="9"/>
  <c r="R45" i="9" s="1"/>
  <c r="AS45" i="9" s="1"/>
  <c r="M45" i="9"/>
  <c r="EI45" i="9"/>
  <c r="CQ45" i="9"/>
  <c r="I46" i="7"/>
  <c r="O46" i="7"/>
  <c r="AO49" i="1"/>
  <c r="AP49" i="1" s="1"/>
  <c r="AA49" i="1"/>
  <c r="AC49" i="1" s="1"/>
  <c r="AI49" i="1"/>
  <c r="W49" i="1"/>
  <c r="AH49" i="1"/>
  <c r="AJ49" i="1" s="1"/>
  <c r="AL49" i="1" s="1"/>
  <c r="CV49" i="1"/>
  <c r="DP49" i="1"/>
  <c r="DE49" i="1"/>
  <c r="AR49" i="1"/>
  <c r="AK49" i="1"/>
  <c r="Q47" i="4" l="1"/>
  <c r="M47" i="4"/>
  <c r="G47" i="6"/>
  <c r="G47" i="5"/>
  <c r="Q46" i="6"/>
  <c r="M46" i="6"/>
  <c r="AL45" i="8"/>
  <c r="AK45" i="9"/>
  <c r="AL45" i="9"/>
  <c r="AH45" i="9"/>
  <c r="DM45" i="9"/>
  <c r="AO45" i="9"/>
  <c r="CS45" i="9"/>
  <c r="DB45" i="9"/>
  <c r="AP45" i="8"/>
  <c r="AQ45" i="8" s="1"/>
  <c r="DB45" i="8"/>
  <c r="CX45" i="8"/>
  <c r="CY45" i="8"/>
  <c r="DA45" i="8"/>
  <c r="CZ45" i="8"/>
  <c r="AM45" i="8"/>
  <c r="T45" i="9"/>
  <c r="AF45" i="9"/>
  <c r="AE45" i="9"/>
  <c r="AB45" i="8"/>
  <c r="AD45" i="8" s="1"/>
  <c r="DG45" i="8"/>
  <c r="DH45" i="8"/>
  <c r="DJ45" i="8"/>
  <c r="DK45" i="8"/>
  <c r="DI45" i="8"/>
  <c r="X45" i="9"/>
  <c r="Z45" i="9" s="1"/>
  <c r="DV45" i="8"/>
  <c r="DU45" i="8"/>
  <c r="DT45" i="8"/>
  <c r="DS45" i="8"/>
  <c r="DR45" i="8"/>
  <c r="V46" i="7"/>
  <c r="W46" i="7" s="1"/>
  <c r="AL46" i="7" s="1"/>
  <c r="Y46" i="7"/>
  <c r="Q46" i="7"/>
  <c r="R46" i="7" s="1"/>
  <c r="AS46" i="7" s="1"/>
  <c r="M46" i="7"/>
  <c r="EI46" i="7"/>
  <c r="CQ46" i="7"/>
  <c r="BC49" i="1"/>
  <c r="BW49" i="1"/>
  <c r="BE49" i="1"/>
  <c r="AM49" i="1"/>
  <c r="DF49" i="1"/>
  <c r="DI49" i="1"/>
  <c r="DJ49" i="1"/>
  <c r="DH49" i="1"/>
  <c r="DG49" i="1"/>
  <c r="DQ49" i="1"/>
  <c r="DT49" i="1"/>
  <c r="DS49" i="1"/>
  <c r="DR49" i="1"/>
  <c r="DU49" i="1"/>
  <c r="CX49" i="1"/>
  <c r="CW49" i="1"/>
  <c r="CY49" i="1"/>
  <c r="CZ49" i="1"/>
  <c r="DA49" i="1"/>
  <c r="I47" i="5" l="1"/>
  <c r="O47" i="5"/>
  <c r="S47" i="4"/>
  <c r="CU47" i="4"/>
  <c r="EM47" i="4"/>
  <c r="X47" i="4"/>
  <c r="AI47" i="4"/>
  <c r="AJ47" i="4"/>
  <c r="EM46" i="6"/>
  <c r="S46" i="6"/>
  <c r="CU46" i="6"/>
  <c r="AJ46" i="6"/>
  <c r="AI46" i="6"/>
  <c r="X46" i="6"/>
  <c r="AN45" i="8"/>
  <c r="BG45" i="8" s="1"/>
  <c r="AG45" i="9"/>
  <c r="AI45" i="9" s="1"/>
  <c r="AJ45" i="9" s="1"/>
  <c r="AK46" i="7"/>
  <c r="AM46" i="7" s="1"/>
  <c r="AH46" i="7"/>
  <c r="X46" i="7"/>
  <c r="Z46" i="7" s="1"/>
  <c r="BT46" i="7" s="1"/>
  <c r="DW45" i="8"/>
  <c r="DX45" i="8" s="1"/>
  <c r="DP45" i="9"/>
  <c r="DR45" i="9"/>
  <c r="DO45" i="9"/>
  <c r="DQ45" i="9"/>
  <c r="DN45" i="9"/>
  <c r="DL45" i="8"/>
  <c r="DM45" i="8" s="1"/>
  <c r="BX45" i="8"/>
  <c r="BF45" i="8"/>
  <c r="DC45" i="8"/>
  <c r="DD45" i="8" s="1"/>
  <c r="BT45" i="9"/>
  <c r="DC45" i="9"/>
  <c r="DD45" i="9"/>
  <c r="DG45" i="9"/>
  <c r="DF45" i="9"/>
  <c r="DE45" i="9"/>
  <c r="BD45" i="8"/>
  <c r="CV45" i="9"/>
  <c r="CX45" i="9"/>
  <c r="CT45" i="9"/>
  <c r="CU45" i="9"/>
  <c r="CW45" i="9"/>
  <c r="AM45" i="9"/>
  <c r="AZ45" i="9" s="1"/>
  <c r="CS46" i="7"/>
  <c r="DM46" i="7"/>
  <c r="DB46" i="7"/>
  <c r="AO46" i="7"/>
  <c r="T46" i="7"/>
  <c r="AE46" i="7"/>
  <c r="AF46" i="7"/>
  <c r="DV49" i="1"/>
  <c r="DW49" i="1" s="1"/>
  <c r="DK49" i="1"/>
  <c r="DL49" i="1" s="1"/>
  <c r="BF49" i="1"/>
  <c r="DB49" i="1"/>
  <c r="DC49" i="1" s="1"/>
  <c r="AK47" i="4" l="1"/>
  <c r="AM47" i="4" s="1"/>
  <c r="CW47" i="4"/>
  <c r="DF47" i="4"/>
  <c r="DQ47" i="4"/>
  <c r="AS47" i="4"/>
  <c r="M47" i="5"/>
  <c r="EI47" i="5"/>
  <c r="CQ47" i="5"/>
  <c r="AC47" i="4"/>
  <c r="U47" i="4"/>
  <c r="V47" i="4" s="1"/>
  <c r="AW47" i="4" s="1"/>
  <c r="Z47" i="4"/>
  <c r="AA47" i="4" s="1"/>
  <c r="AO47" i="4" s="1"/>
  <c r="AP47" i="4"/>
  <c r="AQ47" i="4" s="1"/>
  <c r="AL47" i="4"/>
  <c r="AB47" i="4"/>
  <c r="AD47" i="4" s="1"/>
  <c r="V47" i="5"/>
  <c r="W47" i="5" s="1"/>
  <c r="Q47" i="5"/>
  <c r="R47" i="5" s="1"/>
  <c r="AS47" i="5" s="1"/>
  <c r="Y47" i="5"/>
  <c r="AK46" i="6"/>
  <c r="CW46" i="6"/>
  <c r="DF46" i="6"/>
  <c r="DQ46" i="6"/>
  <c r="AS46" i="6"/>
  <c r="Z46" i="6"/>
  <c r="AA46" i="6" s="1"/>
  <c r="U46" i="6"/>
  <c r="V46" i="6" s="1"/>
  <c r="AW46" i="6" s="1"/>
  <c r="AC46" i="6"/>
  <c r="AZ46" i="7"/>
  <c r="BB46" i="7"/>
  <c r="BC45" i="9"/>
  <c r="BD45" i="9" s="1"/>
  <c r="DN45" i="8"/>
  <c r="DO45" i="8" s="1"/>
  <c r="EW45" i="8" s="1"/>
  <c r="EX45" i="8" s="1"/>
  <c r="EY45" i="8" s="1"/>
  <c r="EZ45" i="8" s="1"/>
  <c r="DS45" i="9"/>
  <c r="DT45" i="9" s="1"/>
  <c r="BB45" i="9"/>
  <c r="CY45" i="9"/>
  <c r="CZ45" i="9" s="1"/>
  <c r="DH45" i="9"/>
  <c r="DI45" i="9" s="1"/>
  <c r="BI45" i="8"/>
  <c r="BH45" i="8"/>
  <c r="AG46" i="7"/>
  <c r="AI46" i="7" s="1"/>
  <c r="AJ46" i="7" s="1"/>
  <c r="BC46" i="7" s="1"/>
  <c r="BE46" i="7" s="1"/>
  <c r="DC46" i="7"/>
  <c r="DE46" i="7"/>
  <c r="DD46" i="7"/>
  <c r="DG46" i="7"/>
  <c r="DF46" i="7"/>
  <c r="DP46" i="7"/>
  <c r="DN46" i="7"/>
  <c r="DO46" i="7"/>
  <c r="DR46" i="7"/>
  <c r="DQ46" i="7"/>
  <c r="CT46" i="7"/>
  <c r="CV46" i="7"/>
  <c r="CU46" i="7"/>
  <c r="CW46" i="7"/>
  <c r="CX46" i="7"/>
  <c r="DM49" i="1"/>
  <c r="DN49" i="1" s="1"/>
  <c r="BG49" i="1"/>
  <c r="BH49" i="1"/>
  <c r="AI47" i="5" l="1"/>
  <c r="AK47" i="5"/>
  <c r="AH47" i="5"/>
  <c r="AL47" i="5"/>
  <c r="BX47" i="4"/>
  <c r="BF47" i="4"/>
  <c r="AN47" i="4"/>
  <c r="BG47" i="4" s="1"/>
  <c r="AE47" i="5"/>
  <c r="AG47" i="5" s="1"/>
  <c r="T47" i="5"/>
  <c r="AF47" i="5"/>
  <c r="DT47" i="4"/>
  <c r="DV47" i="4"/>
  <c r="DS47" i="4"/>
  <c r="DU47" i="4"/>
  <c r="DR47" i="4"/>
  <c r="DK47" i="4"/>
  <c r="DJ47" i="4"/>
  <c r="DG47" i="4"/>
  <c r="DI47" i="4"/>
  <c r="DH47" i="4"/>
  <c r="DB47" i="5"/>
  <c r="DM47" i="5"/>
  <c r="CS47" i="5"/>
  <c r="AO47" i="5"/>
  <c r="BD47" i="4"/>
  <c r="CY47" i="4"/>
  <c r="CZ47" i="4"/>
  <c r="CX47" i="4"/>
  <c r="DB47" i="4"/>
  <c r="DA47" i="4"/>
  <c r="X47" i="5"/>
  <c r="Z47" i="5" s="1"/>
  <c r="BT47" i="5" s="1"/>
  <c r="AL46" i="6"/>
  <c r="AB46" i="6"/>
  <c r="AD46" i="6" s="1"/>
  <c r="BX46" i="6" s="1"/>
  <c r="AO46" i="6"/>
  <c r="AM46" i="6"/>
  <c r="AP46" i="6"/>
  <c r="DT46" i="6"/>
  <c r="DV46" i="6"/>
  <c r="DS46" i="6"/>
  <c r="DR46" i="6"/>
  <c r="DU46" i="6"/>
  <c r="DK46" i="6"/>
  <c r="DJ46" i="6"/>
  <c r="DI46" i="6"/>
  <c r="DG46" i="6"/>
  <c r="DH46" i="6"/>
  <c r="CZ46" i="6"/>
  <c r="CY46" i="6"/>
  <c r="CX46" i="6"/>
  <c r="DA46" i="6"/>
  <c r="DB46" i="6"/>
  <c r="BE45" i="9"/>
  <c r="BF45" i="9" s="1"/>
  <c r="BG45" i="9" s="1"/>
  <c r="DY45" i="8"/>
  <c r="DZ45" i="8" s="1"/>
  <c r="EB45" i="8" s="1"/>
  <c r="DJ45" i="9"/>
  <c r="DK45" i="9" s="1"/>
  <c r="ES45" i="9" s="1"/>
  <c r="ET45" i="9" s="1"/>
  <c r="EU45" i="9" s="1"/>
  <c r="EV45" i="9" s="1"/>
  <c r="BJ45" i="8"/>
  <c r="BK45" i="8" s="1"/>
  <c r="BD46" i="7"/>
  <c r="BF46" i="7" s="1"/>
  <c r="BG46" i="7" s="1"/>
  <c r="DH46" i="7"/>
  <c r="DI46" i="7" s="1"/>
  <c r="DS46" i="7"/>
  <c r="DT46" i="7" s="1"/>
  <c r="CY46" i="7"/>
  <c r="CZ46" i="7" s="1"/>
  <c r="BI49" i="1"/>
  <c r="BJ49" i="1" s="1"/>
  <c r="DX49" i="1"/>
  <c r="DY49" i="1" s="1"/>
  <c r="EV49" i="1"/>
  <c r="CV47" i="5" l="1"/>
  <c r="CU47" i="5"/>
  <c r="CT47" i="5"/>
  <c r="CW47" i="5"/>
  <c r="CX47" i="5"/>
  <c r="DW47" i="4"/>
  <c r="DX47" i="4" s="1"/>
  <c r="BI47" i="4"/>
  <c r="BH47" i="4"/>
  <c r="BJ47" i="4" s="1"/>
  <c r="BK47" i="4" s="1"/>
  <c r="DD47" i="5"/>
  <c r="DE47" i="5"/>
  <c r="DF47" i="5"/>
  <c r="DC47" i="5"/>
  <c r="DG47" i="5"/>
  <c r="DN47" i="5"/>
  <c r="DQ47" i="5"/>
  <c r="DP47" i="5"/>
  <c r="DR47" i="5"/>
  <c r="DO47" i="5"/>
  <c r="DC47" i="4"/>
  <c r="DD47" i="4" s="1"/>
  <c r="AN46" i="6"/>
  <c r="AJ47" i="5"/>
  <c r="DL47" i="4"/>
  <c r="DM47" i="4" s="1"/>
  <c r="DN47" i="4" s="1"/>
  <c r="DO47" i="4" s="1"/>
  <c r="AM47" i="5"/>
  <c r="DL46" i="6"/>
  <c r="DM46" i="6" s="1"/>
  <c r="AQ46" i="6"/>
  <c r="DC46" i="6"/>
  <c r="DD46" i="6" s="1"/>
  <c r="DW46" i="6"/>
  <c r="DX46" i="6" s="1"/>
  <c r="EC45" i="8"/>
  <c r="DU45" i="9"/>
  <c r="DV45" i="9" s="1"/>
  <c r="EA45" i="9" s="1"/>
  <c r="EE45" i="8"/>
  <c r="ED45" i="8"/>
  <c r="EA45" i="8"/>
  <c r="DJ46" i="7"/>
  <c r="DK46" i="7" s="1"/>
  <c r="ES46" i="7" s="1"/>
  <c r="ET46" i="7" s="1"/>
  <c r="EU46" i="7" s="1"/>
  <c r="EV46" i="7" s="1"/>
  <c r="EW49" i="1"/>
  <c r="EX49" i="1" s="1"/>
  <c r="EY49" i="1" s="1"/>
  <c r="EA49" i="1"/>
  <c r="EC49" i="1"/>
  <c r="EB49" i="1"/>
  <c r="DZ49" i="1"/>
  <c r="ED49" i="1"/>
  <c r="BB47" i="5" l="1"/>
  <c r="AZ47" i="5"/>
  <c r="DY47" i="4"/>
  <c r="DZ47" i="4" s="1"/>
  <c r="EW47" i="4"/>
  <c r="EX47" i="4" s="1"/>
  <c r="EY47" i="4" s="1"/>
  <c r="EZ47" i="4" s="1"/>
  <c r="DS47" i="5"/>
  <c r="DT47" i="5" s="1"/>
  <c r="BC47" i="5"/>
  <c r="DH47" i="5"/>
  <c r="DI47" i="5" s="1"/>
  <c r="CY47" i="5"/>
  <c r="CZ47" i="5" s="1"/>
  <c r="DJ47" i="5" s="1"/>
  <c r="DK47" i="5" s="1"/>
  <c r="BG46" i="6"/>
  <c r="BD46" i="6"/>
  <c r="BF46" i="6"/>
  <c r="DN46" i="6"/>
  <c r="DO46" i="6" s="1"/>
  <c r="EF45" i="8"/>
  <c r="EG45" i="8" s="1"/>
  <c r="EH45" i="8" s="1"/>
  <c r="EI45" i="8" s="1"/>
  <c r="AU45" i="8" s="1"/>
  <c r="T45" i="8" s="1"/>
  <c r="W45" i="8" s="1"/>
  <c r="AX45" i="8" s="1"/>
  <c r="BY45" i="8" s="1"/>
  <c r="BZ45" i="8" s="1"/>
  <c r="DX45" i="9"/>
  <c r="DY45" i="9"/>
  <c r="DZ45" i="9"/>
  <c r="DW45" i="9"/>
  <c r="DU46" i="7"/>
  <c r="DV46" i="7" s="1"/>
  <c r="DX46" i="7" s="1"/>
  <c r="EE49" i="1"/>
  <c r="EF49" i="1" s="1"/>
  <c r="EG49" i="1" s="1"/>
  <c r="EH49" i="1" s="1"/>
  <c r="AT49" i="1" s="1"/>
  <c r="S49" i="1" s="1"/>
  <c r="V49" i="1" s="1"/>
  <c r="AW49" i="1" s="1"/>
  <c r="DU47" i="5" l="1"/>
  <c r="DV47" i="5" s="1"/>
  <c r="ES47" i="5"/>
  <c r="ET47" i="5" s="1"/>
  <c r="EU47" i="5" s="1"/>
  <c r="EV47" i="5" s="1"/>
  <c r="BE47" i="5"/>
  <c r="BD47" i="5"/>
  <c r="BF47" i="5" s="1"/>
  <c r="BG47" i="5" s="1"/>
  <c r="EE47" i="4"/>
  <c r="ED47" i="4"/>
  <c r="EC47" i="4"/>
  <c r="EB47" i="4"/>
  <c r="EA47" i="4"/>
  <c r="DY46" i="6"/>
  <c r="DZ46" i="6" s="1"/>
  <c r="EW46" i="6"/>
  <c r="EX46" i="6" s="1"/>
  <c r="EY46" i="6" s="1"/>
  <c r="EZ46" i="6" s="1"/>
  <c r="AY45" i="8"/>
  <c r="BE45" i="8"/>
  <c r="BQ45" i="8" s="1"/>
  <c r="BH46" i="6"/>
  <c r="BI46" i="6"/>
  <c r="EB45" i="9"/>
  <c r="EC45" i="9" s="1"/>
  <c r="ED45" i="9" s="1"/>
  <c r="EE45" i="9" s="1"/>
  <c r="AQ45" i="9" s="1"/>
  <c r="P45" i="9" s="1"/>
  <c r="S45" i="9" s="1"/>
  <c r="AT45" i="9" s="1"/>
  <c r="BA45" i="9" s="1"/>
  <c r="EA46" i="7"/>
  <c r="DW46" i="7"/>
  <c r="DY46" i="7"/>
  <c r="DZ46" i="7"/>
  <c r="BB45" i="8"/>
  <c r="BC45" i="8" s="1"/>
  <c r="AZ45" i="8"/>
  <c r="BA45" i="8" s="1"/>
  <c r="BL45" i="8"/>
  <c r="BM45" i="8" s="1"/>
  <c r="BD49" i="1"/>
  <c r="AX49" i="1"/>
  <c r="BX49" i="1"/>
  <c r="BY49" i="1" s="1"/>
  <c r="EF47" i="4" l="1"/>
  <c r="EG47" i="4" s="1"/>
  <c r="EH47" i="4" s="1"/>
  <c r="EI47" i="4" s="1"/>
  <c r="AU47" i="4" s="1"/>
  <c r="T47" i="4" s="1"/>
  <c r="W47" i="4" s="1"/>
  <c r="AX47" i="4" s="1"/>
  <c r="BE47" i="4" s="1"/>
  <c r="DY47" i="5"/>
  <c r="DZ47" i="5"/>
  <c r="DX47" i="5"/>
  <c r="DW47" i="5"/>
  <c r="EA47" i="5"/>
  <c r="BJ46" i="6"/>
  <c r="BK46" i="6" s="1"/>
  <c r="EE46" i="6"/>
  <c r="ED46" i="6"/>
  <c r="EC46" i="6"/>
  <c r="EB46" i="6"/>
  <c r="EA46" i="6"/>
  <c r="AU45" i="9"/>
  <c r="AV45" i="9" s="1"/>
  <c r="AW45" i="9" s="1"/>
  <c r="BU45" i="9"/>
  <c r="BV45" i="9" s="1"/>
  <c r="EB46" i="7"/>
  <c r="EC46" i="7" s="1"/>
  <c r="ED46" i="7" s="1"/>
  <c r="EE46" i="7" s="1"/>
  <c r="AQ46" i="7" s="1"/>
  <c r="P46" i="7" s="1"/>
  <c r="S46" i="7" s="1"/>
  <c r="AT46" i="7" s="1"/>
  <c r="BO45" i="8"/>
  <c r="BN45" i="8"/>
  <c r="BS45" i="8"/>
  <c r="BR45" i="8"/>
  <c r="BM45" i="9"/>
  <c r="BH45" i="9"/>
  <c r="BI45" i="9" s="1"/>
  <c r="BA49" i="1"/>
  <c r="BB49" i="1" s="1"/>
  <c r="AY49" i="1"/>
  <c r="AZ49" i="1" s="1"/>
  <c r="BP49" i="1"/>
  <c r="BK49" i="1"/>
  <c r="BL49" i="1" s="1"/>
  <c r="EB47" i="5" l="1"/>
  <c r="EC47" i="5" s="1"/>
  <c r="ED47" i="5" s="1"/>
  <c r="EE47" i="5" s="1"/>
  <c r="AQ47" i="5" s="1"/>
  <c r="P47" i="5" s="1"/>
  <c r="S47" i="5" s="1"/>
  <c r="AT47" i="5" s="1"/>
  <c r="AY47" i="4"/>
  <c r="EF46" i="6"/>
  <c r="EG46" i="6" s="1"/>
  <c r="EH46" i="6" s="1"/>
  <c r="EI46" i="6" s="1"/>
  <c r="AU46" i="6" s="1"/>
  <c r="T46" i="6" s="1"/>
  <c r="W46" i="6" s="1"/>
  <c r="AX46" i="6" s="1"/>
  <c r="AY46" i="6" s="1"/>
  <c r="BY47" i="4"/>
  <c r="BZ47" i="4" s="1"/>
  <c r="AX45" i="9"/>
  <c r="AY45" i="9" s="1"/>
  <c r="BP45" i="8"/>
  <c r="BN45" i="9"/>
  <c r="BO45" i="9"/>
  <c r="BT45" i="8"/>
  <c r="BU45" i="8" s="1"/>
  <c r="BK45" i="9"/>
  <c r="BJ45" i="9"/>
  <c r="BE46" i="6"/>
  <c r="BY46" i="6"/>
  <c r="BZ46" i="6" s="1"/>
  <c r="BA46" i="7"/>
  <c r="BU46" i="7"/>
  <c r="BV46" i="7" s="1"/>
  <c r="AU46" i="7"/>
  <c r="BB47" i="4"/>
  <c r="BC47" i="4" s="1"/>
  <c r="AZ47" i="4"/>
  <c r="BA47" i="4" s="1"/>
  <c r="BQ47" i="4"/>
  <c r="BL47" i="4"/>
  <c r="BM47" i="4" s="1"/>
  <c r="BM49" i="1"/>
  <c r="BN49" i="1"/>
  <c r="BR49" i="1"/>
  <c r="BQ49" i="1"/>
  <c r="BU47" i="5" l="1"/>
  <c r="BV47" i="5" s="1"/>
  <c r="BA47" i="5"/>
  <c r="AU47" i="5"/>
  <c r="BV45" i="8"/>
  <c r="BW45" i="8" s="1"/>
  <c r="BL45" i="9"/>
  <c r="CH45" i="8"/>
  <c r="CA45" i="8"/>
  <c r="CB45" i="8" s="1"/>
  <c r="BP45" i="9"/>
  <c r="BM46" i="7"/>
  <c r="BH46" i="7"/>
  <c r="BI46" i="7" s="1"/>
  <c r="AX46" i="7"/>
  <c r="AY46" i="7" s="1"/>
  <c r="AV46" i="7"/>
  <c r="AW46" i="7" s="1"/>
  <c r="BQ46" i="6"/>
  <c r="BL46" i="6"/>
  <c r="BM46" i="6" s="1"/>
  <c r="BS49" i="1"/>
  <c r="AZ46" i="6"/>
  <c r="BA46" i="6" s="1"/>
  <c r="BB46" i="6"/>
  <c r="BC46" i="6" s="1"/>
  <c r="BO49" i="1"/>
  <c r="BN47" i="4"/>
  <c r="BO47" i="4"/>
  <c r="BR47" i="4"/>
  <c r="BS47" i="4"/>
  <c r="AX47" i="5" l="1"/>
  <c r="AY47" i="5" s="1"/>
  <c r="AV47" i="5"/>
  <c r="AW47" i="5" s="1"/>
  <c r="BM47" i="5"/>
  <c r="BH47" i="5"/>
  <c r="BI47" i="5" s="1"/>
  <c r="BQ45" i="9"/>
  <c r="BR45" i="9"/>
  <c r="BS45" i="9" s="1"/>
  <c r="CE45" i="8"/>
  <c r="CD45" i="8"/>
  <c r="BN46" i="6"/>
  <c r="BO46" i="6"/>
  <c r="BJ46" i="7"/>
  <c r="BK46" i="7"/>
  <c r="BS46" i="6"/>
  <c r="BR46" i="6"/>
  <c r="BO46" i="7"/>
  <c r="BN46" i="7"/>
  <c r="BT47" i="4"/>
  <c r="BP47" i="4"/>
  <c r="BT49" i="1"/>
  <c r="BU49" i="1"/>
  <c r="BV49" i="1" s="1"/>
  <c r="BK47" i="5" l="1"/>
  <c r="BJ47" i="5"/>
  <c r="BN47" i="5"/>
  <c r="BO47" i="5"/>
  <c r="BP46" i="7"/>
  <c r="BT46" i="6"/>
  <c r="CF45" i="8"/>
  <c r="CG45" i="8" s="1"/>
  <c r="CI45" i="8" s="1"/>
  <c r="CJ45" i="8" s="1"/>
  <c r="CK45" i="8" s="1"/>
  <c r="CM45" i="8" s="1"/>
  <c r="E45" i="8" s="1"/>
  <c r="C46" i="8" s="1"/>
  <c r="CD45" i="9"/>
  <c r="BW45" i="9"/>
  <c r="BX45" i="9" s="1"/>
  <c r="BL46" i="7"/>
  <c r="BV47" i="4"/>
  <c r="BW47" i="4" s="1"/>
  <c r="BU47" i="4"/>
  <c r="BQ47" i="5"/>
  <c r="BR47" i="5"/>
  <c r="BS47" i="5" s="1"/>
  <c r="BP46" i="6"/>
  <c r="CG49" i="1"/>
  <c r="BZ49" i="1"/>
  <c r="CA49" i="1" s="1"/>
  <c r="BP47" i="5" l="1"/>
  <c r="BL47" i="5"/>
  <c r="F45" i="8"/>
  <c r="I45" i="8" s="1"/>
  <c r="J45" i="8" s="1"/>
  <c r="D45" i="10" s="1"/>
  <c r="BZ45" i="9"/>
  <c r="CA45" i="9"/>
  <c r="BR46" i="7"/>
  <c r="BS46" i="7" s="1"/>
  <c r="BQ46" i="7"/>
  <c r="BV46" i="6"/>
  <c r="BW46" i="6" s="1"/>
  <c r="BU46" i="6"/>
  <c r="BW47" i="5"/>
  <c r="BX47" i="5" s="1"/>
  <c r="CD47" i="5"/>
  <c r="CA47" i="4"/>
  <c r="CB47" i="4" s="1"/>
  <c r="CH47" i="4"/>
  <c r="CC49" i="1"/>
  <c r="CD49" i="1"/>
  <c r="BW46" i="7" l="1"/>
  <c r="BX46" i="7" s="1"/>
  <c r="CD46" i="7"/>
  <c r="CA46" i="6"/>
  <c r="CB46" i="6" s="1"/>
  <c r="CH46" i="6"/>
  <c r="CB45" i="9"/>
  <c r="CC45" i="9" s="1"/>
  <c r="CE45" i="9" s="1"/>
  <c r="CF45" i="9" s="1"/>
  <c r="CG45" i="9" s="1"/>
  <c r="CI45" i="9" s="1"/>
  <c r="E45" i="9" s="1"/>
  <c r="CD47" i="4"/>
  <c r="CE47" i="4"/>
  <c r="BZ47" i="5"/>
  <c r="CA47" i="5"/>
  <c r="CE49" i="1"/>
  <c r="CF49" i="1" s="1"/>
  <c r="CH49" i="1" s="1"/>
  <c r="CI49" i="1" s="1"/>
  <c r="CJ49" i="1" s="1"/>
  <c r="CL49" i="1" s="1"/>
  <c r="E49" i="1" s="1"/>
  <c r="CE46" i="6" l="1"/>
  <c r="CD46" i="6"/>
  <c r="C46" i="9"/>
  <c r="F45" i="9"/>
  <c r="H45" i="10" s="1"/>
  <c r="CA46" i="7"/>
  <c r="BZ46" i="7"/>
  <c r="CB47" i="5"/>
  <c r="CC47" i="5" s="1"/>
  <c r="CE47" i="5" s="1"/>
  <c r="CF47" i="5" s="1"/>
  <c r="CG47" i="5" s="1"/>
  <c r="CI47" i="5" s="1"/>
  <c r="E47" i="5" s="1"/>
  <c r="CF47" i="4"/>
  <c r="CG47" i="4" s="1"/>
  <c r="CI47" i="4" s="1"/>
  <c r="CJ47" i="4" s="1"/>
  <c r="CK47" i="4" s="1"/>
  <c r="CM47" i="4" s="1"/>
  <c r="E47" i="4" s="1"/>
  <c r="F49" i="1"/>
  <c r="H48" i="2" s="1"/>
  <c r="I48" i="2" s="1"/>
  <c r="C50" i="1"/>
  <c r="J48" i="2" l="1"/>
  <c r="D48" i="4" s="1"/>
  <c r="D48" i="5" s="1"/>
  <c r="CF46" i="6"/>
  <c r="CG46" i="6" s="1"/>
  <c r="CI46" i="6" s="1"/>
  <c r="CJ46" i="6" s="1"/>
  <c r="CK46" i="6" s="1"/>
  <c r="CM46" i="6" s="1"/>
  <c r="E46" i="6" s="1"/>
  <c r="F46" i="6" s="1"/>
  <c r="I46" i="6" s="1"/>
  <c r="CB46" i="7"/>
  <c r="CC46" i="7" s="1"/>
  <c r="CE46" i="7" s="1"/>
  <c r="CF46" i="7" s="1"/>
  <c r="CG46" i="7" s="1"/>
  <c r="CI46" i="7" s="1"/>
  <c r="E46" i="7" s="1"/>
  <c r="C47" i="7" s="1"/>
  <c r="F47" i="4"/>
  <c r="C48" i="4"/>
  <c r="C48" i="5"/>
  <c r="F47" i="5"/>
  <c r="H47" i="6" s="1"/>
  <c r="G50" i="1"/>
  <c r="K48" i="4" l="1"/>
  <c r="J46" i="6"/>
  <c r="D46" i="8" s="1"/>
  <c r="C47" i="6"/>
  <c r="F46" i="7"/>
  <c r="H46" i="8" s="1"/>
  <c r="I47" i="4"/>
  <c r="M48" i="4"/>
  <c r="Q48" i="4"/>
  <c r="R50" i="1"/>
  <c r="K50" i="1"/>
  <c r="G48" i="6"/>
  <c r="G48" i="5"/>
  <c r="J47" i="4" l="1"/>
  <c r="D47" i="6" s="1"/>
  <c r="D46" i="9"/>
  <c r="K46" i="8"/>
  <c r="M46" i="8" s="1"/>
  <c r="G46" i="10"/>
  <c r="G46" i="9"/>
  <c r="I48" i="5"/>
  <c r="M48" i="5" s="1"/>
  <c r="O48" i="5"/>
  <c r="V48" i="5" s="1"/>
  <c r="W48" i="5" s="1"/>
  <c r="O50" i="1"/>
  <c r="CT50" i="1"/>
  <c r="EL50" i="1"/>
  <c r="Y50" i="1"/>
  <c r="Z50" i="1" s="1"/>
  <c r="AK50" i="1" s="1"/>
  <c r="AB50" i="1"/>
  <c r="T50" i="1"/>
  <c r="U50" i="1" s="1"/>
  <c r="AV50" i="1" s="1"/>
  <c r="AJ48" i="4"/>
  <c r="X48" i="4"/>
  <c r="AI48" i="4"/>
  <c r="S48" i="4"/>
  <c r="CU48" i="4"/>
  <c r="EM48" i="4"/>
  <c r="D47" i="7" l="1"/>
  <c r="K47" i="6"/>
  <c r="M47" i="6" s="1"/>
  <c r="Q46" i="8"/>
  <c r="AI46" i="8" s="1"/>
  <c r="AA50" i="1"/>
  <c r="AC50" i="1" s="1"/>
  <c r="I46" i="9"/>
  <c r="O46" i="9"/>
  <c r="X46" i="8"/>
  <c r="AJ46" i="8"/>
  <c r="S46" i="8"/>
  <c r="EM46" i="8"/>
  <c r="CU46" i="8"/>
  <c r="AN50" i="1"/>
  <c r="EI48" i="5"/>
  <c r="AO50" i="1"/>
  <c r="Q47" i="6"/>
  <c r="G47" i="8"/>
  <c r="G47" i="7"/>
  <c r="AK48" i="4"/>
  <c r="CQ48" i="5"/>
  <c r="DM48" i="5" s="1"/>
  <c r="AC48" i="4"/>
  <c r="Z48" i="4"/>
  <c r="AA48" i="4" s="1"/>
  <c r="AO48" i="4" s="1"/>
  <c r="U48" i="4"/>
  <c r="V48" i="4" s="1"/>
  <c r="AW48" i="4" s="1"/>
  <c r="AR50" i="1"/>
  <c r="DP50" i="1"/>
  <c r="DE50" i="1"/>
  <c r="CV50" i="1"/>
  <c r="W50" i="1"/>
  <c r="AH50" i="1"/>
  <c r="AI50" i="1"/>
  <c r="DF48" i="4"/>
  <c r="CW48" i="4"/>
  <c r="AS48" i="4"/>
  <c r="DQ48" i="4"/>
  <c r="AF48" i="5"/>
  <c r="AE48" i="5"/>
  <c r="T48" i="5"/>
  <c r="AP50" i="1" l="1"/>
  <c r="BC50" i="1" s="1"/>
  <c r="AK46" i="8"/>
  <c r="CW46" i="8"/>
  <c r="AS46" i="8"/>
  <c r="DQ46" i="8"/>
  <c r="DF46" i="8"/>
  <c r="Z46" i="8"/>
  <c r="AA46" i="8" s="1"/>
  <c r="AL46" i="8" s="1"/>
  <c r="U46" i="8"/>
  <c r="V46" i="8" s="1"/>
  <c r="AW46" i="8" s="1"/>
  <c r="AC46" i="8"/>
  <c r="V46" i="9"/>
  <c r="W46" i="9" s="1"/>
  <c r="AK46" i="9" s="1"/>
  <c r="Q46" i="9"/>
  <c r="R46" i="9" s="1"/>
  <c r="AS46" i="9" s="1"/>
  <c r="Y46" i="9"/>
  <c r="M46" i="9"/>
  <c r="CQ46" i="9"/>
  <c r="EI46" i="9"/>
  <c r="DB48" i="5"/>
  <c r="DG48" i="5" s="1"/>
  <c r="CS48" i="5"/>
  <c r="CX48" i="5" s="1"/>
  <c r="AO48" i="5"/>
  <c r="O47" i="7"/>
  <c r="I47" i="7"/>
  <c r="AP48" i="4"/>
  <c r="AQ48" i="4" s="1"/>
  <c r="BW50" i="1"/>
  <c r="AB48" i="4"/>
  <c r="AD48" i="4" s="1"/>
  <c r="S47" i="6"/>
  <c r="CU47" i="6"/>
  <c r="EM47" i="6"/>
  <c r="AM48" i="4"/>
  <c r="X47" i="6"/>
  <c r="AI47" i="6"/>
  <c r="AJ47" i="6"/>
  <c r="AG48" i="5"/>
  <c r="AL48" i="4"/>
  <c r="DG48" i="4"/>
  <c r="DJ48" i="4"/>
  <c r="DI48" i="4"/>
  <c r="DH48" i="4"/>
  <c r="DK48" i="4"/>
  <c r="AJ50" i="1"/>
  <c r="AL50" i="1" s="1"/>
  <c r="AM50" i="1" s="1"/>
  <c r="DA50" i="1"/>
  <c r="CY50" i="1"/>
  <c r="CW50" i="1"/>
  <c r="CZ50" i="1"/>
  <c r="CX50" i="1"/>
  <c r="CX48" i="4"/>
  <c r="DB48" i="4"/>
  <c r="CZ48" i="4"/>
  <c r="DA48" i="4"/>
  <c r="CY48" i="4"/>
  <c r="DH50" i="1"/>
  <c r="DI50" i="1"/>
  <c r="DF50" i="1"/>
  <c r="DJ50" i="1"/>
  <c r="DG50" i="1"/>
  <c r="Q48" i="5"/>
  <c r="R48" i="5" s="1"/>
  <c r="AS48" i="5" s="1"/>
  <c r="Y48" i="5"/>
  <c r="DN48" i="5"/>
  <c r="DP48" i="5"/>
  <c r="DO48" i="5"/>
  <c r="DR48" i="5"/>
  <c r="DQ48" i="5"/>
  <c r="DT50" i="1"/>
  <c r="DQ50" i="1"/>
  <c r="DU50" i="1"/>
  <c r="DR50" i="1"/>
  <c r="DS50" i="1"/>
  <c r="AH48" i="5"/>
  <c r="DS48" i="4"/>
  <c r="DR48" i="4"/>
  <c r="DT48" i="4"/>
  <c r="DU48" i="4"/>
  <c r="DV48" i="4"/>
  <c r="BE50" i="1" l="1"/>
  <c r="DE48" i="5"/>
  <c r="CU48" i="5"/>
  <c r="CW48" i="5"/>
  <c r="CV48" i="5"/>
  <c r="CT48" i="5"/>
  <c r="AO46" i="8"/>
  <c r="DF48" i="5"/>
  <c r="DD48" i="5"/>
  <c r="DC48" i="5"/>
  <c r="DM46" i="9"/>
  <c r="AO46" i="9"/>
  <c r="DB46" i="9"/>
  <c r="CS46" i="9"/>
  <c r="T46" i="9"/>
  <c r="AE46" i="9"/>
  <c r="AF46" i="9"/>
  <c r="X46" i="9"/>
  <c r="Z46" i="9" s="1"/>
  <c r="AM46" i="8"/>
  <c r="AN46" i="8" s="1"/>
  <c r="AL46" i="9"/>
  <c r="AM46" i="9" s="1"/>
  <c r="AB46" i="8"/>
  <c r="AD46" i="8" s="1"/>
  <c r="DJ46" i="8"/>
  <c r="DG46" i="8"/>
  <c r="DI46" i="8"/>
  <c r="DH46" i="8"/>
  <c r="DK46" i="8"/>
  <c r="AH46" i="9"/>
  <c r="AP46" i="8"/>
  <c r="DU46" i="8"/>
  <c r="DS46" i="8"/>
  <c r="DV46" i="8"/>
  <c r="DR46" i="8"/>
  <c r="DT46" i="8"/>
  <c r="CZ46" i="8"/>
  <c r="DB46" i="8"/>
  <c r="DA46" i="8"/>
  <c r="CX46" i="8"/>
  <c r="CY46" i="8"/>
  <c r="AK47" i="6"/>
  <c r="AN48" i="4"/>
  <c r="BG48" i="4" s="1"/>
  <c r="BH48" i="4" s="1"/>
  <c r="CW47" i="6"/>
  <c r="AS47" i="6"/>
  <c r="DF47" i="6"/>
  <c r="DQ47" i="6"/>
  <c r="Z47" i="6"/>
  <c r="AA47" i="6" s="1"/>
  <c r="AB47" i="6" s="1"/>
  <c r="U47" i="6"/>
  <c r="V47" i="6" s="1"/>
  <c r="AW47" i="6" s="1"/>
  <c r="AC47" i="6"/>
  <c r="M47" i="7"/>
  <c r="CQ47" i="7"/>
  <c r="EI47" i="7"/>
  <c r="V47" i="7"/>
  <c r="W47" i="7" s="1"/>
  <c r="AL47" i="7" s="1"/>
  <c r="Q47" i="7"/>
  <c r="R47" i="7" s="1"/>
  <c r="AS47" i="7" s="1"/>
  <c r="Y47" i="7"/>
  <c r="DV50" i="1"/>
  <c r="DW50" i="1" s="1"/>
  <c r="AI48" i="5"/>
  <c r="AJ48" i="5" s="1"/>
  <c r="AL48" i="5"/>
  <c r="DB50" i="1"/>
  <c r="DC50" i="1" s="1"/>
  <c r="X48" i="5"/>
  <c r="Z48" i="5" s="1"/>
  <c r="DK50" i="1"/>
  <c r="DL50" i="1" s="1"/>
  <c r="DS48" i="5"/>
  <c r="DT48" i="5" s="1"/>
  <c r="AK48" i="5"/>
  <c r="BF50" i="1"/>
  <c r="BX48" i="4"/>
  <c r="BF48" i="4"/>
  <c r="DW48" i="4"/>
  <c r="DX48" i="4" s="1"/>
  <c r="BD48" i="4"/>
  <c r="DC48" i="4"/>
  <c r="DD48" i="4" s="1"/>
  <c r="DL48" i="4"/>
  <c r="DM48" i="4" s="1"/>
  <c r="AZ46" i="9" l="1"/>
  <c r="CY48" i="5"/>
  <c r="CZ48" i="5" s="1"/>
  <c r="DH48" i="5"/>
  <c r="DI48" i="5" s="1"/>
  <c r="AQ46" i="8"/>
  <c r="BG46" i="8" s="1"/>
  <c r="BX46" i="8"/>
  <c r="CX46" i="9"/>
  <c r="CT46" i="9"/>
  <c r="CU46" i="9"/>
  <c r="CV46" i="9"/>
  <c r="CW46" i="9"/>
  <c r="DG46" i="9"/>
  <c r="DC46" i="9"/>
  <c r="DE46" i="9"/>
  <c r="DD46" i="9"/>
  <c r="DF46" i="9"/>
  <c r="BB46" i="9"/>
  <c r="BT46" i="9"/>
  <c r="DR46" i="9"/>
  <c r="DN46" i="9"/>
  <c r="DP46" i="9"/>
  <c r="DQ46" i="9"/>
  <c r="DO46" i="9"/>
  <c r="DW46" i="8"/>
  <c r="DX46" i="8" s="1"/>
  <c r="AG46" i="9"/>
  <c r="AI46" i="9" s="1"/>
  <c r="AJ46" i="9" s="1"/>
  <c r="BC46" i="9" s="1"/>
  <c r="DL46" i="8"/>
  <c r="DM46" i="8" s="1"/>
  <c r="AD47" i="6"/>
  <c r="BX47" i="6" s="1"/>
  <c r="DC46" i="8"/>
  <c r="DD46" i="8" s="1"/>
  <c r="X47" i="7"/>
  <c r="Z47" i="7" s="1"/>
  <c r="BT47" i="7" s="1"/>
  <c r="AM47" i="6"/>
  <c r="BI48" i="4"/>
  <c r="BJ48" i="4" s="1"/>
  <c r="BK48" i="4" s="1"/>
  <c r="AK47" i="7"/>
  <c r="AM47" i="7" s="1"/>
  <c r="AP47" i="6"/>
  <c r="AH47" i="7"/>
  <c r="AO47" i="7"/>
  <c r="DB47" i="7"/>
  <c r="CS47" i="7"/>
  <c r="DM47" i="7"/>
  <c r="AE47" i="7"/>
  <c r="T47" i="7"/>
  <c r="AF47" i="7"/>
  <c r="DT47" i="6"/>
  <c r="DR47" i="6"/>
  <c r="DV47" i="6"/>
  <c r="DS47" i="6"/>
  <c r="DU47" i="6"/>
  <c r="AL47" i="6"/>
  <c r="DH47" i="6"/>
  <c r="DK47" i="6"/>
  <c r="DI47" i="6"/>
  <c r="DG47" i="6"/>
  <c r="DJ47" i="6"/>
  <c r="AO47" i="6"/>
  <c r="CY47" i="6"/>
  <c r="CZ47" i="6"/>
  <c r="DB47" i="6"/>
  <c r="CX47" i="6"/>
  <c r="DA47" i="6"/>
  <c r="DM50" i="1"/>
  <c r="DN50" i="1" s="1"/>
  <c r="DN48" i="4"/>
  <c r="DO48" i="4" s="1"/>
  <c r="AM48" i="5"/>
  <c r="AZ48" i="5" s="1"/>
  <c r="BT48" i="5"/>
  <c r="BG50" i="1"/>
  <c r="BH50" i="1"/>
  <c r="DJ48" i="5"/>
  <c r="DK48" i="5" s="1"/>
  <c r="AN47" i="6" l="1"/>
  <c r="BF46" i="8"/>
  <c r="BD46" i="8"/>
  <c r="DN46" i="8"/>
  <c r="DO46" i="8" s="1"/>
  <c r="DY46" i="8" s="1"/>
  <c r="DZ46" i="8" s="1"/>
  <c r="BD46" i="9"/>
  <c r="BE46" i="9"/>
  <c r="CY46" i="9"/>
  <c r="CZ46" i="9" s="1"/>
  <c r="DH46" i="9"/>
  <c r="DI46" i="9" s="1"/>
  <c r="DS46" i="9"/>
  <c r="DT46" i="9" s="1"/>
  <c r="BI46" i="8"/>
  <c r="BH46" i="8"/>
  <c r="BB47" i="7"/>
  <c r="AQ47" i="6"/>
  <c r="BD47" i="6" s="1"/>
  <c r="AZ47" i="7"/>
  <c r="BB48" i="5"/>
  <c r="DL47" i="6"/>
  <c r="DM47" i="6" s="1"/>
  <c r="DW47" i="6"/>
  <c r="DX47" i="6" s="1"/>
  <c r="CV47" i="7"/>
  <c r="CW47" i="7"/>
  <c r="CU47" i="7"/>
  <c r="CT47" i="7"/>
  <c r="CX47" i="7"/>
  <c r="DG47" i="7"/>
  <c r="DC47" i="7"/>
  <c r="DD47" i="7"/>
  <c r="DF47" i="7"/>
  <c r="DE47" i="7"/>
  <c r="DP47" i="7"/>
  <c r="DR47" i="7"/>
  <c r="DN47" i="7"/>
  <c r="DO47" i="7"/>
  <c r="DQ47" i="7"/>
  <c r="DC47" i="6"/>
  <c r="DD47" i="6" s="1"/>
  <c r="AG47" i="7"/>
  <c r="AI47" i="7" s="1"/>
  <c r="AJ47" i="7" s="1"/>
  <c r="BC47" i="7" s="1"/>
  <c r="BC48" i="5"/>
  <c r="BD48" i="5" s="1"/>
  <c r="DU48" i="5"/>
  <c r="DV48" i="5" s="1"/>
  <c r="ES48" i="5"/>
  <c r="DX50" i="1"/>
  <c r="DY50" i="1" s="1"/>
  <c r="EV50" i="1"/>
  <c r="BI50" i="1"/>
  <c r="BJ50" i="1" s="1"/>
  <c r="DY48" i="4"/>
  <c r="DZ48" i="4" s="1"/>
  <c r="EW48" i="4"/>
  <c r="BF47" i="6" l="1"/>
  <c r="EW46" i="8"/>
  <c r="EX46" i="8" s="1"/>
  <c r="EY46" i="8" s="1"/>
  <c r="EZ46" i="8" s="1"/>
  <c r="DJ46" i="9"/>
  <c r="DK46" i="9" s="1"/>
  <c r="DU46" i="9" s="1"/>
  <c r="DV46" i="9" s="1"/>
  <c r="ED46" i="8"/>
  <c r="EC46" i="8"/>
  <c r="EE46" i="8"/>
  <c r="EA46" i="8"/>
  <c r="EB46" i="8"/>
  <c r="BJ46" i="8"/>
  <c r="BK46" i="8" s="1"/>
  <c r="BF46" i="9"/>
  <c r="BG46" i="9" s="1"/>
  <c r="BG47" i="6"/>
  <c r="CY47" i="7"/>
  <c r="CZ47" i="7" s="1"/>
  <c r="BE48" i="5"/>
  <c r="BF48" i="5" s="1"/>
  <c r="BG48" i="5" s="1"/>
  <c r="BE47" i="7"/>
  <c r="BD47" i="7"/>
  <c r="DS47" i="7"/>
  <c r="DT47" i="7" s="1"/>
  <c r="DH47" i="7"/>
  <c r="DI47" i="7" s="1"/>
  <c r="DN47" i="6"/>
  <c r="DO47" i="6" s="1"/>
  <c r="EC50" i="1"/>
  <c r="DZ50" i="1"/>
  <c r="EB50" i="1"/>
  <c r="ED50" i="1"/>
  <c r="EA50" i="1"/>
  <c r="ED48" i="4"/>
  <c r="EE48" i="4"/>
  <c r="EA48" i="4"/>
  <c r="EB48" i="4"/>
  <c r="EC48" i="4"/>
  <c r="ET48" i="5"/>
  <c r="EU48" i="5" s="1"/>
  <c r="EV48" i="5" s="1"/>
  <c r="EX48" i="4"/>
  <c r="EY48" i="4" s="1"/>
  <c r="EZ48" i="4" s="1"/>
  <c r="EW50" i="1"/>
  <c r="EX50" i="1" s="1"/>
  <c r="EY50" i="1" s="1"/>
  <c r="DX48" i="5"/>
  <c r="DY48" i="5"/>
  <c r="EA48" i="5"/>
  <c r="DZ48" i="5"/>
  <c r="DW48" i="5"/>
  <c r="BF47" i="7" l="1"/>
  <c r="BG47" i="7" s="1"/>
  <c r="ES46" i="9"/>
  <c r="ET46" i="9" s="1"/>
  <c r="EU46" i="9" s="1"/>
  <c r="EV46" i="9" s="1"/>
  <c r="EF46" i="8"/>
  <c r="EG46" i="8" s="1"/>
  <c r="EH46" i="8" s="1"/>
  <c r="EI46" i="8" s="1"/>
  <c r="AU46" i="8" s="1"/>
  <c r="T46" i="8" s="1"/>
  <c r="W46" i="8" s="1"/>
  <c r="AX46" i="8" s="1"/>
  <c r="BE46" i="8" s="1"/>
  <c r="DJ47" i="7"/>
  <c r="DK47" i="7" s="1"/>
  <c r="EA46" i="9"/>
  <c r="DY46" i="9"/>
  <c r="DW46" i="9"/>
  <c r="DX46" i="9"/>
  <c r="DZ46" i="9"/>
  <c r="BH47" i="6"/>
  <c r="BI47" i="6"/>
  <c r="DY47" i="6"/>
  <c r="DZ47" i="6" s="1"/>
  <c r="EW47" i="6"/>
  <c r="EB48" i="5"/>
  <c r="EC48" i="5" s="1"/>
  <c r="ED48" i="5" s="1"/>
  <c r="EE48" i="5" s="1"/>
  <c r="AQ48" i="5" s="1"/>
  <c r="P48" i="5" s="1"/>
  <c r="S48" i="5" s="1"/>
  <c r="AT48" i="5" s="1"/>
  <c r="EF48" i="4"/>
  <c r="EG48" i="4" s="1"/>
  <c r="EH48" i="4" s="1"/>
  <c r="EI48" i="4" s="1"/>
  <c r="AU48" i="4" s="1"/>
  <c r="T48" i="4" s="1"/>
  <c r="W48" i="4" s="1"/>
  <c r="EE50" i="1"/>
  <c r="EF50" i="1" s="1"/>
  <c r="EG50" i="1" s="1"/>
  <c r="EH50" i="1" s="1"/>
  <c r="AT50" i="1" s="1"/>
  <c r="S50" i="1" s="1"/>
  <c r="V50" i="1" s="1"/>
  <c r="EB46" i="9" l="1"/>
  <c r="EC46" i="9" s="1"/>
  <c r="ED46" i="9" s="1"/>
  <c r="EE46" i="9" s="1"/>
  <c r="AQ46" i="9" s="1"/>
  <c r="P46" i="9" s="1"/>
  <c r="S46" i="9" s="1"/>
  <c r="AT46" i="9" s="1"/>
  <c r="BA46" i="9" s="1"/>
  <c r="BY46" i="8"/>
  <c r="BZ46" i="8" s="1"/>
  <c r="AY46" i="8"/>
  <c r="BB46" i="8" s="1"/>
  <c r="BC46" i="8" s="1"/>
  <c r="BQ46" i="8"/>
  <c r="BL46" i="8"/>
  <c r="BM46" i="8" s="1"/>
  <c r="BJ47" i="6"/>
  <c r="BK47" i="6" s="1"/>
  <c r="ED47" i="6"/>
  <c r="EC47" i="6"/>
  <c r="EB47" i="6"/>
  <c r="EE47" i="6"/>
  <c r="EA47" i="6"/>
  <c r="EX47" i="6"/>
  <c r="EY47" i="6" s="1"/>
  <c r="EZ47" i="6" s="1"/>
  <c r="DU47" i="7"/>
  <c r="DV47" i="7" s="1"/>
  <c r="ES47" i="7"/>
  <c r="BA48" i="5"/>
  <c r="AU48" i="5"/>
  <c r="BU48" i="5"/>
  <c r="BV48" i="5" s="1"/>
  <c r="AW50" i="1"/>
  <c r="AX48" i="4"/>
  <c r="AZ46" i="8" l="1"/>
  <c r="BA46" i="8" s="1"/>
  <c r="EF47" i="6"/>
  <c r="EG47" i="6" s="1"/>
  <c r="EH47" i="6" s="1"/>
  <c r="EI47" i="6" s="1"/>
  <c r="AU47" i="6" s="1"/>
  <c r="T47" i="6" s="1"/>
  <c r="W47" i="6" s="1"/>
  <c r="AX47" i="6" s="1"/>
  <c r="BU46" i="9"/>
  <c r="BV46" i="9" s="1"/>
  <c r="AU46" i="9"/>
  <c r="AX46" i="9" s="1"/>
  <c r="AY46" i="9" s="1"/>
  <c r="BN46" i="8"/>
  <c r="BO46" i="8"/>
  <c r="BR46" i="8"/>
  <c r="BS46" i="8"/>
  <c r="BM46" i="9"/>
  <c r="BH46" i="9"/>
  <c r="BI46" i="9" s="1"/>
  <c r="ET47" i="7"/>
  <c r="EU47" i="7" s="1"/>
  <c r="EV47" i="7" s="1"/>
  <c r="DX47" i="7"/>
  <c r="DY47" i="7"/>
  <c r="EA47" i="7"/>
  <c r="DW47" i="7"/>
  <c r="DZ47" i="7"/>
  <c r="BE48" i="4"/>
  <c r="AY48" i="4"/>
  <c r="BY48" i="4"/>
  <c r="BZ48" i="4" s="1"/>
  <c r="AX48" i="5"/>
  <c r="AY48" i="5" s="1"/>
  <c r="AV48" i="5"/>
  <c r="AW48" i="5" s="1"/>
  <c r="BD50" i="1"/>
  <c r="AX50" i="1"/>
  <c r="BX50" i="1"/>
  <c r="BY50" i="1" s="1"/>
  <c r="BH48" i="5"/>
  <c r="BI48" i="5" s="1"/>
  <c r="BM48" i="5"/>
  <c r="AV46" i="9" l="1"/>
  <c r="AW46" i="9" s="1"/>
  <c r="BJ46" i="9"/>
  <c r="BK46" i="9"/>
  <c r="BN46" i="9"/>
  <c r="BO46" i="9"/>
  <c r="BT46" i="8"/>
  <c r="BP46" i="8"/>
  <c r="EB47" i="7"/>
  <c r="EC47" i="7" s="1"/>
  <c r="ED47" i="7" s="1"/>
  <c r="EE47" i="7" s="1"/>
  <c r="AQ47" i="7" s="1"/>
  <c r="P47" i="7" s="1"/>
  <c r="S47" i="7" s="1"/>
  <c r="BE47" i="6"/>
  <c r="AY47" i="6"/>
  <c r="BY47" i="6"/>
  <c r="BZ47" i="6" s="1"/>
  <c r="BA50" i="1"/>
  <c r="BB50" i="1" s="1"/>
  <c r="AY50" i="1"/>
  <c r="AZ50" i="1" s="1"/>
  <c r="BQ48" i="4"/>
  <c r="BL48" i="4"/>
  <c r="BM48" i="4" s="1"/>
  <c r="BN48" i="5"/>
  <c r="BO48" i="5"/>
  <c r="BJ48" i="5"/>
  <c r="BK48" i="5"/>
  <c r="BB48" i="4"/>
  <c r="BC48" i="4" s="1"/>
  <c r="AZ48" i="4"/>
  <c r="BA48" i="4" s="1"/>
  <c r="BK50" i="1"/>
  <c r="BL50" i="1" s="1"/>
  <c r="BP50" i="1"/>
  <c r="BP46" i="9" l="1"/>
  <c r="BU46" i="8"/>
  <c r="BV46" i="8"/>
  <c r="BW46" i="8" s="1"/>
  <c r="BL46" i="9"/>
  <c r="BB47" i="6"/>
  <c r="BC47" i="6" s="1"/>
  <c r="AZ47" i="6"/>
  <c r="BA47" i="6" s="1"/>
  <c r="BL47" i="6"/>
  <c r="BM47" i="6" s="1"/>
  <c r="BQ47" i="6"/>
  <c r="AT47" i="7"/>
  <c r="BS48" i="4"/>
  <c r="BR48" i="4"/>
  <c r="BP48" i="5"/>
  <c r="BL48" i="5"/>
  <c r="BM50" i="1"/>
  <c r="BN50" i="1"/>
  <c r="BR50" i="1"/>
  <c r="BQ50" i="1"/>
  <c r="BO48" i="4"/>
  <c r="BN48" i="4"/>
  <c r="BT48" i="4" l="1"/>
  <c r="BS50" i="1"/>
  <c r="BQ48" i="5"/>
  <c r="BR48" i="5"/>
  <c r="BS48" i="5" s="1"/>
  <c r="BQ46" i="9"/>
  <c r="BR46" i="9"/>
  <c r="BS46" i="9" s="1"/>
  <c r="CA46" i="8"/>
  <c r="CB46" i="8" s="1"/>
  <c r="CH46" i="8"/>
  <c r="BS47" i="6"/>
  <c r="BR47" i="6"/>
  <c r="BO47" i="6"/>
  <c r="BN47" i="6"/>
  <c r="BA47" i="7"/>
  <c r="AU47" i="7"/>
  <c r="BU47" i="7"/>
  <c r="BV47" i="7" s="1"/>
  <c r="BP48" i="4"/>
  <c r="BO50" i="1"/>
  <c r="BT47" i="6" l="1"/>
  <c r="BV48" i="4"/>
  <c r="BW48" i="4" s="1"/>
  <c r="BU48" i="4"/>
  <c r="BW48" i="5"/>
  <c r="BX48" i="5" s="1"/>
  <c r="CD48" i="5"/>
  <c r="CD46" i="8"/>
  <c r="CE46" i="8"/>
  <c r="CD46" i="9"/>
  <c r="BW46" i="9"/>
  <c r="BX46" i="9" s="1"/>
  <c r="BP47" i="6"/>
  <c r="AX47" i="7"/>
  <c r="AY47" i="7" s="1"/>
  <c r="AV47" i="7"/>
  <c r="AW47" i="7" s="1"/>
  <c r="BM47" i="7"/>
  <c r="BH47" i="7"/>
  <c r="BI47" i="7" s="1"/>
  <c r="BU50" i="1"/>
  <c r="BV50" i="1" s="1"/>
  <c r="BT50" i="1"/>
  <c r="CA48" i="5" l="1"/>
  <c r="BZ48" i="5"/>
  <c r="CH48" i="4"/>
  <c r="CA48" i="4"/>
  <c r="CB48" i="4" s="1"/>
  <c r="BV47" i="6"/>
  <c r="BW47" i="6" s="1"/>
  <c r="BU47" i="6"/>
  <c r="CA46" i="9"/>
  <c r="BZ46" i="9"/>
  <c r="CF46" i="8"/>
  <c r="CG46" i="8" s="1"/>
  <c r="CI46" i="8" s="1"/>
  <c r="CJ46" i="8" s="1"/>
  <c r="CK46" i="8" s="1"/>
  <c r="CM46" i="8" s="1"/>
  <c r="E46" i="8" s="1"/>
  <c r="BJ47" i="7"/>
  <c r="BK47" i="7"/>
  <c r="BO47" i="7"/>
  <c r="BN47" i="7"/>
  <c r="CG50" i="1"/>
  <c r="BZ50" i="1"/>
  <c r="CA50" i="1" s="1"/>
  <c r="CB48" i="5" l="1"/>
  <c r="CC48" i="5" s="1"/>
  <c r="CE48" i="5" s="1"/>
  <c r="CF48" i="5" s="1"/>
  <c r="CG48" i="5" s="1"/>
  <c r="CI48" i="5" s="1"/>
  <c r="CD48" i="4"/>
  <c r="CE48" i="4"/>
  <c r="CB46" i="9"/>
  <c r="CC46" i="9" s="1"/>
  <c r="CE46" i="9" s="1"/>
  <c r="CF46" i="9" s="1"/>
  <c r="CG46" i="9" s="1"/>
  <c r="CI46" i="9" s="1"/>
  <c r="E46" i="9" s="1"/>
  <c r="C47" i="9" s="1"/>
  <c r="BP47" i="7"/>
  <c r="F46" i="8"/>
  <c r="I46" i="8" s="1"/>
  <c r="J46" i="8" s="1"/>
  <c r="D46" i="10" s="1"/>
  <c r="C47" i="8"/>
  <c r="CH47" i="6"/>
  <c r="CA47" i="6"/>
  <c r="CB47" i="6" s="1"/>
  <c r="BL47" i="7"/>
  <c r="CC50" i="1"/>
  <c r="CD50" i="1"/>
  <c r="E48" i="5" l="1"/>
  <c r="C49" i="5" s="1"/>
  <c r="CF48" i="4"/>
  <c r="CG48" i="4" s="1"/>
  <c r="CI48" i="4" s="1"/>
  <c r="CJ48" i="4" s="1"/>
  <c r="CK48" i="4" s="1"/>
  <c r="CM48" i="4" s="1"/>
  <c r="E48" i="4" s="1"/>
  <c r="F48" i="4" s="1"/>
  <c r="I48" i="4" s="1"/>
  <c r="F46" i="9"/>
  <c r="H46" i="10" s="1"/>
  <c r="CE47" i="6"/>
  <c r="CD47" i="6"/>
  <c r="BR47" i="7"/>
  <c r="BS47" i="7" s="1"/>
  <c r="BQ47" i="7"/>
  <c r="CE50" i="1"/>
  <c r="CF50" i="1" s="1"/>
  <c r="CH50" i="1" s="1"/>
  <c r="CI50" i="1" s="1"/>
  <c r="CJ50" i="1" s="1"/>
  <c r="CL50" i="1" s="1"/>
  <c r="E50" i="1" s="1"/>
  <c r="F48" i="5" l="1"/>
  <c r="H48" i="6" s="1"/>
  <c r="J48" i="4"/>
  <c r="D48" i="6" s="1"/>
  <c r="D48" i="7" s="1"/>
  <c r="G48" i="8" s="1"/>
  <c r="C49" i="4"/>
  <c r="CF47" i="6"/>
  <c r="CG47" i="6" s="1"/>
  <c r="CI47" i="6" s="1"/>
  <c r="CJ47" i="6" s="1"/>
  <c r="CK47" i="6" s="1"/>
  <c r="CM47" i="6" s="1"/>
  <c r="E47" i="6" s="1"/>
  <c r="F47" i="6" s="1"/>
  <c r="I47" i="6" s="1"/>
  <c r="CD47" i="7"/>
  <c r="BW47" i="7"/>
  <c r="BX47" i="7" s="1"/>
  <c r="C51" i="1"/>
  <c r="F50" i="1"/>
  <c r="H49" i="2" s="1"/>
  <c r="I49" i="2" s="1"/>
  <c r="D49" i="4" l="1"/>
  <c r="J49" i="2"/>
  <c r="J47" i="6"/>
  <c r="D47" i="8" s="1"/>
  <c r="C48" i="6"/>
  <c r="K48" i="6" s="1"/>
  <c r="M48" i="6" s="1"/>
  <c r="CA47" i="7"/>
  <c r="BZ47" i="7"/>
  <c r="D49" i="5"/>
  <c r="K49" i="4"/>
  <c r="G51" i="1"/>
  <c r="D47" i="9" l="1"/>
  <c r="G47" i="10" s="1"/>
  <c r="K47" i="8"/>
  <c r="M47" i="8" s="1"/>
  <c r="Q48" i="6"/>
  <c r="AI48" i="6" s="1"/>
  <c r="CB47" i="7"/>
  <c r="CC47" i="7" s="1"/>
  <c r="CE47" i="7" s="1"/>
  <c r="CF47" i="7" s="1"/>
  <c r="CG47" i="7" s="1"/>
  <c r="CI47" i="7" s="1"/>
  <c r="E47" i="7" s="1"/>
  <c r="C48" i="7" s="1"/>
  <c r="G48" i="7" s="1"/>
  <c r="G47" i="9"/>
  <c r="S48" i="6"/>
  <c r="CU48" i="6"/>
  <c r="EM48" i="6"/>
  <c r="G49" i="6"/>
  <c r="G49" i="5"/>
  <c r="Q49" i="4"/>
  <c r="M49" i="4"/>
  <c r="K51" i="1"/>
  <c r="R51" i="1"/>
  <c r="Q47" i="8" l="1"/>
  <c r="AJ48" i="6"/>
  <c r="X48" i="6"/>
  <c r="F47" i="7"/>
  <c r="H47" i="8" s="1"/>
  <c r="AK48" i="6"/>
  <c r="I47" i="9"/>
  <c r="O47" i="9"/>
  <c r="CU47" i="8"/>
  <c r="EM47" i="8"/>
  <c r="S47" i="8"/>
  <c r="AS48" i="6"/>
  <c r="DQ48" i="6"/>
  <c r="CW48" i="6"/>
  <c r="DF48" i="6"/>
  <c r="AJ47" i="8"/>
  <c r="AI47" i="8"/>
  <c r="X47" i="8"/>
  <c r="Z48" i="6"/>
  <c r="AA48" i="6" s="1"/>
  <c r="U48" i="6"/>
  <c r="V48" i="6" s="1"/>
  <c r="AW48" i="6" s="1"/>
  <c r="AC48" i="6"/>
  <c r="O48" i="7"/>
  <c r="I48" i="7"/>
  <c r="I49" i="5"/>
  <c r="M49" i="5" s="1"/>
  <c r="O49" i="5"/>
  <c r="V49" i="5" s="1"/>
  <c r="W49" i="5" s="1"/>
  <c r="Y51" i="1"/>
  <c r="Z51" i="1" s="1"/>
  <c r="AN51" i="1" s="1"/>
  <c r="T51" i="1"/>
  <c r="U51" i="1" s="1"/>
  <c r="AV51" i="1" s="1"/>
  <c r="AB51" i="1"/>
  <c r="S49" i="4"/>
  <c r="EM49" i="4"/>
  <c r="CU49" i="4"/>
  <c r="EL51" i="1"/>
  <c r="CT51" i="1"/>
  <c r="O51" i="1"/>
  <c r="AI49" i="4"/>
  <c r="X49" i="4"/>
  <c r="AJ49" i="4"/>
  <c r="AM48" i="6" l="1"/>
  <c r="AK47" i="8"/>
  <c r="AO48" i="6"/>
  <c r="M48" i="7"/>
  <c r="EI48" i="7"/>
  <c r="CQ48" i="7"/>
  <c r="AC47" i="8"/>
  <c r="Z47" i="8"/>
  <c r="AA47" i="8" s="1"/>
  <c r="AP47" i="8" s="1"/>
  <c r="U47" i="8"/>
  <c r="V47" i="8" s="1"/>
  <c r="AW47" i="8" s="1"/>
  <c r="V48" i="7"/>
  <c r="W48" i="7" s="1"/>
  <c r="X48" i="7" s="1"/>
  <c r="Y48" i="7"/>
  <c r="Q48" i="7"/>
  <c r="R48" i="7" s="1"/>
  <c r="AS48" i="7" s="1"/>
  <c r="AP48" i="6"/>
  <c r="CW47" i="8"/>
  <c r="DQ47" i="8"/>
  <c r="DF47" i="8"/>
  <c r="AS47" i="8"/>
  <c r="AL48" i="6"/>
  <c r="AN48" i="6" s="1"/>
  <c r="AB48" i="6"/>
  <c r="AD48" i="6" s="1"/>
  <c r="V47" i="9"/>
  <c r="W47" i="9" s="1"/>
  <c r="X47" i="9" s="1"/>
  <c r="Q47" i="9"/>
  <c r="R47" i="9" s="1"/>
  <c r="AS47" i="9" s="1"/>
  <c r="Y47" i="9"/>
  <c r="DU48" i="6"/>
  <c r="DT48" i="6"/>
  <c r="DR48" i="6"/>
  <c r="DS48" i="6"/>
  <c r="DV48" i="6"/>
  <c r="DK48" i="6"/>
  <c r="DH48" i="6"/>
  <c r="DG48" i="6"/>
  <c r="DJ48" i="6"/>
  <c r="DI48" i="6"/>
  <c r="M47" i="9"/>
  <c r="CQ47" i="9"/>
  <c r="EI47" i="9"/>
  <c r="DA48" i="6"/>
  <c r="CZ48" i="6"/>
  <c r="CX48" i="6"/>
  <c r="CY48" i="6"/>
  <c r="DB48" i="6"/>
  <c r="CQ49" i="5"/>
  <c r="DM49" i="5" s="1"/>
  <c r="EI49" i="5"/>
  <c r="AA51" i="1"/>
  <c r="AC51" i="1" s="1"/>
  <c r="AH51" i="1"/>
  <c r="AI51" i="1"/>
  <c r="W51" i="1"/>
  <c r="AK51" i="1"/>
  <c r="U49" i="4"/>
  <c r="V49" i="4" s="1"/>
  <c r="AW49" i="4" s="1"/>
  <c r="AC49" i="4"/>
  <c r="Z49" i="4"/>
  <c r="AA49" i="4" s="1"/>
  <c r="AB49" i="4" s="1"/>
  <c r="DP51" i="1"/>
  <c r="DE51" i="1"/>
  <c r="AR51" i="1"/>
  <c r="CV51" i="1"/>
  <c r="AO51" i="1"/>
  <c r="AP51" i="1" s="1"/>
  <c r="AE49" i="5"/>
  <c r="AF49" i="5"/>
  <c r="T49" i="5"/>
  <c r="DQ49" i="4"/>
  <c r="CW49" i="4"/>
  <c r="DF49" i="4"/>
  <c r="AS49" i="4"/>
  <c r="AK49" i="4"/>
  <c r="AQ48" i="6" l="1"/>
  <c r="BG48" i="6" s="1"/>
  <c r="Z48" i="7"/>
  <c r="AL47" i="9"/>
  <c r="Z47" i="9"/>
  <c r="BT47" i="9" s="1"/>
  <c r="DW48" i="6"/>
  <c r="DX48" i="6" s="1"/>
  <c r="AH48" i="7"/>
  <c r="BT48" i="7"/>
  <c r="DB47" i="9"/>
  <c r="DM47" i="9"/>
  <c r="CS47" i="9"/>
  <c r="AO47" i="9"/>
  <c r="DH47" i="8"/>
  <c r="DI47" i="8"/>
  <c r="DK47" i="8"/>
  <c r="DG47" i="8"/>
  <c r="DJ47" i="8"/>
  <c r="AB47" i="8"/>
  <c r="AD47" i="8" s="1"/>
  <c r="DR47" i="8"/>
  <c r="DS47" i="8"/>
  <c r="DV47" i="8"/>
  <c r="DU47" i="8"/>
  <c r="DT47" i="8"/>
  <c r="CZ47" i="8"/>
  <c r="CX47" i="8"/>
  <c r="DA47" i="8"/>
  <c r="CY47" i="8"/>
  <c r="DB47" i="8"/>
  <c r="DC48" i="6"/>
  <c r="DD48" i="6" s="1"/>
  <c r="DL48" i="6"/>
  <c r="DM48" i="6" s="1"/>
  <c r="AK47" i="9"/>
  <c r="BX48" i="6"/>
  <c r="AM47" i="8"/>
  <c r="CS48" i="7"/>
  <c r="DB48" i="7"/>
  <c r="AO48" i="7"/>
  <c r="DM48" i="7"/>
  <c r="AK48" i="7"/>
  <c r="AL47" i="8"/>
  <c r="AF47" i="9"/>
  <c r="AE47" i="9"/>
  <c r="T47" i="9"/>
  <c r="AH47" i="9"/>
  <c r="AL48" i="7"/>
  <c r="AO47" i="8"/>
  <c r="AQ47" i="8" s="1"/>
  <c r="T48" i="7"/>
  <c r="AE48" i="7"/>
  <c r="AF48" i="7"/>
  <c r="AD49" i="4"/>
  <c r="BX49" i="4" s="1"/>
  <c r="BC51" i="1"/>
  <c r="AO49" i="5"/>
  <c r="DB49" i="5"/>
  <c r="DF49" i="5" s="1"/>
  <c r="CS49" i="5"/>
  <c r="CV49" i="5" s="1"/>
  <c r="AO49" i="4"/>
  <c r="AM49" i="4"/>
  <c r="AL49" i="4"/>
  <c r="AL49" i="5"/>
  <c r="AG49" i="5"/>
  <c r="AI49" i="5" s="1"/>
  <c r="DR51" i="1"/>
  <c r="DT51" i="1"/>
  <c r="DS51" i="1"/>
  <c r="DQ51" i="1"/>
  <c r="DU51" i="1"/>
  <c r="DH49" i="4"/>
  <c r="DG49" i="4"/>
  <c r="DJ49" i="4"/>
  <c r="DI49" i="4"/>
  <c r="DK49" i="4"/>
  <c r="CZ49" i="4"/>
  <c r="CX49" i="4"/>
  <c r="CY49" i="4"/>
  <c r="DA49" i="4"/>
  <c r="DB49" i="4"/>
  <c r="CX51" i="1"/>
  <c r="DA51" i="1"/>
  <c r="CY51" i="1"/>
  <c r="CZ51" i="1"/>
  <c r="CW51" i="1"/>
  <c r="DR49" i="5"/>
  <c r="DN49" i="5"/>
  <c r="DQ49" i="5"/>
  <c r="DP49" i="5"/>
  <c r="DO49" i="5"/>
  <c r="DT49" i="4"/>
  <c r="DR49" i="4"/>
  <c r="DV49" i="4"/>
  <c r="DU49" i="4"/>
  <c r="DS49" i="4"/>
  <c r="DI51" i="1"/>
  <c r="DH51" i="1"/>
  <c r="DG51" i="1"/>
  <c r="DF51" i="1"/>
  <c r="DJ51" i="1"/>
  <c r="AP49" i="4"/>
  <c r="AJ51" i="1"/>
  <c r="AL51" i="1" s="1"/>
  <c r="AM51" i="1" s="1"/>
  <c r="X49" i="5"/>
  <c r="AH49" i="5"/>
  <c r="Y49" i="5"/>
  <c r="Q49" i="5"/>
  <c r="R49" i="5" s="1"/>
  <c r="AS49" i="5" s="1"/>
  <c r="BW51" i="1"/>
  <c r="BE51" i="1"/>
  <c r="BF48" i="6" l="1"/>
  <c r="BD48" i="6"/>
  <c r="AM47" i="9"/>
  <c r="BB47" i="9" s="1"/>
  <c r="DN48" i="6"/>
  <c r="DO48" i="6" s="1"/>
  <c r="CX49" i="5"/>
  <c r="CU49" i="5"/>
  <c r="CT49" i="5"/>
  <c r="DW47" i="8"/>
  <c r="DX47" i="8" s="1"/>
  <c r="AN47" i="8"/>
  <c r="BG47" i="8" s="1"/>
  <c r="DC47" i="8"/>
  <c r="DD47" i="8" s="1"/>
  <c r="CW49" i="5"/>
  <c r="AG47" i="9"/>
  <c r="AI47" i="9" s="1"/>
  <c r="AJ47" i="9" s="1"/>
  <c r="BI48" i="6"/>
  <c r="BH48" i="6"/>
  <c r="BX47" i="8"/>
  <c r="BF47" i="8"/>
  <c r="CV47" i="9"/>
  <c r="CT47" i="9"/>
  <c r="CW47" i="9"/>
  <c r="CX47" i="9"/>
  <c r="CU47" i="9"/>
  <c r="DN48" i="7"/>
  <c r="DR48" i="7"/>
  <c r="DP48" i="7"/>
  <c r="DQ48" i="7"/>
  <c r="DO48" i="7"/>
  <c r="AZ47" i="9"/>
  <c r="DR47" i="9"/>
  <c r="DN47" i="9"/>
  <c r="DO47" i="9"/>
  <c r="DQ47" i="9"/>
  <c r="DP47" i="9"/>
  <c r="EW48" i="6"/>
  <c r="EX48" i="6" s="1"/>
  <c r="EY48" i="6" s="1"/>
  <c r="EZ48" i="6" s="1"/>
  <c r="DY48" i="6"/>
  <c r="DZ48" i="6" s="1"/>
  <c r="BD47" i="8"/>
  <c r="DD47" i="9"/>
  <c r="DF47" i="9"/>
  <c r="DG47" i="9"/>
  <c r="DC47" i="9"/>
  <c r="DE47" i="9"/>
  <c r="DD48" i="7"/>
  <c r="DF48" i="7"/>
  <c r="DG48" i="7"/>
  <c r="DE48" i="7"/>
  <c r="DC48" i="7"/>
  <c r="DL47" i="8"/>
  <c r="DM47" i="8" s="1"/>
  <c r="AG48" i="7"/>
  <c r="AI48" i="7" s="1"/>
  <c r="AJ48" i="7" s="1"/>
  <c r="CT48" i="7"/>
  <c r="CW48" i="7"/>
  <c r="CU48" i="7"/>
  <c r="CX48" i="7"/>
  <c r="CV48" i="7"/>
  <c r="DD49" i="5"/>
  <c r="DE49" i="5"/>
  <c r="DC49" i="5"/>
  <c r="AM48" i="7"/>
  <c r="AN49" i="4"/>
  <c r="AQ49" i="4"/>
  <c r="BF49" i="4" s="1"/>
  <c r="DG49" i="5"/>
  <c r="DB51" i="1"/>
  <c r="DC51" i="1" s="1"/>
  <c r="Z49" i="5"/>
  <c r="BT49" i="5" s="1"/>
  <c r="AK49" i="5"/>
  <c r="AM49" i="5" s="1"/>
  <c r="DV51" i="1"/>
  <c r="DW51" i="1" s="1"/>
  <c r="DC49" i="4"/>
  <c r="DD49" i="4" s="1"/>
  <c r="DL49" i="4"/>
  <c r="DM49" i="4" s="1"/>
  <c r="BF51" i="1"/>
  <c r="DW49" i="4"/>
  <c r="DX49" i="4" s="1"/>
  <c r="DS49" i="5"/>
  <c r="DT49" i="5" s="1"/>
  <c r="DK51" i="1"/>
  <c r="DL51" i="1" s="1"/>
  <c r="AJ49" i="5"/>
  <c r="BC47" i="9" l="1"/>
  <c r="BD47" i="9" s="1"/>
  <c r="CY49" i="5"/>
  <c r="CZ49" i="5" s="1"/>
  <c r="DN47" i="8"/>
  <c r="DO47" i="8" s="1"/>
  <c r="DY47" i="8" s="1"/>
  <c r="DZ47" i="8" s="1"/>
  <c r="BJ48" i="6"/>
  <c r="BK48" i="6" s="1"/>
  <c r="DH49" i="5"/>
  <c r="DI49" i="5" s="1"/>
  <c r="BG49" i="4"/>
  <c r="BH49" i="4" s="1"/>
  <c r="ED48" i="6"/>
  <c r="EB48" i="6"/>
  <c r="EC48" i="6"/>
  <c r="EA48" i="6"/>
  <c r="EE48" i="6"/>
  <c r="CY47" i="9"/>
  <c r="CZ47" i="9" s="1"/>
  <c r="CY48" i="7"/>
  <c r="CZ48" i="7" s="1"/>
  <c r="BB48" i="7"/>
  <c r="AZ48" i="7"/>
  <c r="BH47" i="8"/>
  <c r="BI47" i="8"/>
  <c r="BC48" i="7"/>
  <c r="DH47" i="9"/>
  <c r="DI47" i="9" s="1"/>
  <c r="DS48" i="7"/>
  <c r="DT48" i="7" s="1"/>
  <c r="DH48" i="7"/>
  <c r="DI48" i="7" s="1"/>
  <c r="DS47" i="9"/>
  <c r="DT47" i="9" s="1"/>
  <c r="BD49" i="4"/>
  <c r="DM51" i="1"/>
  <c r="DN51" i="1" s="1"/>
  <c r="EV51" i="1" s="1"/>
  <c r="BB49" i="5"/>
  <c r="DN49" i="4"/>
  <c r="DO49" i="4" s="1"/>
  <c r="AZ49" i="5"/>
  <c r="BH51" i="1"/>
  <c r="BG51" i="1"/>
  <c r="BC49" i="5"/>
  <c r="BE47" i="9" l="1"/>
  <c r="BF47" i="9" s="1"/>
  <c r="BG47" i="9" s="1"/>
  <c r="DJ49" i="5"/>
  <c r="DK49" i="5" s="1"/>
  <c r="ES49" i="5" s="1"/>
  <c r="BI49" i="4"/>
  <c r="BJ49" i="4" s="1"/>
  <c r="BK49" i="4" s="1"/>
  <c r="EW47" i="8"/>
  <c r="EX47" i="8" s="1"/>
  <c r="EY47" i="8" s="1"/>
  <c r="EZ47" i="8" s="1"/>
  <c r="BJ47" i="8"/>
  <c r="BK47" i="8" s="1"/>
  <c r="DJ47" i="9"/>
  <c r="DK47" i="9" s="1"/>
  <c r="EA47" i="8"/>
  <c r="EC47" i="8"/>
  <c r="ED47" i="8"/>
  <c r="EE47" i="8"/>
  <c r="EB47" i="8"/>
  <c r="BD48" i="7"/>
  <c r="BE48" i="7"/>
  <c r="EF48" i="6"/>
  <c r="EG48" i="6" s="1"/>
  <c r="EH48" i="6" s="1"/>
  <c r="EI48" i="6" s="1"/>
  <c r="AU48" i="6" s="1"/>
  <c r="T48" i="6" s="1"/>
  <c r="W48" i="6" s="1"/>
  <c r="DX51" i="1"/>
  <c r="DY51" i="1" s="1"/>
  <c r="EB51" i="1" s="1"/>
  <c r="DJ48" i="7"/>
  <c r="DK48" i="7" s="1"/>
  <c r="BI51" i="1"/>
  <c r="BJ51" i="1" s="1"/>
  <c r="DY49" i="4"/>
  <c r="DZ49" i="4" s="1"/>
  <c r="EW49" i="4"/>
  <c r="BE49" i="5"/>
  <c r="BD49" i="5"/>
  <c r="DU49" i="5"/>
  <c r="DV49" i="5" s="1"/>
  <c r="EW51" i="1"/>
  <c r="EX51" i="1" s="1"/>
  <c r="EY51" i="1" s="1"/>
  <c r="DZ51" i="1" l="1"/>
  <c r="ED51" i="1"/>
  <c r="EA51" i="1"/>
  <c r="EF47" i="8"/>
  <c r="EG47" i="8" s="1"/>
  <c r="EH47" i="8" s="1"/>
  <c r="EI47" i="8" s="1"/>
  <c r="AU47" i="8" s="1"/>
  <c r="T47" i="8" s="1"/>
  <c r="W47" i="8" s="1"/>
  <c r="AX47" i="8" s="1"/>
  <c r="DU48" i="7"/>
  <c r="DV48" i="7" s="1"/>
  <c r="ES48" i="7"/>
  <c r="AX48" i="6"/>
  <c r="DU47" i="9"/>
  <c r="DV47" i="9" s="1"/>
  <c r="ES47" i="9"/>
  <c r="EC51" i="1"/>
  <c r="BF48" i="7"/>
  <c r="BG48" i="7" s="1"/>
  <c r="BF49" i="5"/>
  <c r="BG49" i="5" s="1"/>
  <c r="ET49" i="5"/>
  <c r="EU49" i="5" s="1"/>
  <c r="EV49" i="5" s="1"/>
  <c r="ED49" i="4"/>
  <c r="EA49" i="4"/>
  <c r="EB49" i="4"/>
  <c r="EC49" i="4"/>
  <c r="EE49" i="4"/>
  <c r="DW49" i="5"/>
  <c r="EA49" i="5"/>
  <c r="DY49" i="5"/>
  <c r="DZ49" i="5"/>
  <c r="DX49" i="5"/>
  <c r="EX49" i="4"/>
  <c r="EY49" i="4" s="1"/>
  <c r="EZ49" i="4" s="1"/>
  <c r="EE51" i="1" l="1"/>
  <c r="EF51" i="1" s="1"/>
  <c r="EG51" i="1" s="1"/>
  <c r="EH51" i="1" s="1"/>
  <c r="AT51" i="1" s="1"/>
  <c r="S51" i="1" s="1"/>
  <c r="V51" i="1" s="1"/>
  <c r="AW51" i="1" s="1"/>
  <c r="DX47" i="9"/>
  <c r="DZ47" i="9"/>
  <c r="DY47" i="9"/>
  <c r="EA47" i="9"/>
  <c r="DW47" i="9"/>
  <c r="ET47" i="9"/>
  <c r="EU47" i="9" s="1"/>
  <c r="EV47" i="9" s="1"/>
  <c r="BE48" i="6"/>
  <c r="AY48" i="6"/>
  <c r="BY48" i="6"/>
  <c r="BZ48" i="6" s="1"/>
  <c r="ET48" i="7"/>
  <c r="EU48" i="7" s="1"/>
  <c r="EV48" i="7" s="1"/>
  <c r="DX48" i="7"/>
  <c r="DZ48" i="7"/>
  <c r="DY48" i="7"/>
  <c r="EA48" i="7"/>
  <c r="DW48" i="7"/>
  <c r="BE47" i="8"/>
  <c r="AY47" i="8"/>
  <c r="BY47" i="8"/>
  <c r="BZ47" i="8" s="1"/>
  <c r="EB49" i="5"/>
  <c r="EC49" i="5" s="1"/>
  <c r="ED49" i="5" s="1"/>
  <c r="EE49" i="5" s="1"/>
  <c r="AQ49" i="5" s="1"/>
  <c r="P49" i="5" s="1"/>
  <c r="S49" i="5" s="1"/>
  <c r="EF49" i="4"/>
  <c r="EG49" i="4" s="1"/>
  <c r="EH49" i="4" s="1"/>
  <c r="EI49" i="4" s="1"/>
  <c r="AU49" i="4" s="1"/>
  <c r="T49" i="4" s="1"/>
  <c r="W49" i="4" s="1"/>
  <c r="EB47" i="9" l="1"/>
  <c r="EC47" i="9" s="1"/>
  <c r="ED47" i="9" s="1"/>
  <c r="EE47" i="9" s="1"/>
  <c r="AQ47" i="9" s="1"/>
  <c r="P47" i="9" s="1"/>
  <c r="S47" i="9" s="1"/>
  <c r="AT47" i="9" s="1"/>
  <c r="BU47" i="9" s="1"/>
  <c r="BV47" i="9" s="1"/>
  <c r="BQ48" i="6"/>
  <c r="BL48" i="6"/>
  <c r="BM48" i="6" s="1"/>
  <c r="BB47" i="8"/>
  <c r="BC47" i="8" s="1"/>
  <c r="AZ47" i="8"/>
  <c r="BA47" i="8" s="1"/>
  <c r="BL47" i="8"/>
  <c r="BM47" i="8" s="1"/>
  <c r="BQ47" i="8"/>
  <c r="EB48" i="7"/>
  <c r="EC48" i="7" s="1"/>
  <c r="ED48" i="7" s="1"/>
  <c r="EE48" i="7" s="1"/>
  <c r="AQ48" i="7" s="1"/>
  <c r="P48" i="7" s="1"/>
  <c r="S48" i="7" s="1"/>
  <c r="BB48" i="6"/>
  <c r="BC48" i="6" s="1"/>
  <c r="AZ48" i="6"/>
  <c r="BA48" i="6" s="1"/>
  <c r="BD51" i="1"/>
  <c r="AX51" i="1"/>
  <c r="BX51" i="1"/>
  <c r="BY51" i="1" s="1"/>
  <c r="AX49" i="4"/>
  <c r="AT49" i="5"/>
  <c r="AU47" i="9" l="1"/>
  <c r="AX47" i="9" s="1"/>
  <c r="AY47" i="9" s="1"/>
  <c r="BA47" i="9"/>
  <c r="BH47" i="9" s="1"/>
  <c r="BI47" i="9" s="1"/>
  <c r="BO47" i="8"/>
  <c r="BN47" i="8"/>
  <c r="AT48" i="7"/>
  <c r="BN48" i="6"/>
  <c r="BO48" i="6"/>
  <c r="BS47" i="8"/>
  <c r="BR47" i="8"/>
  <c r="BR48" i="6"/>
  <c r="BS48" i="6"/>
  <c r="BE49" i="4"/>
  <c r="AY49" i="4"/>
  <c r="BY49" i="4"/>
  <c r="BZ49" i="4" s="1"/>
  <c r="BP51" i="1"/>
  <c r="BK51" i="1"/>
  <c r="BL51" i="1" s="1"/>
  <c r="BA51" i="1"/>
  <c r="BB51" i="1" s="1"/>
  <c r="AY51" i="1"/>
  <c r="AZ51" i="1" s="1"/>
  <c r="BA49" i="5"/>
  <c r="AU49" i="5"/>
  <c r="BU49" i="5"/>
  <c r="BV49" i="5" s="1"/>
  <c r="BM47" i="9" l="1"/>
  <c r="BN47" i="9" s="1"/>
  <c r="AV47" i="9"/>
  <c r="AW47" i="9" s="1"/>
  <c r="BP47" i="8"/>
  <c r="BT47" i="8"/>
  <c r="AU48" i="7"/>
  <c r="BA48" i="7"/>
  <c r="BU48" i="7"/>
  <c r="BV48" i="7" s="1"/>
  <c r="BT48" i="6"/>
  <c r="BO47" i="9"/>
  <c r="BJ47" i="9"/>
  <c r="BK47" i="9"/>
  <c r="BP48" i="6"/>
  <c r="BQ49" i="4"/>
  <c r="BL49" i="4"/>
  <c r="BM49" i="4" s="1"/>
  <c r="BM51" i="1"/>
  <c r="BN51" i="1"/>
  <c r="BR51" i="1"/>
  <c r="BQ51" i="1"/>
  <c r="AX49" i="5"/>
  <c r="AY49" i="5" s="1"/>
  <c r="AV49" i="5"/>
  <c r="AW49" i="5" s="1"/>
  <c r="BB49" i="4"/>
  <c r="BC49" i="4" s="1"/>
  <c r="AZ49" i="4"/>
  <c r="BA49" i="4" s="1"/>
  <c r="BM49" i="5"/>
  <c r="BH49" i="5"/>
  <c r="BI49" i="5" s="1"/>
  <c r="BU47" i="8" l="1"/>
  <c r="CA47" i="8" s="1"/>
  <c r="CB47" i="8" s="1"/>
  <c r="BV47" i="8"/>
  <c r="BW47" i="8" s="1"/>
  <c r="BP47" i="9"/>
  <c r="BV48" i="6"/>
  <c r="BW48" i="6" s="1"/>
  <c r="BU48" i="6"/>
  <c r="BH48" i="7"/>
  <c r="BI48" i="7" s="1"/>
  <c r="BM48" i="7"/>
  <c r="BL47" i="9"/>
  <c r="AV48" i="7"/>
  <c r="AW48" i="7" s="1"/>
  <c r="AX48" i="7"/>
  <c r="AY48" i="7" s="1"/>
  <c r="BJ49" i="5"/>
  <c r="BK49" i="5"/>
  <c r="BO49" i="5"/>
  <c r="BN49" i="5"/>
  <c r="BO51" i="1"/>
  <c r="BN49" i="4"/>
  <c r="BO49" i="4"/>
  <c r="BS49" i="4"/>
  <c r="BR49" i="4"/>
  <c r="BS51" i="1"/>
  <c r="CH47" i="8" l="1"/>
  <c r="BP49" i="5"/>
  <c r="BQ47" i="9"/>
  <c r="BR47" i="9"/>
  <c r="BS47" i="9" s="1"/>
  <c r="BN48" i="7"/>
  <c r="BO48" i="7"/>
  <c r="BK48" i="7"/>
  <c r="BJ48" i="7"/>
  <c r="CA48" i="6"/>
  <c r="CB48" i="6" s="1"/>
  <c r="CH48" i="6"/>
  <c r="CE47" i="8"/>
  <c r="CD47" i="8"/>
  <c r="BT49" i="4"/>
  <c r="BP49" i="4"/>
  <c r="BU51" i="1"/>
  <c r="BV51" i="1" s="1"/>
  <c r="BT51" i="1"/>
  <c r="BL49" i="5"/>
  <c r="BL48" i="7" l="1"/>
  <c r="BU49" i="4"/>
  <c r="BV49" i="4"/>
  <c r="BW49" i="4" s="1"/>
  <c r="BR49" i="5"/>
  <c r="BS49" i="5" s="1"/>
  <c r="BQ49" i="5"/>
  <c r="CF47" i="8"/>
  <c r="CG47" i="8" s="1"/>
  <c r="CI47" i="8" s="1"/>
  <c r="CJ47" i="8" s="1"/>
  <c r="CK47" i="8" s="1"/>
  <c r="CM47" i="8" s="1"/>
  <c r="E47" i="8" s="1"/>
  <c r="F47" i="8" s="1"/>
  <c r="I47" i="8" s="1"/>
  <c r="J47" i="8" s="1"/>
  <c r="D47" i="10" s="1"/>
  <c r="CD48" i="6"/>
  <c r="CE48" i="6"/>
  <c r="CF48" i="6" s="1"/>
  <c r="CG48" i="6" s="1"/>
  <c r="CI48" i="6" s="1"/>
  <c r="CJ48" i="6" s="1"/>
  <c r="CK48" i="6" s="1"/>
  <c r="CM48" i="6" s="1"/>
  <c r="E48" i="6" s="1"/>
  <c r="BP48" i="7"/>
  <c r="BR48" i="7" s="1"/>
  <c r="BS48" i="7" s="1"/>
  <c r="BW47" i="9"/>
  <c r="BX47" i="9" s="1"/>
  <c r="CD47" i="9"/>
  <c r="CG51" i="1"/>
  <c r="BZ51" i="1"/>
  <c r="CA51" i="1" s="1"/>
  <c r="C48" i="8" l="1"/>
  <c r="BW49" i="5"/>
  <c r="BX49" i="5" s="1"/>
  <c r="CD49" i="5"/>
  <c r="CH49" i="4"/>
  <c r="CA49" i="4"/>
  <c r="CB49" i="4" s="1"/>
  <c r="BZ47" i="9"/>
  <c r="CA47" i="9"/>
  <c r="BQ48" i="7"/>
  <c r="F48" i="6"/>
  <c r="I48" i="6" s="1"/>
  <c r="C49" i="6"/>
  <c r="CC51" i="1"/>
  <c r="CD51" i="1"/>
  <c r="J48" i="6" l="1"/>
  <c r="D48" i="8" s="1"/>
  <c r="BZ49" i="5"/>
  <c r="CA49" i="5"/>
  <c r="CD49" i="4"/>
  <c r="CE49" i="4"/>
  <c r="BW48" i="7"/>
  <c r="BX48" i="7" s="1"/>
  <c r="CD48" i="7"/>
  <c r="CB47" i="9"/>
  <c r="CC47" i="9" s="1"/>
  <c r="CE47" i="9" s="1"/>
  <c r="CF47" i="9" s="1"/>
  <c r="CG47" i="9" s="1"/>
  <c r="CI47" i="9" s="1"/>
  <c r="E47" i="9" s="1"/>
  <c r="CE51" i="1"/>
  <c r="CF51" i="1" s="1"/>
  <c r="CH51" i="1" s="1"/>
  <c r="CI51" i="1" s="1"/>
  <c r="CJ51" i="1" s="1"/>
  <c r="CL51" i="1" s="1"/>
  <c r="E51" i="1" s="1"/>
  <c r="D48" i="9" l="1"/>
  <c r="G48" i="10" s="1"/>
  <c r="K48" i="8"/>
  <c r="CF49" i="4"/>
  <c r="CG49" i="4" s="1"/>
  <c r="CI49" i="4" s="1"/>
  <c r="CJ49" i="4" s="1"/>
  <c r="CK49" i="4" s="1"/>
  <c r="CM49" i="4" s="1"/>
  <c r="E49" i="4" s="1"/>
  <c r="CB49" i="5"/>
  <c r="CC49" i="5" s="1"/>
  <c r="CE49" i="5" s="1"/>
  <c r="CF49" i="5" s="1"/>
  <c r="CG49" i="5" s="1"/>
  <c r="CI49" i="5" s="1"/>
  <c r="E49" i="5" s="1"/>
  <c r="M48" i="8"/>
  <c r="Q48" i="8"/>
  <c r="F47" i="9"/>
  <c r="H47" i="10" s="1"/>
  <c r="C48" i="9"/>
  <c r="G48" i="9" s="1"/>
  <c r="BZ48" i="7"/>
  <c r="CA48" i="7"/>
  <c r="C52" i="1"/>
  <c r="F51" i="1"/>
  <c r="H50" i="2" s="1"/>
  <c r="I50" i="2" s="1"/>
  <c r="J50" i="2" l="1"/>
  <c r="D50" i="4" s="1"/>
  <c r="D50" i="5" s="1"/>
  <c r="CB48" i="7"/>
  <c r="CC48" i="7" s="1"/>
  <c r="CE48" i="7" s="1"/>
  <c r="CF48" i="7" s="1"/>
  <c r="CG48" i="7" s="1"/>
  <c r="CI48" i="7" s="1"/>
  <c r="E48" i="7" s="1"/>
  <c r="F48" i="7" s="1"/>
  <c r="H48" i="8" s="1"/>
  <c r="F49" i="5"/>
  <c r="H49" i="6" s="1"/>
  <c r="C50" i="5"/>
  <c r="C50" i="4"/>
  <c r="F49" i="4"/>
  <c r="I49" i="4" s="1"/>
  <c r="X48" i="8"/>
  <c r="AJ48" i="8"/>
  <c r="AI48" i="8"/>
  <c r="I48" i="9"/>
  <c r="O48" i="9"/>
  <c r="S48" i="8"/>
  <c r="CU48" i="8"/>
  <c r="EM48" i="8"/>
  <c r="G52" i="1"/>
  <c r="K50" i="4" l="1"/>
  <c r="C49" i="7"/>
  <c r="J49" i="4"/>
  <c r="D49" i="6" s="1"/>
  <c r="AK48" i="8"/>
  <c r="Z48" i="8"/>
  <c r="AA48" i="8" s="1"/>
  <c r="AB48" i="8" s="1"/>
  <c r="AC48" i="8"/>
  <c r="U48" i="8"/>
  <c r="V48" i="8" s="1"/>
  <c r="AW48" i="8" s="1"/>
  <c r="V48" i="9"/>
  <c r="W48" i="9" s="1"/>
  <c r="AK48" i="9" s="1"/>
  <c r="Y48" i="9"/>
  <c r="Q48" i="9"/>
  <c r="R48" i="9" s="1"/>
  <c r="AS48" i="9" s="1"/>
  <c r="M48" i="9"/>
  <c r="CQ48" i="9"/>
  <c r="EI48" i="9"/>
  <c r="AS48" i="8"/>
  <c r="CW48" i="8"/>
  <c r="DF48" i="8"/>
  <c r="DQ48" i="8"/>
  <c r="R52" i="1"/>
  <c r="K52" i="1"/>
  <c r="G50" i="6"/>
  <c r="G50" i="5"/>
  <c r="M50" i="4"/>
  <c r="Q50" i="4"/>
  <c r="D49" i="7" l="1"/>
  <c r="G49" i="8" s="1"/>
  <c r="K49" i="6"/>
  <c r="AO48" i="8"/>
  <c r="AD48" i="8"/>
  <c r="BX48" i="8" s="1"/>
  <c r="AL48" i="9"/>
  <c r="AM48" i="9" s="1"/>
  <c r="AH48" i="9"/>
  <c r="X48" i="9"/>
  <c r="Z48" i="9" s="1"/>
  <c r="BT48" i="9" s="1"/>
  <c r="AP48" i="8"/>
  <c r="AM48" i="8"/>
  <c r="M49" i="6"/>
  <c r="Q49" i="6"/>
  <c r="AL48" i="8"/>
  <c r="G49" i="7"/>
  <c r="DU48" i="8"/>
  <c r="DV48" i="8"/>
  <c r="DT48" i="8"/>
  <c r="DR48" i="8"/>
  <c r="DS48" i="8"/>
  <c r="T48" i="9"/>
  <c r="AE48" i="9"/>
  <c r="AF48" i="9"/>
  <c r="DG48" i="8"/>
  <c r="DH48" i="8"/>
  <c r="DJ48" i="8"/>
  <c r="DK48" i="8"/>
  <c r="DI48" i="8"/>
  <c r="CY48" i="8"/>
  <c r="CX48" i="8"/>
  <c r="CZ48" i="8"/>
  <c r="DA48" i="8"/>
  <c r="DB48" i="8"/>
  <c r="DB48" i="9"/>
  <c r="DM48" i="9"/>
  <c r="AO48" i="9"/>
  <c r="CS48" i="9"/>
  <c r="I50" i="5"/>
  <c r="M50" i="5" s="1"/>
  <c r="O50" i="5"/>
  <c r="V50" i="5" s="1"/>
  <c r="W50" i="5" s="1"/>
  <c r="AJ50" i="4"/>
  <c r="AI50" i="4"/>
  <c r="X50" i="4"/>
  <c r="AB52" i="1"/>
  <c r="T52" i="1"/>
  <c r="U52" i="1" s="1"/>
  <c r="AV52" i="1" s="1"/>
  <c r="Y52" i="1"/>
  <c r="Z52" i="1" s="1"/>
  <c r="AN52" i="1" s="1"/>
  <c r="O52" i="1"/>
  <c r="CT52" i="1"/>
  <c r="EL52" i="1"/>
  <c r="EM50" i="4"/>
  <c r="S50" i="4"/>
  <c r="CU50" i="4"/>
  <c r="AN48" i="8" l="1"/>
  <c r="AQ48" i="8"/>
  <c r="BD48" i="8" s="1"/>
  <c r="BB48" i="9"/>
  <c r="AZ48" i="9"/>
  <c r="I49" i="7"/>
  <c r="O49" i="7"/>
  <c r="AJ49" i="6"/>
  <c r="X49" i="6"/>
  <c r="AI49" i="6"/>
  <c r="S49" i="6"/>
  <c r="EM49" i="6"/>
  <c r="CU49" i="6"/>
  <c r="AG48" i="9"/>
  <c r="AI48" i="9" s="1"/>
  <c r="AJ48" i="9" s="1"/>
  <c r="BC48" i="9" s="1"/>
  <c r="BD48" i="9" s="1"/>
  <c r="CV48" i="9"/>
  <c r="CX48" i="9"/>
  <c r="CW48" i="9"/>
  <c r="CU48" i="9"/>
  <c r="CT48" i="9"/>
  <c r="DW48" i="8"/>
  <c r="DX48" i="8" s="1"/>
  <c r="DN48" i="9"/>
  <c r="DP48" i="9"/>
  <c r="DO48" i="9"/>
  <c r="DQ48" i="9"/>
  <c r="DR48" i="9"/>
  <c r="DG48" i="9"/>
  <c r="DF48" i="9"/>
  <c r="DD48" i="9"/>
  <c r="DC48" i="9"/>
  <c r="DE48" i="9"/>
  <c r="DC48" i="8"/>
  <c r="DD48" i="8" s="1"/>
  <c r="DL48" i="8"/>
  <c r="DM48" i="8" s="1"/>
  <c r="AK52" i="1"/>
  <c r="AA52" i="1"/>
  <c r="AC52" i="1" s="1"/>
  <c r="BW52" i="1" s="1"/>
  <c r="AO52" i="1"/>
  <c r="AP52" i="1" s="1"/>
  <c r="CQ50" i="5"/>
  <c r="DM50" i="5" s="1"/>
  <c r="EI50" i="5"/>
  <c r="AK50" i="4"/>
  <c r="AI52" i="1"/>
  <c r="AH52" i="1"/>
  <c r="W52" i="1"/>
  <c r="CV52" i="1"/>
  <c r="DE52" i="1"/>
  <c r="DP52" i="1"/>
  <c r="AR52" i="1"/>
  <c r="CW50" i="4"/>
  <c r="DF50" i="4"/>
  <c r="DQ50" i="4"/>
  <c r="AS50" i="4"/>
  <c r="AC50" i="4"/>
  <c r="U50" i="4"/>
  <c r="V50" i="4" s="1"/>
  <c r="AW50" i="4" s="1"/>
  <c r="Z50" i="4"/>
  <c r="AA50" i="4" s="1"/>
  <c r="AL50" i="4" s="1"/>
  <c r="AF50" i="5"/>
  <c r="AE50" i="5"/>
  <c r="T50" i="5"/>
  <c r="BF48" i="8" l="1"/>
  <c r="BG48" i="8"/>
  <c r="AK49" i="6"/>
  <c r="Z49" i="6"/>
  <c r="AA49" i="6" s="1"/>
  <c r="U49" i="6"/>
  <c r="V49" i="6" s="1"/>
  <c r="AW49" i="6" s="1"/>
  <c r="AC49" i="6"/>
  <c r="V49" i="7"/>
  <c r="W49" i="7" s="1"/>
  <c r="AH49" i="7" s="1"/>
  <c r="Y49" i="7"/>
  <c r="Q49" i="7"/>
  <c r="R49" i="7" s="1"/>
  <c r="AS49" i="7" s="1"/>
  <c r="BH48" i="8"/>
  <c r="BI48" i="8"/>
  <c r="M49" i="7"/>
  <c r="CQ49" i="7"/>
  <c r="EI49" i="7"/>
  <c r="CW49" i="6"/>
  <c r="AS49" i="6"/>
  <c r="DF49" i="6"/>
  <c r="DQ49" i="6"/>
  <c r="BE48" i="9"/>
  <c r="BF48" i="9" s="1"/>
  <c r="BG48" i="9" s="1"/>
  <c r="DN48" i="8"/>
  <c r="DO48" i="8" s="1"/>
  <c r="EW48" i="8" s="1"/>
  <c r="EX48" i="8" s="1"/>
  <c r="EY48" i="8" s="1"/>
  <c r="EZ48" i="8" s="1"/>
  <c r="CY48" i="9"/>
  <c r="CZ48" i="9" s="1"/>
  <c r="DH48" i="9"/>
  <c r="DI48" i="9" s="1"/>
  <c r="DS48" i="9"/>
  <c r="DT48" i="9" s="1"/>
  <c r="BC52" i="1"/>
  <c r="AJ52" i="1"/>
  <c r="AL52" i="1" s="1"/>
  <c r="AM52" i="1" s="1"/>
  <c r="BF52" i="1" s="1"/>
  <c r="BE52" i="1"/>
  <c r="AO50" i="5"/>
  <c r="DB50" i="5"/>
  <c r="DC50" i="5" s="1"/>
  <c r="AO50" i="4"/>
  <c r="CS50" i="5"/>
  <c r="CW50" i="5" s="1"/>
  <c r="AB50" i="4"/>
  <c r="AD50" i="4" s="1"/>
  <c r="AP50" i="4"/>
  <c r="Y50" i="5"/>
  <c r="Q50" i="5"/>
  <c r="R50" i="5" s="1"/>
  <c r="AS50" i="5" s="1"/>
  <c r="DT50" i="4"/>
  <c r="DS50" i="4"/>
  <c r="DV50" i="4"/>
  <c r="DU50" i="4"/>
  <c r="DR50" i="4"/>
  <c r="AM50" i="4"/>
  <c r="AN50" i="4" s="1"/>
  <c r="DH50" i="4"/>
  <c r="DK50" i="4"/>
  <c r="DJ50" i="4"/>
  <c r="DI50" i="4"/>
  <c r="DG50" i="4"/>
  <c r="CY50" i="4"/>
  <c r="CX50" i="4"/>
  <c r="DB50" i="4"/>
  <c r="DA50" i="4"/>
  <c r="CZ50" i="4"/>
  <c r="CZ52" i="1"/>
  <c r="CY52" i="1"/>
  <c r="CX52" i="1"/>
  <c r="CW52" i="1"/>
  <c r="DA52" i="1"/>
  <c r="AL50" i="5"/>
  <c r="DT52" i="1"/>
  <c r="DS52" i="1"/>
  <c r="DU52" i="1"/>
  <c r="DR52" i="1"/>
  <c r="DQ52" i="1"/>
  <c r="DP50" i="5"/>
  <c r="DN50" i="5"/>
  <c r="DR50" i="5"/>
  <c r="DO50" i="5"/>
  <c r="DQ50" i="5"/>
  <c r="AG50" i="5"/>
  <c r="DG52" i="1"/>
  <c r="DH52" i="1"/>
  <c r="DJ52" i="1"/>
  <c r="DF52" i="1"/>
  <c r="DI52" i="1"/>
  <c r="AM49" i="6" l="1"/>
  <c r="AO49" i="6"/>
  <c r="AK49" i="7"/>
  <c r="DG50" i="5"/>
  <c r="DE50" i="5"/>
  <c r="X49" i="7"/>
  <c r="Z49" i="7" s="1"/>
  <c r="DD50" i="5"/>
  <c r="AL49" i="7"/>
  <c r="AM49" i="7" s="1"/>
  <c r="AP49" i="6"/>
  <c r="AL49" i="6"/>
  <c r="AN49" i="6" s="1"/>
  <c r="AB49" i="6"/>
  <c r="AD49" i="6" s="1"/>
  <c r="BX49" i="6" s="1"/>
  <c r="DY48" i="8"/>
  <c r="DZ48" i="8" s="1"/>
  <c r="EA48" i="8" s="1"/>
  <c r="BJ48" i="8"/>
  <c r="BK48" i="8" s="1"/>
  <c r="DJ48" i="9"/>
  <c r="DK48" i="9" s="1"/>
  <c r="ES48" i="9" s="1"/>
  <c r="ET48" i="9" s="1"/>
  <c r="EU48" i="9" s="1"/>
  <c r="EV48" i="9" s="1"/>
  <c r="DG49" i="6"/>
  <c r="DI49" i="6"/>
  <c r="DH49" i="6"/>
  <c r="DK49" i="6"/>
  <c r="DJ49" i="6"/>
  <c r="DV49" i="6"/>
  <c r="DS49" i="6"/>
  <c r="DU49" i="6"/>
  <c r="DT49" i="6"/>
  <c r="DR49" i="6"/>
  <c r="CX49" i="6"/>
  <c r="CZ49" i="6"/>
  <c r="DB49" i="6"/>
  <c r="CY49" i="6"/>
  <c r="DA49" i="6"/>
  <c r="AO49" i="7"/>
  <c r="CS49" i="7"/>
  <c r="DB49" i="7"/>
  <c r="DM49" i="7"/>
  <c r="T49" i="7"/>
  <c r="AE49" i="7"/>
  <c r="AF49" i="7"/>
  <c r="DF50" i="5"/>
  <c r="CX50" i="5"/>
  <c r="CT50" i="5"/>
  <c r="CV50" i="5"/>
  <c r="AQ50" i="4"/>
  <c r="BG50" i="4" s="1"/>
  <c r="CU50" i="5"/>
  <c r="DL50" i="4"/>
  <c r="DM50" i="4" s="1"/>
  <c r="DW50" i="4"/>
  <c r="DX50" i="4" s="1"/>
  <c r="X50" i="5"/>
  <c r="Z50" i="5" s="1"/>
  <c r="BT50" i="5" s="1"/>
  <c r="AH50" i="5"/>
  <c r="DS50" i="5"/>
  <c r="DT50" i="5" s="1"/>
  <c r="BX50" i="4"/>
  <c r="DC50" i="4"/>
  <c r="DD50" i="4" s="1"/>
  <c r="DV52" i="1"/>
  <c r="DW52" i="1" s="1"/>
  <c r="AI50" i="5"/>
  <c r="DB52" i="1"/>
  <c r="DC52" i="1" s="1"/>
  <c r="AK50" i="5"/>
  <c r="AM50" i="5" s="1"/>
  <c r="DK52" i="1"/>
  <c r="DL52" i="1" s="1"/>
  <c r="BG52" i="1"/>
  <c r="BH52" i="1"/>
  <c r="AQ49" i="6" l="1"/>
  <c r="BD49" i="6" s="1"/>
  <c r="DH50" i="5"/>
  <c r="DI50" i="5" s="1"/>
  <c r="DU48" i="9"/>
  <c r="DV48" i="9" s="1"/>
  <c r="DW48" i="9" s="1"/>
  <c r="EC48" i="8"/>
  <c r="BB49" i="7"/>
  <c r="ED48" i="8"/>
  <c r="EE48" i="8"/>
  <c r="EB48" i="8"/>
  <c r="AZ49" i="7"/>
  <c r="DC49" i="6"/>
  <c r="DD49" i="6" s="1"/>
  <c r="BT49" i="7"/>
  <c r="DW49" i="6"/>
  <c r="DX49" i="6" s="1"/>
  <c r="BG49" i="6"/>
  <c r="BH49" i="6" s="1"/>
  <c r="DD49" i="7"/>
  <c r="DG49" i="7"/>
  <c r="DC49" i="7"/>
  <c r="DF49" i="7"/>
  <c r="DE49" i="7"/>
  <c r="AG49" i="7"/>
  <c r="AI49" i="7" s="1"/>
  <c r="AJ49" i="7" s="1"/>
  <c r="BC49" i="7" s="1"/>
  <c r="CW49" i="7"/>
  <c r="CT49" i="7"/>
  <c r="CV49" i="7"/>
  <c r="CU49" i="7"/>
  <c r="CX49" i="7"/>
  <c r="DQ49" i="7"/>
  <c r="DP49" i="7"/>
  <c r="DO49" i="7"/>
  <c r="DN49" i="7"/>
  <c r="DR49" i="7"/>
  <c r="DL49" i="6"/>
  <c r="DM49" i="6" s="1"/>
  <c r="CY50" i="5"/>
  <c r="CZ50" i="5" s="1"/>
  <c r="DJ50" i="5" s="1"/>
  <c r="DK50" i="5" s="1"/>
  <c r="BF50" i="4"/>
  <c r="BD50" i="4"/>
  <c r="DN50" i="4"/>
  <c r="DO50" i="4" s="1"/>
  <c r="AZ50" i="5"/>
  <c r="DM52" i="1"/>
  <c r="DN52" i="1" s="1"/>
  <c r="BI52" i="1"/>
  <c r="BJ52" i="1" s="1"/>
  <c r="BB50" i="5"/>
  <c r="BI50" i="4"/>
  <c r="BH50" i="4"/>
  <c r="AJ50" i="5"/>
  <c r="DZ48" i="9" l="1"/>
  <c r="DX48" i="9"/>
  <c r="DY48" i="9"/>
  <c r="EA48" i="9"/>
  <c r="BF49" i="6"/>
  <c r="EF48" i="8"/>
  <c r="EG48" i="8" s="1"/>
  <c r="EH48" i="8" s="1"/>
  <c r="EI48" i="8" s="1"/>
  <c r="AU48" i="8" s="1"/>
  <c r="T48" i="8" s="1"/>
  <c r="W48" i="8" s="1"/>
  <c r="AX48" i="8" s="1"/>
  <c r="BE48" i="8" s="1"/>
  <c r="DN49" i="6"/>
  <c r="DO49" i="6" s="1"/>
  <c r="DY49" i="6" s="1"/>
  <c r="DZ49" i="6" s="1"/>
  <c r="BI49" i="6"/>
  <c r="BJ49" i="6" s="1"/>
  <c r="BK49" i="6" s="1"/>
  <c r="DS49" i="7"/>
  <c r="DT49" i="7" s="1"/>
  <c r="CY49" i="7"/>
  <c r="CZ49" i="7" s="1"/>
  <c r="DH49" i="7"/>
  <c r="DI49" i="7" s="1"/>
  <c r="BE49" i="7"/>
  <c r="BD49" i="7"/>
  <c r="DX52" i="1"/>
  <c r="DY52" i="1" s="1"/>
  <c r="EV52" i="1"/>
  <c r="DU50" i="5"/>
  <c r="DV50" i="5" s="1"/>
  <c r="ES50" i="5"/>
  <c r="DY50" i="4"/>
  <c r="DZ50" i="4" s="1"/>
  <c r="EW50" i="4"/>
  <c r="BC50" i="5"/>
  <c r="BJ50" i="4"/>
  <c r="BK50" i="4" s="1"/>
  <c r="EB48" i="9" l="1"/>
  <c r="EC48" i="9" s="1"/>
  <c r="ED48" i="9" s="1"/>
  <c r="EE48" i="9" s="1"/>
  <c r="AQ48" i="9" s="1"/>
  <c r="P48" i="9" s="1"/>
  <c r="S48" i="9" s="1"/>
  <c r="AT48" i="9" s="1"/>
  <c r="AU48" i="9" s="1"/>
  <c r="BY48" i="8"/>
  <c r="BZ48" i="8" s="1"/>
  <c r="AY48" i="8"/>
  <c r="BB48" i="8" s="1"/>
  <c r="BC48" i="8" s="1"/>
  <c r="EW49" i="6"/>
  <c r="EX49" i="6" s="1"/>
  <c r="EY49" i="6" s="1"/>
  <c r="EZ49" i="6" s="1"/>
  <c r="DJ49" i="7"/>
  <c r="DK49" i="7" s="1"/>
  <c r="ES49" i="7" s="1"/>
  <c r="ET49" i="7" s="1"/>
  <c r="EU49" i="7" s="1"/>
  <c r="EV49" i="7" s="1"/>
  <c r="BF49" i="7"/>
  <c r="BG49" i="7" s="1"/>
  <c r="EA49" i="6"/>
  <c r="EE49" i="6"/>
  <c r="EC49" i="6"/>
  <c r="ED49" i="6"/>
  <c r="EB49" i="6"/>
  <c r="BQ48" i="8"/>
  <c r="BL48" i="8"/>
  <c r="BM48" i="8" s="1"/>
  <c r="BD50" i="5"/>
  <c r="BE50" i="5"/>
  <c r="EX50" i="4"/>
  <c r="EY50" i="4" s="1"/>
  <c r="EZ50" i="4" s="1"/>
  <c r="EW52" i="1"/>
  <c r="EX52" i="1" s="1"/>
  <c r="EY52" i="1" s="1"/>
  <c r="ET50" i="5"/>
  <c r="EU50" i="5" s="1"/>
  <c r="EV50" i="5" s="1"/>
  <c r="ED50" i="4"/>
  <c r="EC50" i="4"/>
  <c r="EE50" i="4"/>
  <c r="EB50" i="4"/>
  <c r="EA50" i="4"/>
  <c r="DY50" i="5"/>
  <c r="DX50" i="5"/>
  <c r="EA50" i="5"/>
  <c r="DW50" i="5"/>
  <c r="DZ50" i="5"/>
  <c r="EC52" i="1"/>
  <c r="DZ52" i="1"/>
  <c r="ED52" i="1"/>
  <c r="EA52" i="1"/>
  <c r="EB52" i="1"/>
  <c r="AZ48" i="8" l="1"/>
  <c r="BA48" i="8" s="1"/>
  <c r="BA48" i="9"/>
  <c r="BU48" i="9"/>
  <c r="BV48" i="9" s="1"/>
  <c r="DU49" i="7"/>
  <c r="DV49" i="7" s="1"/>
  <c r="DX49" i="7" s="1"/>
  <c r="EF49" i="6"/>
  <c r="EG49" i="6" s="1"/>
  <c r="EH49" i="6" s="1"/>
  <c r="EI49" i="6" s="1"/>
  <c r="AU49" i="6" s="1"/>
  <c r="T49" i="6" s="1"/>
  <c r="W49" i="6" s="1"/>
  <c r="AX49" i="6" s="1"/>
  <c r="BM48" i="9"/>
  <c r="BH48" i="9"/>
  <c r="BI48" i="9" s="1"/>
  <c r="BN48" i="8"/>
  <c r="BO48" i="8"/>
  <c r="BR48" i="8"/>
  <c r="BS48" i="8"/>
  <c r="AX48" i="9"/>
  <c r="AY48" i="9" s="1"/>
  <c r="AV48" i="9"/>
  <c r="AW48" i="9" s="1"/>
  <c r="EB50" i="5"/>
  <c r="EC50" i="5" s="1"/>
  <c r="ED50" i="5" s="1"/>
  <c r="EE50" i="5" s="1"/>
  <c r="AQ50" i="5" s="1"/>
  <c r="P50" i="5" s="1"/>
  <c r="S50" i="5" s="1"/>
  <c r="BF50" i="5"/>
  <c r="BG50" i="5" s="1"/>
  <c r="EE52" i="1"/>
  <c r="EF52" i="1" s="1"/>
  <c r="EG52" i="1" s="1"/>
  <c r="EH52" i="1" s="1"/>
  <c r="AT52" i="1" s="1"/>
  <c r="S52" i="1" s="1"/>
  <c r="V52" i="1" s="1"/>
  <c r="EF50" i="4"/>
  <c r="EG50" i="4" s="1"/>
  <c r="EH50" i="4" s="1"/>
  <c r="EI50" i="4" s="1"/>
  <c r="AU50" i="4" s="1"/>
  <c r="T50" i="4" s="1"/>
  <c r="W50" i="4" s="1"/>
  <c r="EA49" i="7" l="1"/>
  <c r="DW49" i="7"/>
  <c r="DZ49" i="7"/>
  <c r="DY49" i="7"/>
  <c r="EB49" i="7" s="1"/>
  <c r="EC49" i="7" s="1"/>
  <c r="ED49" i="7" s="1"/>
  <c r="EE49" i="7" s="1"/>
  <c r="AQ49" i="7" s="1"/>
  <c r="P49" i="7" s="1"/>
  <c r="S49" i="7" s="1"/>
  <c r="AT49" i="7" s="1"/>
  <c r="BE49" i="6"/>
  <c r="BY49" i="6"/>
  <c r="BZ49" i="6" s="1"/>
  <c r="AY49" i="6"/>
  <c r="BT48" i="8"/>
  <c r="BP48" i="8"/>
  <c r="BK48" i="9"/>
  <c r="BJ48" i="9"/>
  <c r="BO48" i="9"/>
  <c r="BN48" i="9"/>
  <c r="BP48" i="9" s="1"/>
  <c r="AT50" i="5"/>
  <c r="BA50" i="5" s="1"/>
  <c r="AX50" i="4"/>
  <c r="AW52" i="1"/>
  <c r="BU48" i="8" l="1"/>
  <c r="CA48" i="8" s="1"/>
  <c r="CB48" i="8" s="1"/>
  <c r="BB49" i="6"/>
  <c r="BC49" i="6" s="1"/>
  <c r="AZ49" i="6"/>
  <c r="BA49" i="6" s="1"/>
  <c r="BU49" i="7"/>
  <c r="BV49" i="7" s="1"/>
  <c r="AU49" i="7"/>
  <c r="BA49" i="7"/>
  <c r="BL48" i="9"/>
  <c r="BR48" i="9" s="1"/>
  <c r="BS48" i="9" s="1"/>
  <c r="BQ49" i="6"/>
  <c r="BL49" i="6"/>
  <c r="BM49" i="6" s="1"/>
  <c r="BV48" i="8"/>
  <c r="BW48" i="8" s="1"/>
  <c r="BU50" i="5"/>
  <c r="BV50" i="5" s="1"/>
  <c r="AU50" i="5"/>
  <c r="AX50" i="5" s="1"/>
  <c r="AY50" i="5" s="1"/>
  <c r="BD52" i="1"/>
  <c r="AX52" i="1"/>
  <c r="BX52" i="1"/>
  <c r="BY52" i="1" s="1"/>
  <c r="BM50" i="5"/>
  <c r="BH50" i="5"/>
  <c r="BI50" i="5" s="1"/>
  <c r="BE50" i="4"/>
  <c r="AY50" i="4"/>
  <c r="BY50" i="4"/>
  <c r="BZ50" i="4" s="1"/>
  <c r="CH48" i="8" l="1"/>
  <c r="AX49" i="7"/>
  <c r="AY49" i="7" s="1"/>
  <c r="AV49" i="7"/>
  <c r="AW49" i="7" s="1"/>
  <c r="BH49" i="7"/>
  <c r="BI49" i="7" s="1"/>
  <c r="BM49" i="7"/>
  <c r="BQ48" i="9"/>
  <c r="CD48" i="9" s="1"/>
  <c r="BO49" i="6"/>
  <c r="BN49" i="6"/>
  <c r="BR49" i="6"/>
  <c r="BS49" i="6"/>
  <c r="CE48" i="8"/>
  <c r="CD48" i="8"/>
  <c r="AV50" i="5"/>
  <c r="AW50" i="5" s="1"/>
  <c r="BJ50" i="5"/>
  <c r="BK50" i="5"/>
  <c r="BP52" i="1"/>
  <c r="BK52" i="1"/>
  <c r="BL52" i="1" s="1"/>
  <c r="BQ50" i="4"/>
  <c r="BL50" i="4"/>
  <c r="BM50" i="4" s="1"/>
  <c r="BO50" i="5"/>
  <c r="BN50" i="5"/>
  <c r="BA52" i="1"/>
  <c r="BB52" i="1" s="1"/>
  <c r="AY52" i="1"/>
  <c r="AZ52" i="1" s="1"/>
  <c r="BB50" i="4"/>
  <c r="BC50" i="4" s="1"/>
  <c r="AZ50" i="4"/>
  <c r="BA50" i="4" s="1"/>
  <c r="BP49" i="6" l="1"/>
  <c r="BW48" i="9"/>
  <c r="BX48" i="9" s="1"/>
  <c r="BZ48" i="9" s="1"/>
  <c r="BK49" i="7"/>
  <c r="BJ49" i="7"/>
  <c r="BN49" i="7"/>
  <c r="BO49" i="7"/>
  <c r="BT49" i="6"/>
  <c r="BU49" i="6" s="1"/>
  <c r="CF48" i="8"/>
  <c r="CG48" i="8" s="1"/>
  <c r="CI48" i="8" s="1"/>
  <c r="CJ48" i="8" s="1"/>
  <c r="CK48" i="8" s="1"/>
  <c r="CM48" i="8" s="1"/>
  <c r="E48" i="8" s="1"/>
  <c r="C49" i="8" s="1"/>
  <c r="BP50" i="5"/>
  <c r="BL50" i="5"/>
  <c r="BS50" i="4"/>
  <c r="BR50" i="4"/>
  <c r="BQ52" i="1"/>
  <c r="BR52" i="1"/>
  <c r="BO50" i="4"/>
  <c r="BN50" i="4"/>
  <c r="BM52" i="1"/>
  <c r="BN52" i="1"/>
  <c r="BT50" i="4" l="1"/>
  <c r="CA48" i="9"/>
  <c r="CB48" i="9" s="1"/>
  <c r="CC48" i="9" s="1"/>
  <c r="CE48" i="9" s="1"/>
  <c r="CF48" i="9" s="1"/>
  <c r="CG48" i="9" s="1"/>
  <c r="CI48" i="9" s="1"/>
  <c r="E48" i="9" s="1"/>
  <c r="C49" i="9" s="1"/>
  <c r="BL49" i="7"/>
  <c r="CA49" i="6"/>
  <c r="CB49" i="6" s="1"/>
  <c r="CH49" i="6"/>
  <c r="BV49" i="6"/>
  <c r="BW49" i="6" s="1"/>
  <c r="BP49" i="7"/>
  <c r="BR49" i="7" s="1"/>
  <c r="BS49" i="7" s="1"/>
  <c r="BQ49" i="7"/>
  <c r="BR50" i="5"/>
  <c r="BS50" i="5" s="1"/>
  <c r="BQ50" i="5"/>
  <c r="F48" i="8"/>
  <c r="I48" i="8" s="1"/>
  <c r="J48" i="8" s="1"/>
  <c r="D48" i="10" s="1"/>
  <c r="BS52" i="1"/>
  <c r="BO52" i="1"/>
  <c r="BP50" i="4"/>
  <c r="BW50" i="5" l="1"/>
  <c r="BX50" i="5" s="1"/>
  <c r="CD50" i="5"/>
  <c r="BW49" i="7"/>
  <c r="BX49" i="7" s="1"/>
  <c r="CD49" i="7"/>
  <c r="BU50" i="4"/>
  <c r="BV50" i="4"/>
  <c r="BW50" i="4" s="1"/>
  <c r="CE49" i="6"/>
  <c r="CD49" i="6"/>
  <c r="F48" i="9"/>
  <c r="H48" i="10" s="1"/>
  <c r="BT52" i="1"/>
  <c r="BU52" i="1"/>
  <c r="BV52" i="1" s="1"/>
  <c r="CA50" i="4" l="1"/>
  <c r="CB50" i="4" s="1"/>
  <c r="CH50" i="4"/>
  <c r="BZ49" i="7"/>
  <c r="CA49" i="7"/>
  <c r="CF49" i="6"/>
  <c r="CG49" i="6" s="1"/>
  <c r="CI49" i="6" s="1"/>
  <c r="CJ49" i="6" s="1"/>
  <c r="CK49" i="6" s="1"/>
  <c r="CM49" i="6" s="1"/>
  <c r="E49" i="6" s="1"/>
  <c r="CA50" i="5"/>
  <c r="BZ50" i="5"/>
  <c r="CG52" i="1"/>
  <c r="BZ52" i="1"/>
  <c r="CA52" i="1" s="1"/>
  <c r="CB50" i="5" l="1"/>
  <c r="CC50" i="5" s="1"/>
  <c r="CE50" i="5" s="1"/>
  <c r="CF50" i="5" s="1"/>
  <c r="CG50" i="5" s="1"/>
  <c r="CI50" i="5" s="1"/>
  <c r="CB49" i="7"/>
  <c r="CC49" i="7" s="1"/>
  <c r="CE49" i="7" s="1"/>
  <c r="CF49" i="7" s="1"/>
  <c r="CG49" i="7" s="1"/>
  <c r="CI49" i="7" s="1"/>
  <c r="E49" i="7" s="1"/>
  <c r="C50" i="6"/>
  <c r="F49" i="6"/>
  <c r="I49" i="6" s="1"/>
  <c r="CD50" i="4"/>
  <c r="CE50" i="4"/>
  <c r="CC52" i="1"/>
  <c r="CD52" i="1"/>
  <c r="J49" i="6" l="1"/>
  <c r="D49" i="8" s="1"/>
  <c r="E50" i="5"/>
  <c r="C51" i="5" s="1"/>
  <c r="CF50" i="4"/>
  <c r="CG50" i="4" s="1"/>
  <c r="CI50" i="4" s="1"/>
  <c r="CJ50" i="4" s="1"/>
  <c r="CK50" i="4" s="1"/>
  <c r="CM50" i="4" s="1"/>
  <c r="E50" i="4" s="1"/>
  <c r="F49" i="7"/>
  <c r="H49" i="8" s="1"/>
  <c r="C50" i="7"/>
  <c r="CE52" i="1"/>
  <c r="CF52" i="1" s="1"/>
  <c r="CH52" i="1" s="1"/>
  <c r="CI52" i="1" s="1"/>
  <c r="CJ52" i="1" s="1"/>
  <c r="CL52" i="1" s="1"/>
  <c r="E52" i="1" s="1"/>
  <c r="F50" i="5" l="1"/>
  <c r="H50" i="6" s="1"/>
  <c r="D49" i="9"/>
  <c r="K49" i="8"/>
  <c r="M49" i="8" s="1"/>
  <c r="G49" i="9"/>
  <c r="G49" i="10"/>
  <c r="F50" i="4"/>
  <c r="I50" i="4" s="1"/>
  <c r="C51" i="4"/>
  <c r="F52" i="1"/>
  <c r="H51" i="2" s="1"/>
  <c r="I51" i="2" s="1"/>
  <c r="C53" i="1"/>
  <c r="J51" i="2" l="1"/>
  <c r="D51" i="4" s="1"/>
  <c r="J50" i="4"/>
  <c r="D50" i="6" s="1"/>
  <c r="Q49" i="8"/>
  <c r="X49" i="8" s="1"/>
  <c r="O49" i="9"/>
  <c r="I49" i="9"/>
  <c r="AJ49" i="8"/>
  <c r="EM49" i="8"/>
  <c r="S49" i="8"/>
  <c r="CU49" i="8"/>
  <c r="G53" i="1"/>
  <c r="D51" i="5" l="1"/>
  <c r="K51" i="4"/>
  <c r="D50" i="7"/>
  <c r="K50" i="6"/>
  <c r="Q50" i="6" s="1"/>
  <c r="AI49" i="8"/>
  <c r="AK49" i="8"/>
  <c r="M49" i="9"/>
  <c r="EI49" i="9"/>
  <c r="CQ49" i="9"/>
  <c r="V49" i="9"/>
  <c r="W49" i="9" s="1"/>
  <c r="AH49" i="9" s="1"/>
  <c r="Y49" i="9"/>
  <c r="Q49" i="9"/>
  <c r="R49" i="9" s="1"/>
  <c r="AS49" i="9" s="1"/>
  <c r="DQ49" i="8"/>
  <c r="AS49" i="8"/>
  <c r="DF49" i="8"/>
  <c r="CW49" i="8"/>
  <c r="AC49" i="8"/>
  <c r="U49" i="8"/>
  <c r="V49" i="8" s="1"/>
  <c r="AW49" i="8" s="1"/>
  <c r="Z49" i="8"/>
  <c r="AA49" i="8" s="1"/>
  <c r="AL49" i="8" s="1"/>
  <c r="G50" i="8"/>
  <c r="G50" i="7"/>
  <c r="R53" i="1"/>
  <c r="K53" i="1"/>
  <c r="G51" i="6"/>
  <c r="G51" i="5"/>
  <c r="Q51" i="4"/>
  <c r="M51" i="4"/>
  <c r="M50" i="6" l="1"/>
  <c r="X49" i="9"/>
  <c r="Z49" i="9" s="1"/>
  <c r="AP49" i="8"/>
  <c r="AM49" i="8"/>
  <c r="AN49" i="8" s="1"/>
  <c r="AO49" i="8"/>
  <c r="AK49" i="9"/>
  <c r="S50" i="6"/>
  <c r="CU50" i="6"/>
  <c r="EM50" i="6"/>
  <c r="BT49" i="9"/>
  <c r="AB49" i="8"/>
  <c r="AD49" i="8" s="1"/>
  <c r="DB49" i="8"/>
  <c r="DA49" i="8"/>
  <c r="CY49" i="8"/>
  <c r="CX49" i="8"/>
  <c r="CZ49" i="8"/>
  <c r="DU49" i="8"/>
  <c r="DT49" i="8"/>
  <c r="DR49" i="8"/>
  <c r="DV49" i="8"/>
  <c r="DS49" i="8"/>
  <c r="AL49" i="9"/>
  <c r="CS49" i="9"/>
  <c r="DM49" i="9"/>
  <c r="AO49" i="9"/>
  <c r="DB49" i="9"/>
  <c r="DG49" i="8"/>
  <c r="DJ49" i="8"/>
  <c r="DK49" i="8"/>
  <c r="DI49" i="8"/>
  <c r="DH49" i="8"/>
  <c r="O50" i="7"/>
  <c r="I50" i="7"/>
  <c r="AI50" i="6"/>
  <c r="AJ50" i="6"/>
  <c r="X50" i="6"/>
  <c r="AE49" i="9"/>
  <c r="AF49" i="9"/>
  <c r="T49" i="9"/>
  <c r="I51" i="5"/>
  <c r="M51" i="5" s="1"/>
  <c r="O51" i="5"/>
  <c r="V51" i="5" s="1"/>
  <c r="W51" i="5" s="1"/>
  <c r="AI51" i="4"/>
  <c r="AJ51" i="4"/>
  <c r="X51" i="4"/>
  <c r="EL53" i="1"/>
  <c r="CT53" i="1"/>
  <c r="O53" i="1"/>
  <c r="S51" i="4"/>
  <c r="EM51" i="4"/>
  <c r="CU51" i="4"/>
  <c r="T53" i="1"/>
  <c r="U53" i="1" s="1"/>
  <c r="AV53" i="1" s="1"/>
  <c r="AB53" i="1"/>
  <c r="Y53" i="1"/>
  <c r="Z53" i="1" s="1"/>
  <c r="AK53" i="1" s="1"/>
  <c r="AM49" i="9" l="1"/>
  <c r="AZ49" i="9" s="1"/>
  <c r="AQ49" i="8"/>
  <c r="BG49" i="8" s="1"/>
  <c r="AK50" i="6"/>
  <c r="EI51" i="5"/>
  <c r="CQ51" i="5"/>
  <c r="DB51" i="5" s="1"/>
  <c r="M50" i="7"/>
  <c r="CQ50" i="7"/>
  <c r="EI50" i="7"/>
  <c r="DN49" i="9"/>
  <c r="DQ49" i="9"/>
  <c r="DP49" i="9"/>
  <c r="DR49" i="9"/>
  <c r="DO49" i="9"/>
  <c r="CX49" i="9"/>
  <c r="CW49" i="9"/>
  <c r="CU49" i="9"/>
  <c r="CV49" i="9"/>
  <c r="CT49" i="9"/>
  <c r="DC49" i="8"/>
  <c r="DD49" i="8" s="1"/>
  <c r="DF50" i="6"/>
  <c r="CW50" i="6"/>
  <c r="AS50" i="6"/>
  <c r="DQ50" i="6"/>
  <c r="V50" i="7"/>
  <c r="W50" i="7" s="1"/>
  <c r="AH50" i="7" s="1"/>
  <c r="Y50" i="7"/>
  <c r="Q50" i="7"/>
  <c r="R50" i="7" s="1"/>
  <c r="AS50" i="7" s="1"/>
  <c r="Z50" i="6"/>
  <c r="AA50" i="6" s="1"/>
  <c r="AP50" i="6" s="1"/>
  <c r="AC50" i="6"/>
  <c r="U50" i="6"/>
  <c r="V50" i="6" s="1"/>
  <c r="AW50" i="6" s="1"/>
  <c r="DL49" i="8"/>
  <c r="DM49" i="8" s="1"/>
  <c r="DN49" i="8" s="1"/>
  <c r="DO49" i="8" s="1"/>
  <c r="AG49" i="9"/>
  <c r="AI49" i="9" s="1"/>
  <c r="AJ49" i="9" s="1"/>
  <c r="BC49" i="9" s="1"/>
  <c r="DF49" i="9"/>
  <c r="DG49" i="9"/>
  <c r="DD49" i="9"/>
  <c r="DE49" i="9"/>
  <c r="DC49" i="9"/>
  <c r="DW49" i="8"/>
  <c r="DX49" i="8" s="1"/>
  <c r="BX49" i="8"/>
  <c r="BD49" i="8"/>
  <c r="BF49" i="8"/>
  <c r="AN53" i="1"/>
  <c r="AK51" i="4"/>
  <c r="CW51" i="4"/>
  <c r="DF51" i="4"/>
  <c r="DQ51" i="4"/>
  <c r="AS51" i="4"/>
  <c r="AA53" i="1"/>
  <c r="AC53" i="1" s="1"/>
  <c r="AE51" i="5"/>
  <c r="T51" i="5"/>
  <c r="AF51" i="5"/>
  <c r="AI53" i="1"/>
  <c r="W53" i="1"/>
  <c r="AH53" i="1"/>
  <c r="Z51" i="4"/>
  <c r="AA51" i="4" s="1"/>
  <c r="AL51" i="4" s="1"/>
  <c r="AC51" i="4"/>
  <c r="U51" i="4"/>
  <c r="V51" i="4" s="1"/>
  <c r="AW51" i="4" s="1"/>
  <c r="AR53" i="1"/>
  <c r="DE53" i="1"/>
  <c r="CV53" i="1"/>
  <c r="DP53" i="1"/>
  <c r="AO53" i="1"/>
  <c r="BB49" i="9" l="1"/>
  <c r="BI49" i="8"/>
  <c r="BH49" i="8"/>
  <c r="CS51" i="5"/>
  <c r="CV51" i="5" s="1"/>
  <c r="DM51" i="5"/>
  <c r="DN51" i="5" s="1"/>
  <c r="AO51" i="5"/>
  <c r="BJ49" i="8"/>
  <c r="AK50" i="7"/>
  <c r="AP51" i="4"/>
  <c r="AM50" i="6"/>
  <c r="CY49" i="9"/>
  <c r="CZ49" i="9" s="1"/>
  <c r="X50" i="7"/>
  <c r="Z50" i="7" s="1"/>
  <c r="BE49" i="9"/>
  <c r="BD49" i="9"/>
  <c r="DS49" i="9"/>
  <c r="DT49" i="9" s="1"/>
  <c r="DY49" i="8"/>
  <c r="DZ49" i="8" s="1"/>
  <c r="EW49" i="8"/>
  <c r="DU50" i="6"/>
  <c r="DT50" i="6"/>
  <c r="DS50" i="6"/>
  <c r="DR50" i="6"/>
  <c r="DV50" i="6"/>
  <c r="AL50" i="6"/>
  <c r="CS50" i="7"/>
  <c r="DB50" i="7"/>
  <c r="DM50" i="7"/>
  <c r="AO50" i="7"/>
  <c r="DH49" i="9"/>
  <c r="DI49" i="9" s="1"/>
  <c r="AO50" i="6"/>
  <c r="AQ50" i="6" s="1"/>
  <c r="DA50" i="6"/>
  <c r="CY50" i="6"/>
  <c r="DB50" i="6"/>
  <c r="CX50" i="6"/>
  <c r="CZ50" i="6"/>
  <c r="AF50" i="7"/>
  <c r="T50" i="7"/>
  <c r="AE50" i="7"/>
  <c r="AP53" i="1"/>
  <c r="BC53" i="1" s="1"/>
  <c r="AJ53" i="1"/>
  <c r="AL53" i="1" s="1"/>
  <c r="AM53" i="1" s="1"/>
  <c r="AB50" i="6"/>
  <c r="AD50" i="6" s="1"/>
  <c r="AL50" i="7"/>
  <c r="DH50" i="6"/>
  <c r="DJ50" i="6"/>
  <c r="DG50" i="6"/>
  <c r="DK50" i="6"/>
  <c r="DI50" i="6"/>
  <c r="BK49" i="8"/>
  <c r="AG51" i="5"/>
  <c r="AI51" i="5" s="1"/>
  <c r="AM51" i="4"/>
  <c r="AN51" i="4" s="1"/>
  <c r="DD51" i="5"/>
  <c r="DF51" i="5"/>
  <c r="DE51" i="5"/>
  <c r="DG51" i="5"/>
  <c r="DC51" i="5"/>
  <c r="BW53" i="1"/>
  <c r="DT51" i="4"/>
  <c r="DV51" i="4"/>
  <c r="DU51" i="4"/>
  <c r="DR51" i="4"/>
  <c r="DS51" i="4"/>
  <c r="DI51" i="4"/>
  <c r="DH51" i="4"/>
  <c r="DK51" i="4"/>
  <c r="DJ51" i="4"/>
  <c r="DG51" i="4"/>
  <c r="AB51" i="4"/>
  <c r="AD51" i="4" s="1"/>
  <c r="DR53" i="1"/>
  <c r="DU53" i="1"/>
  <c r="DT53" i="1"/>
  <c r="DS53" i="1"/>
  <c r="DQ53" i="1"/>
  <c r="DA53" i="1"/>
  <c r="CY53" i="1"/>
  <c r="CW53" i="1"/>
  <c r="CZ53" i="1"/>
  <c r="CX53" i="1"/>
  <c r="DA51" i="4"/>
  <c r="CY51" i="4"/>
  <c r="CZ51" i="4"/>
  <c r="CX51" i="4"/>
  <c r="DB51" i="4"/>
  <c r="Q51" i="5"/>
  <c r="R51" i="5" s="1"/>
  <c r="AS51" i="5" s="1"/>
  <c r="AL51" i="5"/>
  <c r="X51" i="5"/>
  <c r="Y51" i="5"/>
  <c r="AH51" i="5"/>
  <c r="AK51" i="5"/>
  <c r="DH53" i="1"/>
  <c r="DF53" i="1"/>
  <c r="DI53" i="1"/>
  <c r="DJ53" i="1"/>
  <c r="DG53" i="1"/>
  <c r="AO51" i="4"/>
  <c r="DR51" i="5"/>
  <c r="DO51" i="5"/>
  <c r="DP51" i="5" l="1"/>
  <c r="CX51" i="5"/>
  <c r="DQ51" i="5"/>
  <c r="CT51" i="5"/>
  <c r="CW51" i="5"/>
  <c r="CU51" i="5"/>
  <c r="DJ49" i="9"/>
  <c r="DK49" i="9" s="1"/>
  <c r="DU49" i="9" s="1"/>
  <c r="DV49" i="9" s="1"/>
  <c r="AQ51" i="4"/>
  <c r="BD51" i="4" s="1"/>
  <c r="AG50" i="7"/>
  <c r="AI50" i="7" s="1"/>
  <c r="AJ50" i="7" s="1"/>
  <c r="BF49" i="9"/>
  <c r="BG49" i="9" s="1"/>
  <c r="BF53" i="1"/>
  <c r="BH53" i="1" s="1"/>
  <c r="AN50" i="6"/>
  <c r="BG50" i="6" s="1"/>
  <c r="BI50" i="6" s="1"/>
  <c r="BD50" i="6"/>
  <c r="AM50" i="7"/>
  <c r="AZ50" i="7" s="1"/>
  <c r="EX49" i="8"/>
  <c r="EY49" i="8" s="1"/>
  <c r="EZ49" i="8" s="1"/>
  <c r="DL50" i="6"/>
  <c r="DM50" i="6" s="1"/>
  <c r="DW50" i="6"/>
  <c r="DX50" i="6" s="1"/>
  <c r="DN50" i="7"/>
  <c r="DQ50" i="7"/>
  <c r="DP50" i="7"/>
  <c r="DR50" i="7"/>
  <c r="DO50" i="7"/>
  <c r="DC50" i="6"/>
  <c r="DD50" i="6" s="1"/>
  <c r="DF50" i="7"/>
  <c r="DD50" i="7"/>
  <c r="DG50" i="7"/>
  <c r="DC50" i="7"/>
  <c r="DE50" i="7"/>
  <c r="BT50" i="7"/>
  <c r="EE49" i="8"/>
  <c r="EB49" i="8"/>
  <c r="ED49" i="8"/>
  <c r="EC49" i="8"/>
  <c r="EA49" i="8"/>
  <c r="BE53" i="1"/>
  <c r="BX50" i="6"/>
  <c r="BF50" i="6"/>
  <c r="CT50" i="7"/>
  <c r="CW50" i="7"/>
  <c r="CX50" i="7"/>
  <c r="CU50" i="7"/>
  <c r="CV50" i="7"/>
  <c r="AM51" i="5"/>
  <c r="AJ51" i="5"/>
  <c r="DL51" i="4"/>
  <c r="DM51" i="4" s="1"/>
  <c r="DB53" i="1"/>
  <c r="DC53" i="1" s="1"/>
  <c r="BX51" i="4"/>
  <c r="Z51" i="5"/>
  <c r="DC51" i="4"/>
  <c r="DD51" i="4" s="1"/>
  <c r="DK53" i="1"/>
  <c r="DL53" i="1" s="1"/>
  <c r="DW51" i="4"/>
  <c r="DX51" i="4" s="1"/>
  <c r="DH51" i="5"/>
  <c r="DI51" i="5" s="1"/>
  <c r="DV53" i="1"/>
  <c r="DW53" i="1" s="1"/>
  <c r="DS51" i="5" l="1"/>
  <c r="DT51" i="5" s="1"/>
  <c r="CY51" i="5"/>
  <c r="CZ51" i="5" s="1"/>
  <c r="BF51" i="4"/>
  <c r="BG53" i="1"/>
  <c r="BG51" i="4"/>
  <c r="BH51" i="4" s="1"/>
  <c r="ES49" i="9"/>
  <c r="ET49" i="9" s="1"/>
  <c r="EU49" i="9" s="1"/>
  <c r="EV49" i="9" s="1"/>
  <c r="BC50" i="7"/>
  <c r="BD50" i="7" s="1"/>
  <c r="BH50" i="6"/>
  <c r="BJ50" i="6" s="1"/>
  <c r="BK50" i="6" s="1"/>
  <c r="BB50" i="7"/>
  <c r="CY50" i="7"/>
  <c r="CZ50" i="7" s="1"/>
  <c r="DN50" i="6"/>
  <c r="DO50" i="6" s="1"/>
  <c r="DZ49" i="9"/>
  <c r="DY49" i="9"/>
  <c r="EA49" i="9"/>
  <c r="DW49" i="9"/>
  <c r="DX49" i="9"/>
  <c r="EF49" i="8"/>
  <c r="EG49" i="8" s="1"/>
  <c r="EH49" i="8" s="1"/>
  <c r="EI49" i="8" s="1"/>
  <c r="AU49" i="8" s="1"/>
  <c r="T49" i="8" s="1"/>
  <c r="W49" i="8" s="1"/>
  <c r="AX49" i="8" s="1"/>
  <c r="DH50" i="7"/>
  <c r="DI50" i="7" s="1"/>
  <c r="DN51" i="4"/>
  <c r="DO51" i="4" s="1"/>
  <c r="DS50" i="7"/>
  <c r="DT50" i="7" s="1"/>
  <c r="AZ51" i="5"/>
  <c r="DJ51" i="5"/>
  <c r="DK51" i="5" s="1"/>
  <c r="BI53" i="1"/>
  <c r="BJ53" i="1" s="1"/>
  <c r="DM53" i="1"/>
  <c r="DN53" i="1" s="1"/>
  <c r="BT51" i="5"/>
  <c r="BB51" i="5"/>
  <c r="BC51" i="5"/>
  <c r="BI51" i="4" l="1"/>
  <c r="DJ50" i="7"/>
  <c r="DK50" i="7" s="1"/>
  <c r="ES50" i="7" s="1"/>
  <c r="BE50" i="7"/>
  <c r="BF50" i="7"/>
  <c r="BG50" i="7" s="1"/>
  <c r="EB49" i="9"/>
  <c r="EC49" i="9" s="1"/>
  <c r="ED49" i="9" s="1"/>
  <c r="EE49" i="9" s="1"/>
  <c r="AQ49" i="9" s="1"/>
  <c r="P49" i="9" s="1"/>
  <c r="S49" i="9" s="1"/>
  <c r="AT49" i="9" s="1"/>
  <c r="BU49" i="9" s="1"/>
  <c r="BV49" i="9" s="1"/>
  <c r="DY50" i="6"/>
  <c r="DZ50" i="6" s="1"/>
  <c r="EW50" i="6"/>
  <c r="DU50" i="7"/>
  <c r="DV50" i="7" s="1"/>
  <c r="BE49" i="8"/>
  <c r="AY49" i="8"/>
  <c r="BY49" i="8"/>
  <c r="BZ49" i="8" s="1"/>
  <c r="BJ51" i="4"/>
  <c r="BK51" i="4" s="1"/>
  <c r="DX53" i="1"/>
  <c r="DY53" i="1" s="1"/>
  <c r="EV53" i="1"/>
  <c r="DU51" i="5"/>
  <c r="DV51" i="5" s="1"/>
  <c r="ES51" i="5"/>
  <c r="BD51" i="5"/>
  <c r="BE51" i="5"/>
  <c r="DY51" i="4"/>
  <c r="DZ51" i="4" s="1"/>
  <c r="EW51" i="4"/>
  <c r="AU49" i="9" l="1"/>
  <c r="AX49" i="9" s="1"/>
  <c r="AY49" i="9" s="1"/>
  <c r="BA49" i="9"/>
  <c r="BQ49" i="8"/>
  <c r="BL49" i="8"/>
  <c r="BM49" i="8" s="1"/>
  <c r="AZ49" i="8"/>
  <c r="BA49" i="8" s="1"/>
  <c r="BB49" i="8"/>
  <c r="BC49" i="8" s="1"/>
  <c r="BH49" i="9"/>
  <c r="BI49" i="9" s="1"/>
  <c r="BM49" i="9"/>
  <c r="ET50" i="7"/>
  <c r="EU50" i="7" s="1"/>
  <c r="EV50" i="7" s="1"/>
  <c r="DY50" i="7"/>
  <c r="DW50" i="7"/>
  <c r="DX50" i="7"/>
  <c r="EA50" i="7"/>
  <c r="DZ50" i="7"/>
  <c r="EX50" i="6"/>
  <c r="EY50" i="6" s="1"/>
  <c r="EZ50" i="6" s="1"/>
  <c r="EA50" i="6"/>
  <c r="ED50" i="6"/>
  <c r="EB50" i="6"/>
  <c r="EE50" i="6"/>
  <c r="EC50" i="6"/>
  <c r="EX51" i="4"/>
  <c r="EY51" i="4" s="1"/>
  <c r="EZ51" i="4" s="1"/>
  <c r="DZ51" i="5"/>
  <c r="DY51" i="5"/>
  <c r="DW51" i="5"/>
  <c r="DX51" i="5"/>
  <c r="EA51" i="5"/>
  <c r="EW53" i="1"/>
  <c r="EX53" i="1" s="1"/>
  <c r="EY53" i="1" s="1"/>
  <c r="ET51" i="5"/>
  <c r="EU51" i="5" s="1"/>
  <c r="EV51" i="5" s="1"/>
  <c r="ED53" i="1"/>
  <c r="DZ53" i="1"/>
  <c r="EC53" i="1"/>
  <c r="EA53" i="1"/>
  <c r="EB53" i="1"/>
  <c r="BF51" i="5"/>
  <c r="BG51" i="5" s="1"/>
  <c r="EA51" i="4"/>
  <c r="EC51" i="4"/>
  <c r="EE51" i="4"/>
  <c r="ED51" i="4"/>
  <c r="EB51" i="4"/>
  <c r="AV49" i="9" l="1"/>
  <c r="AW49" i="9" s="1"/>
  <c r="BO49" i="9"/>
  <c r="BN49" i="9"/>
  <c r="BJ49" i="9"/>
  <c r="BK49" i="9"/>
  <c r="EB50" i="7"/>
  <c r="EC50" i="7" s="1"/>
  <c r="ED50" i="7" s="1"/>
  <c r="EE50" i="7" s="1"/>
  <c r="AQ50" i="7" s="1"/>
  <c r="P50" i="7" s="1"/>
  <c r="S50" i="7" s="1"/>
  <c r="AT50" i="7" s="1"/>
  <c r="EF50" i="6"/>
  <c r="EG50" i="6" s="1"/>
  <c r="EH50" i="6" s="1"/>
  <c r="EI50" i="6" s="1"/>
  <c r="AU50" i="6" s="1"/>
  <c r="T50" i="6" s="1"/>
  <c r="W50" i="6" s="1"/>
  <c r="AX50" i="6" s="1"/>
  <c r="BO49" i="8"/>
  <c r="BN49" i="8"/>
  <c r="BS49" i="8"/>
  <c r="BR49" i="8"/>
  <c r="EE53" i="1"/>
  <c r="EF53" i="1" s="1"/>
  <c r="EG53" i="1" s="1"/>
  <c r="EH53" i="1" s="1"/>
  <c r="AT53" i="1" s="1"/>
  <c r="S53" i="1" s="1"/>
  <c r="V53" i="1" s="1"/>
  <c r="EF51" i="4"/>
  <c r="EG51" i="4" s="1"/>
  <c r="EH51" i="4" s="1"/>
  <c r="EI51" i="4" s="1"/>
  <c r="AU51" i="4" s="1"/>
  <c r="T51" i="4" s="1"/>
  <c r="W51" i="4" s="1"/>
  <c r="EB51" i="5"/>
  <c r="EC51" i="5" s="1"/>
  <c r="ED51" i="5" s="1"/>
  <c r="EE51" i="5" s="1"/>
  <c r="AQ51" i="5" s="1"/>
  <c r="P51" i="5" s="1"/>
  <c r="S51" i="5" s="1"/>
  <c r="BP49" i="9" l="1"/>
  <c r="BT49" i="8"/>
  <c r="BP49" i="8"/>
  <c r="BA50" i="7"/>
  <c r="AU50" i="7"/>
  <c r="BU50" i="7"/>
  <c r="BV50" i="7" s="1"/>
  <c r="BE50" i="6"/>
  <c r="AY50" i="6"/>
  <c r="BY50" i="6"/>
  <c r="BZ50" i="6" s="1"/>
  <c r="BL49" i="9"/>
  <c r="AT51" i="5"/>
  <c r="AW53" i="1"/>
  <c r="AX51" i="4"/>
  <c r="BV49" i="8" l="1"/>
  <c r="BW49" i="8" s="1"/>
  <c r="BU49" i="8"/>
  <c r="CH49" i="8" s="1"/>
  <c r="BB50" i="6"/>
  <c r="BC50" i="6" s="1"/>
  <c r="AZ50" i="6"/>
  <c r="BA50" i="6" s="1"/>
  <c r="BQ50" i="6"/>
  <c r="BL50" i="6"/>
  <c r="BM50" i="6" s="1"/>
  <c r="AX50" i="7"/>
  <c r="AY50" i="7" s="1"/>
  <c r="AV50" i="7"/>
  <c r="AW50" i="7" s="1"/>
  <c r="BH50" i="7"/>
  <c r="BI50" i="7" s="1"/>
  <c r="BM50" i="7"/>
  <c r="BR49" i="9"/>
  <c r="BS49" i="9" s="1"/>
  <c r="BQ49" i="9"/>
  <c r="BA51" i="5"/>
  <c r="AU51" i="5"/>
  <c r="BU51" i="5"/>
  <c r="BV51" i="5" s="1"/>
  <c r="BD53" i="1"/>
  <c r="AX53" i="1"/>
  <c r="BX53" i="1"/>
  <c r="BY53" i="1" s="1"/>
  <c r="BE51" i="4"/>
  <c r="AY51" i="4"/>
  <c r="BY51" i="4"/>
  <c r="BZ51" i="4" s="1"/>
  <c r="CA49" i="8" l="1"/>
  <c r="CB49" i="8" s="1"/>
  <c r="BO50" i="6"/>
  <c r="BN50" i="6"/>
  <c r="BJ50" i="7"/>
  <c r="BK50" i="7"/>
  <c r="BS50" i="6"/>
  <c r="BR50" i="6"/>
  <c r="CD49" i="8"/>
  <c r="CE49" i="8"/>
  <c r="BN50" i="7"/>
  <c r="BO50" i="7"/>
  <c r="BW49" i="9"/>
  <c r="BX49" i="9" s="1"/>
  <c r="CD49" i="9"/>
  <c r="BB51" i="4"/>
  <c r="BC51" i="4" s="1"/>
  <c r="AZ51" i="4"/>
  <c r="BA51" i="4" s="1"/>
  <c r="BL51" i="4"/>
  <c r="BM51" i="4" s="1"/>
  <c r="BQ51" i="4"/>
  <c r="BH51" i="5"/>
  <c r="BI51" i="5" s="1"/>
  <c r="BM51" i="5"/>
  <c r="BA53" i="1"/>
  <c r="BB53" i="1" s="1"/>
  <c r="AY53" i="1"/>
  <c r="AZ53" i="1" s="1"/>
  <c r="BP53" i="1"/>
  <c r="BK53" i="1"/>
  <c r="BL53" i="1" s="1"/>
  <c r="AX51" i="5"/>
  <c r="AY51" i="5" s="1"/>
  <c r="AV51" i="5"/>
  <c r="AW51" i="5" s="1"/>
  <c r="BT50" i="6" l="1"/>
  <c r="BP50" i="7"/>
  <c r="CF49" i="8"/>
  <c r="CG49" i="8" s="1"/>
  <c r="CI49" i="8" s="1"/>
  <c r="CJ49" i="8" s="1"/>
  <c r="CK49" i="8" s="1"/>
  <c r="CM49" i="8" s="1"/>
  <c r="E49" i="8" s="1"/>
  <c r="BZ49" i="9"/>
  <c r="CA49" i="9"/>
  <c r="BL50" i="7"/>
  <c r="BP50" i="6"/>
  <c r="BJ51" i="5"/>
  <c r="BK51" i="5"/>
  <c r="BO51" i="5"/>
  <c r="BN51" i="5"/>
  <c r="BQ53" i="1"/>
  <c r="BR53" i="1"/>
  <c r="BN53" i="1"/>
  <c r="BM53" i="1"/>
  <c r="BS51" i="4"/>
  <c r="BR51" i="4"/>
  <c r="BN51" i="4"/>
  <c r="BO51" i="4"/>
  <c r="BO53" i="1" l="1"/>
  <c r="BV50" i="6"/>
  <c r="BW50" i="6" s="1"/>
  <c r="BU50" i="6"/>
  <c r="BQ50" i="7"/>
  <c r="BR50" i="7"/>
  <c r="BS50" i="7" s="1"/>
  <c r="CB49" i="9"/>
  <c r="CC49" i="9" s="1"/>
  <c r="CE49" i="9" s="1"/>
  <c r="CF49" i="9" s="1"/>
  <c r="CG49" i="9" s="1"/>
  <c r="CI49" i="9" s="1"/>
  <c r="E49" i="9" s="1"/>
  <c r="F49" i="8"/>
  <c r="I49" i="8" s="1"/>
  <c r="J49" i="8" s="1"/>
  <c r="D49" i="10" s="1"/>
  <c r="C50" i="8"/>
  <c r="BT51" i="4"/>
  <c r="BP51" i="5"/>
  <c r="BP51" i="4"/>
  <c r="BL51" i="5"/>
  <c r="BS53" i="1"/>
  <c r="BU53" i="1" s="1"/>
  <c r="BV53" i="1" s="1"/>
  <c r="F49" i="9" l="1"/>
  <c r="H49" i="10" s="1"/>
  <c r="C50" i="9"/>
  <c r="BW50" i="7"/>
  <c r="BX50" i="7" s="1"/>
  <c r="CD50" i="7"/>
  <c r="BR51" i="5"/>
  <c r="BS51" i="5" s="1"/>
  <c r="BQ51" i="5"/>
  <c r="CA50" i="6"/>
  <c r="CB50" i="6" s="1"/>
  <c r="CH50" i="6"/>
  <c r="BV51" i="4"/>
  <c r="BW51" i="4" s="1"/>
  <c r="BU51" i="4"/>
  <c r="BT53" i="1"/>
  <c r="CG53" i="1" s="1"/>
  <c r="BZ53" i="1" l="1"/>
  <c r="CA53" i="1" s="1"/>
  <c r="CD53" i="1" s="1"/>
  <c r="CD50" i="6"/>
  <c r="CE50" i="6"/>
  <c r="CD51" i="5"/>
  <c r="BW51" i="5"/>
  <c r="BX51" i="5" s="1"/>
  <c r="BZ50" i="7"/>
  <c r="CA50" i="7"/>
  <c r="CH51" i="4"/>
  <c r="CA51" i="4"/>
  <c r="CB51" i="4" s="1"/>
  <c r="CC53" i="1" l="1"/>
  <c r="CF50" i="6"/>
  <c r="CG50" i="6" s="1"/>
  <c r="CI50" i="6" s="1"/>
  <c r="CJ50" i="6" s="1"/>
  <c r="CK50" i="6" s="1"/>
  <c r="CM50" i="6" s="1"/>
  <c r="E50" i="6" s="1"/>
  <c r="F50" i="6" s="1"/>
  <c r="I50" i="6" s="1"/>
  <c r="CD51" i="4"/>
  <c r="CE51" i="4"/>
  <c r="CB50" i="7"/>
  <c r="CC50" i="7" s="1"/>
  <c r="CE50" i="7" s="1"/>
  <c r="CF50" i="7" s="1"/>
  <c r="CG50" i="7" s="1"/>
  <c r="CI50" i="7" s="1"/>
  <c r="E50" i="7" s="1"/>
  <c r="CA51" i="5"/>
  <c r="BZ51" i="5"/>
  <c r="CE53" i="1"/>
  <c r="CF53" i="1" s="1"/>
  <c r="CH53" i="1" s="1"/>
  <c r="CI53" i="1" s="1"/>
  <c r="CJ53" i="1" s="1"/>
  <c r="CL53" i="1" s="1"/>
  <c r="E53" i="1" l="1"/>
  <c r="F53" i="1" s="1"/>
  <c r="H52" i="2" s="1"/>
  <c r="I52" i="2" s="1"/>
  <c r="J50" i="6"/>
  <c r="D50" i="8" s="1"/>
  <c r="C51" i="6"/>
  <c r="CB51" i="5"/>
  <c r="CC51" i="5" s="1"/>
  <c r="CE51" i="5" s="1"/>
  <c r="CF51" i="5" s="1"/>
  <c r="CG51" i="5" s="1"/>
  <c r="CI51" i="5" s="1"/>
  <c r="F50" i="7"/>
  <c r="H50" i="8" s="1"/>
  <c r="C51" i="7"/>
  <c r="CF51" i="4"/>
  <c r="CG51" i="4" s="1"/>
  <c r="CI51" i="4" s="1"/>
  <c r="CJ51" i="4" s="1"/>
  <c r="CK51" i="4" s="1"/>
  <c r="CM51" i="4" s="1"/>
  <c r="E51" i="4" s="1"/>
  <c r="D52" i="4" l="1"/>
  <c r="D52" i="5" s="1"/>
  <c r="G52" i="6" s="1"/>
  <c r="J52" i="2"/>
  <c r="C54" i="1"/>
  <c r="G54" i="1" s="1"/>
  <c r="K50" i="8"/>
  <c r="D50" i="9"/>
  <c r="G50" i="9" s="1"/>
  <c r="E51" i="5"/>
  <c r="C52" i="5" s="1"/>
  <c r="Q50" i="8"/>
  <c r="M50" i="8"/>
  <c r="G50" i="10"/>
  <c r="C52" i="4"/>
  <c r="F51" i="4"/>
  <c r="R54" i="1"/>
  <c r="K54" i="1"/>
  <c r="G52" i="5" l="1"/>
  <c r="O52" i="5" s="1"/>
  <c r="V52" i="5" s="1"/>
  <c r="W52" i="5" s="1"/>
  <c r="K52" i="4"/>
  <c r="Q52" i="4" s="1"/>
  <c r="F51" i="5"/>
  <c r="H51" i="6" s="1"/>
  <c r="M52" i="4"/>
  <c r="I51" i="4"/>
  <c r="I50" i="9"/>
  <c r="O50" i="9"/>
  <c r="EM50" i="8"/>
  <c r="CU50" i="8"/>
  <c r="S50" i="8"/>
  <c r="AI50" i="8"/>
  <c r="X50" i="8"/>
  <c r="AJ50" i="8"/>
  <c r="EM52" i="4"/>
  <c r="S52" i="4"/>
  <c r="CU52" i="4"/>
  <c r="AI52" i="4"/>
  <c r="X52" i="4"/>
  <c r="AJ52" i="4"/>
  <c r="Y54" i="1"/>
  <c r="Z54" i="1" s="1"/>
  <c r="AO54" i="1" s="1"/>
  <c r="T54" i="1"/>
  <c r="U54" i="1" s="1"/>
  <c r="AV54" i="1" s="1"/>
  <c r="AB54" i="1"/>
  <c r="CT54" i="1"/>
  <c r="O54" i="1"/>
  <c r="EL54" i="1"/>
  <c r="I52" i="5" l="1"/>
  <c r="M52" i="5" s="1"/>
  <c r="AE52" i="5" s="1"/>
  <c r="J51" i="4"/>
  <c r="D51" i="6" s="1"/>
  <c r="AC50" i="8"/>
  <c r="Z50" i="8"/>
  <c r="AA50" i="8" s="1"/>
  <c r="AP50" i="8" s="1"/>
  <c r="U50" i="8"/>
  <c r="V50" i="8" s="1"/>
  <c r="AW50" i="8" s="1"/>
  <c r="V50" i="9"/>
  <c r="W50" i="9" s="1"/>
  <c r="X50" i="9" s="1"/>
  <c r="Y50" i="9"/>
  <c r="Q50" i="9"/>
  <c r="R50" i="9" s="1"/>
  <c r="AS50" i="9" s="1"/>
  <c r="EI50" i="9"/>
  <c r="CQ50" i="9"/>
  <c r="M50" i="9"/>
  <c r="DF50" i="8"/>
  <c r="DQ50" i="8"/>
  <c r="AS50" i="8"/>
  <c r="CW50" i="8"/>
  <c r="AK50" i="8"/>
  <c r="AA54" i="1"/>
  <c r="AC54" i="1" s="1"/>
  <c r="BW54" i="1" s="1"/>
  <c r="AK54" i="1"/>
  <c r="AN54" i="1"/>
  <c r="AP54" i="1" s="1"/>
  <c r="AK52" i="4"/>
  <c r="DP54" i="1"/>
  <c r="CV54" i="1"/>
  <c r="AR54" i="1"/>
  <c r="DE54" i="1"/>
  <c r="W54" i="1"/>
  <c r="AH54" i="1"/>
  <c r="AI54" i="1"/>
  <c r="AS52" i="4"/>
  <c r="CW52" i="4"/>
  <c r="DQ52" i="4"/>
  <c r="DF52" i="4"/>
  <c r="U52" i="4"/>
  <c r="V52" i="4" s="1"/>
  <c r="AW52" i="4" s="1"/>
  <c r="AC52" i="4"/>
  <c r="Z52" i="4"/>
  <c r="AA52" i="4" s="1"/>
  <c r="AO52" i="4" s="1"/>
  <c r="AF52" i="5" l="1"/>
  <c r="AG52" i="5" s="1"/>
  <c r="AI52" i="5" s="1"/>
  <c r="T52" i="5"/>
  <c r="EI52" i="5"/>
  <c r="CQ52" i="5"/>
  <c r="DM52" i="5" s="1"/>
  <c r="K51" i="6"/>
  <c r="Q51" i="6" s="1"/>
  <c r="D51" i="7"/>
  <c r="BC54" i="1"/>
  <c r="AB50" i="8"/>
  <c r="AD50" i="8" s="1"/>
  <c r="BX50" i="8" s="1"/>
  <c r="AM50" i="8"/>
  <c r="AO50" i="8"/>
  <c r="AQ50" i="8" s="1"/>
  <c r="AL50" i="8"/>
  <c r="AH50" i="9"/>
  <c r="AK50" i="9"/>
  <c r="AL50" i="9"/>
  <c r="M51" i="6"/>
  <c r="CZ50" i="8"/>
  <c r="CX50" i="8"/>
  <c r="DA50" i="8"/>
  <c r="CY50" i="8"/>
  <c r="DB50" i="8"/>
  <c r="G51" i="8"/>
  <c r="G51" i="7"/>
  <c r="DV50" i="8"/>
  <c r="DU50" i="8"/>
  <c r="DR50" i="8"/>
  <c r="DS50" i="8"/>
  <c r="DT50" i="8"/>
  <c r="DK50" i="8"/>
  <c r="DJ50" i="8"/>
  <c r="DI50" i="8"/>
  <c r="DG50" i="8"/>
  <c r="DH50" i="8"/>
  <c r="T50" i="9"/>
  <c r="AF50" i="9"/>
  <c r="AE50" i="9"/>
  <c r="Z50" i="9"/>
  <c r="BT50" i="9" s="1"/>
  <c r="DM50" i="9"/>
  <c r="DB50" i="9"/>
  <c r="CS50" i="9"/>
  <c r="AO50" i="9"/>
  <c r="AL52" i="4"/>
  <c r="AO52" i="5"/>
  <c r="AP52" i="4"/>
  <c r="AQ52" i="4" s="1"/>
  <c r="CS52" i="5"/>
  <c r="CT52" i="5" s="1"/>
  <c r="DB52" i="5"/>
  <c r="DF52" i="5" s="1"/>
  <c r="BE54" i="1"/>
  <c r="AM52" i="4"/>
  <c r="AJ54" i="1"/>
  <c r="AL54" i="1" s="1"/>
  <c r="AM54" i="1" s="1"/>
  <c r="BF54" i="1" s="1"/>
  <c r="AB52" i="4"/>
  <c r="AD52" i="4" s="1"/>
  <c r="DQ52" i="5"/>
  <c r="DO52" i="5"/>
  <c r="DP52" i="5"/>
  <c r="DR52" i="5"/>
  <c r="DN52" i="5"/>
  <c r="DK52" i="4"/>
  <c r="DG52" i="4"/>
  <c r="DI52" i="4"/>
  <c r="DJ52" i="4"/>
  <c r="DH52" i="4"/>
  <c r="CZ52" i="4"/>
  <c r="DB52" i="4"/>
  <c r="CY52" i="4"/>
  <c r="DA52" i="4"/>
  <c r="CX52" i="4"/>
  <c r="DF54" i="1"/>
  <c r="DH54" i="1"/>
  <c r="DI54" i="1"/>
  <c r="DG54" i="1"/>
  <c r="DJ54" i="1"/>
  <c r="DQ54" i="1"/>
  <c r="DR54" i="1"/>
  <c r="DS54" i="1"/>
  <c r="DT54" i="1"/>
  <c r="DU54" i="1"/>
  <c r="DU52" i="4"/>
  <c r="DR52" i="4"/>
  <c r="DT52" i="4"/>
  <c r="DV52" i="4"/>
  <c r="DS52" i="4"/>
  <c r="Q52" i="5"/>
  <c r="R52" i="5" s="1"/>
  <c r="AS52" i="5" s="1"/>
  <c r="AH52" i="5"/>
  <c r="AL52" i="5"/>
  <c r="AK52" i="5"/>
  <c r="Y52" i="5"/>
  <c r="X52" i="5"/>
  <c r="CY54" i="1"/>
  <c r="CZ54" i="1"/>
  <c r="DA54" i="1"/>
  <c r="CX54" i="1"/>
  <c r="CW54" i="1"/>
  <c r="AN50" i="8" l="1"/>
  <c r="BG50" i="8" s="1"/>
  <c r="BH50" i="8" s="1"/>
  <c r="BF50" i="8"/>
  <c r="BD50" i="8"/>
  <c r="AM50" i="9"/>
  <c r="AZ50" i="9" s="1"/>
  <c r="AG50" i="9"/>
  <c r="AI50" i="9" s="1"/>
  <c r="AJ50" i="9" s="1"/>
  <c r="DE50" i="9"/>
  <c r="DC50" i="9"/>
  <c r="DF50" i="9"/>
  <c r="DD50" i="9"/>
  <c r="DG50" i="9"/>
  <c r="DO50" i="9"/>
  <c r="DR50" i="9"/>
  <c r="DQ50" i="9"/>
  <c r="DP50" i="9"/>
  <c r="DN50" i="9"/>
  <c r="DC50" i="8"/>
  <c r="DD50" i="8" s="1"/>
  <c r="I51" i="7"/>
  <c r="O51" i="7"/>
  <c r="S51" i="6"/>
  <c r="CU51" i="6"/>
  <c r="EM51" i="6"/>
  <c r="CX50" i="9"/>
  <c r="CV50" i="9"/>
  <c r="CU50" i="9"/>
  <c r="CT50" i="9"/>
  <c r="CW50" i="9"/>
  <c r="DL50" i="8"/>
  <c r="DM50" i="8" s="1"/>
  <c r="DW50" i="8"/>
  <c r="DX50" i="8" s="1"/>
  <c r="AJ51" i="6"/>
  <c r="X51" i="6"/>
  <c r="AI51" i="6"/>
  <c r="AN52" i="4"/>
  <c r="BG52" i="4" s="1"/>
  <c r="CX52" i="5"/>
  <c r="CU52" i="5"/>
  <c r="CV52" i="5"/>
  <c r="CW52" i="5"/>
  <c r="DC52" i="5"/>
  <c r="DE52" i="5"/>
  <c r="DD52" i="5"/>
  <c r="DG52" i="5"/>
  <c r="Z52" i="5"/>
  <c r="BT52" i="5" s="1"/>
  <c r="DS52" i="5"/>
  <c r="DT52" i="5" s="1"/>
  <c r="AM52" i="5"/>
  <c r="DC52" i="4"/>
  <c r="DD52" i="4" s="1"/>
  <c r="BX52" i="4"/>
  <c r="BF52" i="4"/>
  <c r="DK54" i="1"/>
  <c r="DL54" i="1" s="1"/>
  <c r="DL52" i="4"/>
  <c r="DM52" i="4" s="1"/>
  <c r="DB54" i="1"/>
  <c r="DC54" i="1" s="1"/>
  <c r="BD52" i="4"/>
  <c r="DV54" i="1"/>
  <c r="DW54" i="1" s="1"/>
  <c r="BH54" i="1"/>
  <c r="BG54" i="1"/>
  <c r="AJ52" i="5"/>
  <c r="DW52" i="4"/>
  <c r="DX52" i="4" s="1"/>
  <c r="BB50" i="9" l="1"/>
  <c r="BI50" i="8"/>
  <c r="BC50" i="9"/>
  <c r="BE50" i="9" s="1"/>
  <c r="DN50" i="8"/>
  <c r="DO50" i="8" s="1"/>
  <c r="EW50" i="8" s="1"/>
  <c r="AK51" i="6"/>
  <c r="BI54" i="1"/>
  <c r="BJ54" i="1" s="1"/>
  <c r="BJ50" i="8"/>
  <c r="BK50" i="8" s="1"/>
  <c r="BD50" i="9"/>
  <c r="V51" i="7"/>
  <c r="W51" i="7" s="1"/>
  <c r="AH51" i="7" s="1"/>
  <c r="Q51" i="7"/>
  <c r="R51" i="7" s="1"/>
  <c r="AS51" i="7" s="1"/>
  <c r="Y51" i="7"/>
  <c r="AS51" i="6"/>
  <c r="DF51" i="6"/>
  <c r="DQ51" i="6"/>
  <c r="CW51" i="6"/>
  <c r="M51" i="7"/>
  <c r="CQ51" i="7"/>
  <c r="EI51" i="7"/>
  <c r="Z51" i="6"/>
  <c r="AA51" i="6" s="1"/>
  <c r="AC51" i="6"/>
  <c r="U51" i="6"/>
  <c r="V51" i="6" s="1"/>
  <c r="AW51" i="6" s="1"/>
  <c r="DS50" i="9"/>
  <c r="DT50" i="9" s="1"/>
  <c r="DH50" i="9"/>
  <c r="DI50" i="9" s="1"/>
  <c r="CY50" i="9"/>
  <c r="CZ50" i="9" s="1"/>
  <c r="CY52" i="5"/>
  <c r="CZ52" i="5" s="1"/>
  <c r="DM54" i="1"/>
  <c r="DN54" i="1" s="1"/>
  <c r="DH52" i="5"/>
  <c r="DI52" i="5" s="1"/>
  <c r="AZ52" i="5"/>
  <c r="BB52" i="5"/>
  <c r="BI52" i="4"/>
  <c r="BH52" i="4"/>
  <c r="BC52" i="5"/>
  <c r="DN52" i="4"/>
  <c r="DO52" i="4" s="1"/>
  <c r="DY50" i="8" l="1"/>
  <c r="DZ50" i="8" s="1"/>
  <c r="EB50" i="8" s="1"/>
  <c r="AM51" i="6"/>
  <c r="DJ50" i="9"/>
  <c r="DK50" i="9" s="1"/>
  <c r="DU50" i="9" s="1"/>
  <c r="DV50" i="9" s="1"/>
  <c r="AK51" i="7"/>
  <c r="AB51" i="6"/>
  <c r="AD51" i="6" s="1"/>
  <c r="BX51" i="6" s="1"/>
  <c r="DJ52" i="5"/>
  <c r="DK52" i="5" s="1"/>
  <c r="DU52" i="5" s="1"/>
  <c r="DV52" i="5" s="1"/>
  <c r="AO51" i="6"/>
  <c r="AF51" i="7"/>
  <c r="T51" i="7"/>
  <c r="AE51" i="7"/>
  <c r="CX51" i="6"/>
  <c r="CZ51" i="6"/>
  <c r="CY51" i="6"/>
  <c r="DA51" i="6"/>
  <c r="DB51" i="6"/>
  <c r="DJ51" i="6"/>
  <c r="DH51" i="6"/>
  <c r="DI51" i="6"/>
  <c r="DK51" i="6"/>
  <c r="DG51" i="6"/>
  <c r="EX50" i="8"/>
  <c r="EY50" i="8" s="1"/>
  <c r="EZ50" i="8" s="1"/>
  <c r="EC50" i="8"/>
  <c r="EA50" i="8"/>
  <c r="ED50" i="8"/>
  <c r="EE50" i="8"/>
  <c r="X51" i="7"/>
  <c r="Z51" i="7" s="1"/>
  <c r="AP51" i="6"/>
  <c r="AL51" i="7"/>
  <c r="BF50" i="9"/>
  <c r="BG50" i="9" s="1"/>
  <c r="DT51" i="6"/>
  <c r="DR51" i="6"/>
  <c r="DU51" i="6"/>
  <c r="DS51" i="6"/>
  <c r="DV51" i="6"/>
  <c r="AL51" i="6"/>
  <c r="AN51" i="6" s="1"/>
  <c r="DM51" i="7"/>
  <c r="DB51" i="7"/>
  <c r="CS51" i="7"/>
  <c r="AO51" i="7"/>
  <c r="BJ52" i="4"/>
  <c r="BK52" i="4" s="1"/>
  <c r="DY52" i="4"/>
  <c r="DZ52" i="4" s="1"/>
  <c r="EW52" i="4"/>
  <c r="BD52" i="5"/>
  <c r="BE52" i="5"/>
  <c r="DX54" i="1"/>
  <c r="DY54" i="1" s="1"/>
  <c r="EV54" i="1"/>
  <c r="ES50" i="9" l="1"/>
  <c r="ET50" i="9" s="1"/>
  <c r="EU50" i="9" s="1"/>
  <c r="EV50" i="9" s="1"/>
  <c r="AM51" i="7"/>
  <c r="AZ51" i="7" s="1"/>
  <c r="ES52" i="5"/>
  <c r="AQ51" i="6"/>
  <c r="BG51" i="6" s="1"/>
  <c r="AG51" i="7"/>
  <c r="AI51" i="7" s="1"/>
  <c r="AJ51" i="7" s="1"/>
  <c r="DC51" i="6"/>
  <c r="DD51" i="6" s="1"/>
  <c r="BD51" i="6"/>
  <c r="BT51" i="7"/>
  <c r="DW51" i="6"/>
  <c r="DX51" i="6" s="1"/>
  <c r="CU51" i="7"/>
  <c r="CV51" i="7"/>
  <c r="CX51" i="7"/>
  <c r="CT51" i="7"/>
  <c r="CW51" i="7"/>
  <c r="EF50" i="8"/>
  <c r="EG50" i="8" s="1"/>
  <c r="EH50" i="8" s="1"/>
  <c r="EI50" i="8" s="1"/>
  <c r="AU50" i="8" s="1"/>
  <c r="T50" i="8" s="1"/>
  <c r="W50" i="8" s="1"/>
  <c r="AX50" i="8" s="1"/>
  <c r="DY50" i="9"/>
  <c r="EA50" i="9"/>
  <c r="DZ50" i="9"/>
  <c r="DW50" i="9"/>
  <c r="DX50" i="9"/>
  <c r="DP51" i="7"/>
  <c r="DR51" i="7"/>
  <c r="DO51" i="7"/>
  <c r="DQ51" i="7"/>
  <c r="DN51" i="7"/>
  <c r="DL51" i="6"/>
  <c r="DM51" i="6" s="1"/>
  <c r="DG51" i="7"/>
  <c r="DC51" i="7"/>
  <c r="DD51" i="7"/>
  <c r="DF51" i="7"/>
  <c r="DE51" i="7"/>
  <c r="BF52" i="5"/>
  <c r="BG52" i="5" s="1"/>
  <c r="EW54" i="1"/>
  <c r="EX54" i="1" s="1"/>
  <c r="EY54" i="1" s="1"/>
  <c r="ED54" i="1"/>
  <c r="EA54" i="1"/>
  <c r="EB54" i="1"/>
  <c r="EC54" i="1"/>
  <c r="DZ54" i="1"/>
  <c r="ET52" i="5"/>
  <c r="EU52" i="5" s="1"/>
  <c r="EV52" i="5" s="1"/>
  <c r="EX52" i="4"/>
  <c r="EY52" i="4" s="1"/>
  <c r="EZ52" i="4" s="1"/>
  <c r="EA52" i="4"/>
  <c r="EE52" i="4"/>
  <c r="EB52" i="4"/>
  <c r="EC52" i="4"/>
  <c r="ED52" i="4"/>
  <c r="DY52" i="5"/>
  <c r="DX52" i="5"/>
  <c r="EA52" i="5"/>
  <c r="DW52" i="5"/>
  <c r="DZ52" i="5"/>
  <c r="BC51" i="7" l="1"/>
  <c r="BE51" i="7" s="1"/>
  <c r="DN51" i="6"/>
  <c r="DO51" i="6" s="1"/>
  <c r="DY51" i="6" s="1"/>
  <c r="DZ51" i="6" s="1"/>
  <c r="BB51" i="7"/>
  <c r="BF51" i="6"/>
  <c r="CY51" i="7"/>
  <c r="CZ51" i="7" s="1"/>
  <c r="EB50" i="9"/>
  <c r="EC50" i="9" s="1"/>
  <c r="ED50" i="9" s="1"/>
  <c r="EE50" i="9" s="1"/>
  <c r="AQ50" i="9" s="1"/>
  <c r="P50" i="9" s="1"/>
  <c r="S50" i="9" s="1"/>
  <c r="AT50" i="9" s="1"/>
  <c r="AY50" i="8"/>
  <c r="BE50" i="8"/>
  <c r="BY50" i="8"/>
  <c r="BZ50" i="8" s="1"/>
  <c r="DH51" i="7"/>
  <c r="DI51" i="7" s="1"/>
  <c r="DS51" i="7"/>
  <c r="DT51" i="7" s="1"/>
  <c r="BH51" i="6"/>
  <c r="BI51" i="6"/>
  <c r="EE54" i="1"/>
  <c r="EF54" i="1" s="1"/>
  <c r="EG54" i="1" s="1"/>
  <c r="EH54" i="1" s="1"/>
  <c r="AT54" i="1" s="1"/>
  <c r="S54" i="1" s="1"/>
  <c r="V54" i="1" s="1"/>
  <c r="AW54" i="1" s="1"/>
  <c r="EB52" i="5"/>
  <c r="EC52" i="5" s="1"/>
  <c r="ED52" i="5" s="1"/>
  <c r="EE52" i="5" s="1"/>
  <c r="AQ52" i="5" s="1"/>
  <c r="P52" i="5" s="1"/>
  <c r="S52" i="5" s="1"/>
  <c r="EF52" i="4"/>
  <c r="EG52" i="4" s="1"/>
  <c r="EH52" i="4" s="1"/>
  <c r="EI52" i="4" s="1"/>
  <c r="AU52" i="4" s="1"/>
  <c r="T52" i="4" s="1"/>
  <c r="W52" i="4" s="1"/>
  <c r="BD51" i="7" l="1"/>
  <c r="BF51" i="7" s="1"/>
  <c r="BG51" i="7" s="1"/>
  <c r="EW51" i="6"/>
  <c r="EX51" i="6" s="1"/>
  <c r="EY51" i="6" s="1"/>
  <c r="EZ51" i="6" s="1"/>
  <c r="DJ51" i="7"/>
  <c r="DK51" i="7" s="1"/>
  <c r="AU50" i="9"/>
  <c r="BA50" i="9"/>
  <c r="BU50" i="9"/>
  <c r="BV50" i="9" s="1"/>
  <c r="DU51" i="7"/>
  <c r="DV51" i="7" s="1"/>
  <c r="ES51" i="7"/>
  <c r="EA51" i="6"/>
  <c r="EB51" i="6"/>
  <c r="EE51" i="6"/>
  <c r="ED51" i="6"/>
  <c r="EC51" i="6"/>
  <c r="BJ51" i="6"/>
  <c r="BK51" i="6" s="1"/>
  <c r="BQ50" i="8"/>
  <c r="BL50" i="8"/>
  <c r="BM50" i="8" s="1"/>
  <c r="AZ50" i="8"/>
  <c r="BA50" i="8" s="1"/>
  <c r="BB50" i="8"/>
  <c r="BC50" i="8" s="1"/>
  <c r="AT52" i="5"/>
  <c r="BD54" i="1"/>
  <c r="AX54" i="1"/>
  <c r="BX54" i="1"/>
  <c r="BY54" i="1" s="1"/>
  <c r="AX52" i="4"/>
  <c r="ET51" i="7" l="1"/>
  <c r="EU51" i="7" s="1"/>
  <c r="EV51" i="7" s="1"/>
  <c r="EF51" i="6"/>
  <c r="EG51" i="6" s="1"/>
  <c r="EH51" i="6" s="1"/>
  <c r="EI51" i="6" s="1"/>
  <c r="AU51" i="6" s="1"/>
  <c r="T51" i="6" s="1"/>
  <c r="W51" i="6" s="1"/>
  <c r="DY51" i="7"/>
  <c r="DZ51" i="7"/>
  <c r="EA51" i="7"/>
  <c r="DX51" i="7"/>
  <c r="DW51" i="7"/>
  <c r="BN50" i="8"/>
  <c r="BO50" i="8"/>
  <c r="BH50" i="9"/>
  <c r="BI50" i="9" s="1"/>
  <c r="BM50" i="9"/>
  <c r="BS50" i="8"/>
  <c r="BR50" i="8"/>
  <c r="AV50" i="9"/>
  <c r="AW50" i="9" s="1"/>
  <c r="AX50" i="9"/>
  <c r="AY50" i="9" s="1"/>
  <c r="BK54" i="1"/>
  <c r="BL54" i="1" s="1"/>
  <c r="BP54" i="1"/>
  <c r="BA52" i="5"/>
  <c r="AU52" i="5"/>
  <c r="BU52" i="5"/>
  <c r="BV52" i="5" s="1"/>
  <c r="BE52" i="4"/>
  <c r="AY52" i="4"/>
  <c r="BY52" i="4"/>
  <c r="BZ52" i="4" s="1"/>
  <c r="BA54" i="1"/>
  <c r="BB54" i="1" s="1"/>
  <c r="AY54" i="1"/>
  <c r="AZ54" i="1" s="1"/>
  <c r="EB51" i="7" l="1"/>
  <c r="EC51" i="7" s="1"/>
  <c r="ED51" i="7" s="1"/>
  <c r="EE51" i="7" s="1"/>
  <c r="AQ51" i="7" s="1"/>
  <c r="P51" i="7" s="1"/>
  <c r="S51" i="7" s="1"/>
  <c r="AT51" i="7" s="1"/>
  <c r="AU51" i="7" s="1"/>
  <c r="BT50" i="8"/>
  <c r="BP50" i="8"/>
  <c r="BO50" i="9"/>
  <c r="BN50" i="9"/>
  <c r="AX51" i="6"/>
  <c r="BK50" i="9"/>
  <c r="BJ50" i="9"/>
  <c r="AX52" i="5"/>
  <c r="AY52" i="5" s="1"/>
  <c r="AV52" i="5"/>
  <c r="AW52" i="5" s="1"/>
  <c r="BM52" i="5"/>
  <c r="BH52" i="5"/>
  <c r="BI52" i="5" s="1"/>
  <c r="BN54" i="1"/>
  <c r="BM54" i="1"/>
  <c r="BQ52" i="4"/>
  <c r="BL52" i="4"/>
  <c r="BM52" i="4" s="1"/>
  <c r="BQ54" i="1"/>
  <c r="BR54" i="1"/>
  <c r="BB52" i="4"/>
  <c r="BC52" i="4" s="1"/>
  <c r="AZ52" i="4"/>
  <c r="BA52" i="4" s="1"/>
  <c r="BA51" i="7" l="1"/>
  <c r="BH51" i="7" s="1"/>
  <c r="BI51" i="7" s="1"/>
  <c r="BP50" i="9"/>
  <c r="BV50" i="8"/>
  <c r="BW50" i="8" s="1"/>
  <c r="BU51" i="7"/>
  <c r="BV51" i="7" s="1"/>
  <c r="BU50" i="8"/>
  <c r="CA50" i="8" s="1"/>
  <c r="CB50" i="8" s="1"/>
  <c r="BE51" i="6"/>
  <c r="AY51" i="6"/>
  <c r="BY51" i="6"/>
  <c r="BZ51" i="6" s="1"/>
  <c r="BM51" i="7"/>
  <c r="BL50" i="9"/>
  <c r="AV51" i="7"/>
  <c r="AW51" i="7" s="1"/>
  <c r="AX51" i="7"/>
  <c r="AY51" i="7" s="1"/>
  <c r="BS54" i="1"/>
  <c r="BO54" i="1"/>
  <c r="BT54" i="1" s="1"/>
  <c r="BO52" i="4"/>
  <c r="BN52" i="4"/>
  <c r="BO52" i="5"/>
  <c r="BN52" i="5"/>
  <c r="BR52" i="4"/>
  <c r="BS52" i="4"/>
  <c r="BK52" i="5"/>
  <c r="BJ52" i="5"/>
  <c r="CH50" i="8" l="1"/>
  <c r="CE50" i="8"/>
  <c r="CD50" i="8"/>
  <c r="BN51" i="7"/>
  <c r="BO51" i="7"/>
  <c r="BJ51" i="7"/>
  <c r="BK51" i="7"/>
  <c r="BQ50" i="9"/>
  <c r="BR50" i="9"/>
  <c r="BS50" i="9" s="1"/>
  <c r="BB51" i="6"/>
  <c r="BC51" i="6" s="1"/>
  <c r="AZ51" i="6"/>
  <c r="BA51" i="6" s="1"/>
  <c r="BL51" i="6"/>
  <c r="BM51" i="6" s="1"/>
  <c r="BQ51" i="6"/>
  <c r="BU54" i="1"/>
  <c r="BV54" i="1" s="1"/>
  <c r="BL52" i="5"/>
  <c r="BP52" i="5"/>
  <c r="BP52" i="4"/>
  <c r="CG54" i="1"/>
  <c r="BZ54" i="1"/>
  <c r="CA54" i="1" s="1"/>
  <c r="BT52" i="4"/>
  <c r="BU52" i="4" l="1"/>
  <c r="BV52" i="4"/>
  <c r="BW52" i="4" s="1"/>
  <c r="BQ52" i="5"/>
  <c r="BR52" i="5"/>
  <c r="BS52" i="5" s="1"/>
  <c r="CF50" i="8"/>
  <c r="CG50" i="8" s="1"/>
  <c r="CI50" i="8" s="1"/>
  <c r="CJ50" i="8" s="1"/>
  <c r="CK50" i="8" s="1"/>
  <c r="CM50" i="8" s="1"/>
  <c r="E50" i="8" s="1"/>
  <c r="F50" i="8" s="1"/>
  <c r="I50" i="8" s="1"/>
  <c r="J50" i="8" s="1"/>
  <c r="D50" i="10" s="1"/>
  <c r="BL51" i="7"/>
  <c r="CD52" i="5"/>
  <c r="BW52" i="5"/>
  <c r="BX52" i="5" s="1"/>
  <c r="BR51" i="6"/>
  <c r="BS51" i="6"/>
  <c r="BN51" i="6"/>
  <c r="BO51" i="6"/>
  <c r="BP51" i="7"/>
  <c r="CH52" i="4"/>
  <c r="CA52" i="4"/>
  <c r="CB52" i="4" s="1"/>
  <c r="CD50" i="9"/>
  <c r="BW50" i="9"/>
  <c r="BX50" i="9" s="1"/>
  <c r="CD54" i="1"/>
  <c r="CC54" i="1"/>
  <c r="C51" i="8" l="1"/>
  <c r="BP51" i="6"/>
  <c r="BZ50" i="9"/>
  <c r="CA50" i="9"/>
  <c r="BT51" i="6"/>
  <c r="BZ52" i="5"/>
  <c r="CA52" i="5"/>
  <c r="CE52" i="4"/>
  <c r="CD52" i="4"/>
  <c r="BR51" i="7"/>
  <c r="BS51" i="7" s="1"/>
  <c r="BQ51" i="7"/>
  <c r="CE54" i="1"/>
  <c r="CF54" i="1" s="1"/>
  <c r="CH54" i="1" s="1"/>
  <c r="CI54" i="1" s="1"/>
  <c r="CJ54" i="1" s="1"/>
  <c r="CL54" i="1" s="1"/>
  <c r="E54" i="1" s="1"/>
  <c r="CB52" i="5" l="1"/>
  <c r="CC52" i="5" s="1"/>
  <c r="CE52" i="5" s="1"/>
  <c r="CF52" i="5" s="1"/>
  <c r="CG52" i="5" s="1"/>
  <c r="CI52" i="5" s="1"/>
  <c r="E52" i="5" s="1"/>
  <c r="CD51" i="7"/>
  <c r="BW51" i="7"/>
  <c r="BX51" i="7" s="1"/>
  <c r="CB50" i="9"/>
  <c r="CC50" i="9" s="1"/>
  <c r="CE50" i="9" s="1"/>
  <c r="CF50" i="9" s="1"/>
  <c r="CG50" i="9" s="1"/>
  <c r="CI50" i="9" s="1"/>
  <c r="E50" i="9" s="1"/>
  <c r="CF52" i="4"/>
  <c r="CG52" i="4" s="1"/>
  <c r="CI52" i="4" s="1"/>
  <c r="CJ52" i="4" s="1"/>
  <c r="CK52" i="4" s="1"/>
  <c r="CM52" i="4" s="1"/>
  <c r="E52" i="4" s="1"/>
  <c r="BV51" i="6"/>
  <c r="BW51" i="6" s="1"/>
  <c r="BU51" i="6"/>
  <c r="F54" i="1"/>
  <c r="H53" i="2" s="1"/>
  <c r="I53" i="2" s="1"/>
  <c r="C55" i="1"/>
  <c r="D53" i="4" l="1"/>
  <c r="D53" i="5" s="1"/>
  <c r="J53" i="2"/>
  <c r="CA51" i="6"/>
  <c r="CB51" i="6" s="1"/>
  <c r="CH51" i="6"/>
  <c r="F52" i="4"/>
  <c r="I52" i="4" s="1"/>
  <c r="C53" i="4"/>
  <c r="K53" i="4" s="1"/>
  <c r="F50" i="9"/>
  <c r="H50" i="10" s="1"/>
  <c r="C51" i="9"/>
  <c r="CA51" i="7"/>
  <c r="BZ51" i="7"/>
  <c r="C53" i="5"/>
  <c r="F52" i="5"/>
  <c r="H52" i="6" s="1"/>
  <c r="G55" i="1"/>
  <c r="J52" i="4" l="1"/>
  <c r="D52" i="6" s="1"/>
  <c r="D52" i="7" s="1"/>
  <c r="G52" i="8" s="1"/>
  <c r="CB51" i="7"/>
  <c r="CC51" i="7" s="1"/>
  <c r="CE51" i="7" s="1"/>
  <c r="CF51" i="7" s="1"/>
  <c r="CG51" i="7" s="1"/>
  <c r="CI51" i="7" s="1"/>
  <c r="E51" i="7" s="1"/>
  <c r="C52" i="7" s="1"/>
  <c r="CD51" i="6"/>
  <c r="CE51" i="6"/>
  <c r="G53" i="6"/>
  <c r="G53" i="5"/>
  <c r="Q53" i="4"/>
  <c r="M53" i="4"/>
  <c r="K55" i="1"/>
  <c r="R55" i="1"/>
  <c r="G52" i="7" l="1"/>
  <c r="F51" i="7"/>
  <c r="H51" i="8" s="1"/>
  <c r="CF51" i="6"/>
  <c r="CG51" i="6" s="1"/>
  <c r="CI51" i="6" s="1"/>
  <c r="CJ51" i="6" s="1"/>
  <c r="CK51" i="6" s="1"/>
  <c r="CM51" i="6" s="1"/>
  <c r="E51" i="6" s="1"/>
  <c r="I52" i="7"/>
  <c r="O52" i="7"/>
  <c r="V52" i="7" s="1"/>
  <c r="W52" i="7" s="1"/>
  <c r="AL52" i="7" s="1"/>
  <c r="I53" i="5"/>
  <c r="M53" i="5" s="1"/>
  <c r="O53" i="5"/>
  <c r="V53" i="5" s="1"/>
  <c r="W53" i="5" s="1"/>
  <c r="EL55" i="1"/>
  <c r="CT55" i="1"/>
  <c r="O55" i="1"/>
  <c r="AB55" i="1"/>
  <c r="Y55" i="1"/>
  <c r="Z55" i="1" s="1"/>
  <c r="AK55" i="1" s="1"/>
  <c r="T55" i="1"/>
  <c r="U55" i="1" s="1"/>
  <c r="AV55" i="1" s="1"/>
  <c r="EM53" i="4"/>
  <c r="S53" i="4"/>
  <c r="CU53" i="4"/>
  <c r="AJ53" i="4"/>
  <c r="X53" i="4"/>
  <c r="AI53" i="4"/>
  <c r="Y52" i="7" l="1"/>
  <c r="AK52" i="7"/>
  <c r="AN55" i="1"/>
  <c r="X52" i="7"/>
  <c r="Q52" i="7"/>
  <c r="R52" i="7" s="1"/>
  <c r="AS52" i="7" s="1"/>
  <c r="AH52" i="7"/>
  <c r="M52" i="7"/>
  <c r="EI52" i="7"/>
  <c r="CQ52" i="7"/>
  <c r="C52" i="6"/>
  <c r="K52" i="6" s="1"/>
  <c r="F51" i="6"/>
  <c r="I51" i="6" s="1"/>
  <c r="EI53" i="5"/>
  <c r="CQ53" i="5"/>
  <c r="DM53" i="5" s="1"/>
  <c r="AK53" i="4"/>
  <c r="Z52" i="7"/>
  <c r="BT52" i="7" s="1"/>
  <c r="AM52" i="7"/>
  <c r="CV55" i="1"/>
  <c r="AR55" i="1"/>
  <c r="DE55" i="1"/>
  <c r="DP55" i="1"/>
  <c r="AO55" i="1"/>
  <c r="AP55" i="1" s="1"/>
  <c r="DF53" i="4"/>
  <c r="CW53" i="4"/>
  <c r="DQ53" i="4"/>
  <c r="AS53" i="4"/>
  <c r="AC53" i="4"/>
  <c r="Z53" i="4"/>
  <c r="AA53" i="4" s="1"/>
  <c r="AP53" i="4" s="1"/>
  <c r="U53" i="4"/>
  <c r="V53" i="4" s="1"/>
  <c r="AW53" i="4" s="1"/>
  <c r="AE53" i="5"/>
  <c r="T53" i="5"/>
  <c r="AF53" i="5"/>
  <c r="AA55" i="1"/>
  <c r="AC55" i="1" s="1"/>
  <c r="AI55" i="1"/>
  <c r="W55" i="1"/>
  <c r="AH55" i="1"/>
  <c r="J51" i="6" l="1"/>
  <c r="D51" i="8" s="1"/>
  <c r="M52" i="6"/>
  <c r="Q52" i="6"/>
  <c r="DB52" i="7"/>
  <c r="CS52" i="7"/>
  <c r="AO52" i="7"/>
  <c r="DM52" i="7"/>
  <c r="AF52" i="7"/>
  <c r="T52" i="7"/>
  <c r="AE52" i="7"/>
  <c r="AO53" i="5"/>
  <c r="CS53" i="5"/>
  <c r="CV53" i="5" s="1"/>
  <c r="DB53" i="5"/>
  <c r="DE53" i="5" s="1"/>
  <c r="BB52" i="7"/>
  <c r="AJ55" i="1"/>
  <c r="AL55" i="1" s="1"/>
  <c r="AM55" i="1" s="1"/>
  <c r="BF55" i="1" s="1"/>
  <c r="AZ52" i="7"/>
  <c r="AL53" i="4"/>
  <c r="BC55" i="1"/>
  <c r="AO53" i="4"/>
  <c r="AQ53" i="4" s="1"/>
  <c r="AM53" i="4"/>
  <c r="AB53" i="4"/>
  <c r="AD53" i="4" s="1"/>
  <c r="BX53" i="4" s="1"/>
  <c r="Y53" i="5"/>
  <c r="Q53" i="5"/>
  <c r="R53" i="5" s="1"/>
  <c r="AS53" i="5" s="1"/>
  <c r="DS53" i="4"/>
  <c r="DR53" i="4"/>
  <c r="DU53" i="4"/>
  <c r="DT53" i="4"/>
  <c r="DV53" i="4"/>
  <c r="DA55" i="1"/>
  <c r="CX55" i="1"/>
  <c r="CZ55" i="1"/>
  <c r="CY55" i="1"/>
  <c r="CW55" i="1"/>
  <c r="BE55" i="1"/>
  <c r="BW55" i="1"/>
  <c r="DJ53" i="4"/>
  <c r="DI53" i="4"/>
  <c r="DK53" i="4"/>
  <c r="DG53" i="4"/>
  <c r="DH53" i="4"/>
  <c r="DP53" i="5"/>
  <c r="DN53" i="5"/>
  <c r="DO53" i="5"/>
  <c r="DQ53" i="5"/>
  <c r="DR53" i="5"/>
  <c r="AG53" i="5"/>
  <c r="DU55" i="1"/>
  <c r="DS55" i="1"/>
  <c r="DT55" i="1"/>
  <c r="DR55" i="1"/>
  <c r="DQ55" i="1"/>
  <c r="CX53" i="4"/>
  <c r="CY53" i="4"/>
  <c r="CZ53" i="4"/>
  <c r="DA53" i="4"/>
  <c r="DB53" i="4"/>
  <c r="AL53" i="5"/>
  <c r="DF55" i="1"/>
  <c r="DI55" i="1"/>
  <c r="DG55" i="1"/>
  <c r="DJ55" i="1"/>
  <c r="DH55" i="1"/>
  <c r="D51" i="9" l="1"/>
  <c r="K51" i="8"/>
  <c r="M51" i="8" s="1"/>
  <c r="CX53" i="5"/>
  <c r="CW53" i="5"/>
  <c r="CU53" i="5"/>
  <c r="AG52" i="7"/>
  <c r="AI52" i="7" s="1"/>
  <c r="AJ52" i="7" s="1"/>
  <c r="BC52" i="7" s="1"/>
  <c r="BD52" i="7" s="1"/>
  <c r="CT53" i="5"/>
  <c r="CU52" i="7"/>
  <c r="CX52" i="7"/>
  <c r="CV52" i="7"/>
  <c r="CT52" i="7"/>
  <c r="CW52" i="7"/>
  <c r="DD52" i="7"/>
  <c r="DG52" i="7"/>
  <c r="DF52" i="7"/>
  <c r="DE52" i="7"/>
  <c r="DC52" i="7"/>
  <c r="AI52" i="6"/>
  <c r="X52" i="6"/>
  <c r="AJ52" i="6"/>
  <c r="S52" i="6"/>
  <c r="CU52" i="6"/>
  <c r="EM52" i="6"/>
  <c r="Q51" i="8"/>
  <c r="DN52" i="7"/>
  <c r="DR52" i="7"/>
  <c r="DO52" i="7"/>
  <c r="DQ52" i="7"/>
  <c r="DP52" i="7"/>
  <c r="G51" i="10"/>
  <c r="G51" i="9"/>
  <c r="DG53" i="5"/>
  <c r="DD53" i="5"/>
  <c r="DF53" i="5"/>
  <c r="DC53" i="5"/>
  <c r="AN53" i="4"/>
  <c r="BG53" i="4" s="1"/>
  <c r="BF53" i="4"/>
  <c r="AH53" i="5"/>
  <c r="CY53" i="5"/>
  <c r="CZ53" i="5" s="1"/>
  <c r="BD53" i="4"/>
  <c r="DB55" i="1"/>
  <c r="DC55" i="1" s="1"/>
  <c r="DW53" i="4"/>
  <c r="DX53" i="4" s="1"/>
  <c r="AK53" i="5"/>
  <c r="AM53" i="5" s="1"/>
  <c r="DC53" i="4"/>
  <c r="DD53" i="4" s="1"/>
  <c r="AI53" i="5"/>
  <c r="DK55" i="1"/>
  <c r="DL55" i="1" s="1"/>
  <c r="DS53" i="5"/>
  <c r="DT53" i="5" s="1"/>
  <c r="DL53" i="4"/>
  <c r="DM53" i="4" s="1"/>
  <c r="X53" i="5"/>
  <c r="Z53" i="5" s="1"/>
  <c r="DV55" i="1"/>
  <c r="DW55" i="1" s="1"/>
  <c r="BG55" i="1"/>
  <c r="BH55" i="1"/>
  <c r="BE52" i="7" l="1"/>
  <c r="DH53" i="5"/>
  <c r="DI53" i="5" s="1"/>
  <c r="CW52" i="6"/>
  <c r="DF52" i="6"/>
  <c r="AS52" i="6"/>
  <c r="DQ52" i="6"/>
  <c r="Z52" i="6"/>
  <c r="AA52" i="6" s="1"/>
  <c r="AB52" i="6" s="1"/>
  <c r="AC52" i="6"/>
  <c r="U52" i="6"/>
  <c r="V52" i="6" s="1"/>
  <c r="AW52" i="6" s="1"/>
  <c r="CY52" i="7"/>
  <c r="CZ52" i="7" s="1"/>
  <c r="DS52" i="7"/>
  <c r="DT52" i="7" s="1"/>
  <c r="AK52" i="6"/>
  <c r="EM51" i="8"/>
  <c r="S51" i="8"/>
  <c r="CU51" i="8"/>
  <c r="DH52" i="7"/>
  <c r="DI52" i="7" s="1"/>
  <c r="O51" i="9"/>
  <c r="I51" i="9"/>
  <c r="AJ51" i="8"/>
  <c r="X51" i="8"/>
  <c r="AI51" i="8"/>
  <c r="BF52" i="7"/>
  <c r="BG52" i="7" s="1"/>
  <c r="AJ53" i="5"/>
  <c r="BC53" i="5" s="1"/>
  <c r="BI53" i="4"/>
  <c r="BH53" i="4"/>
  <c r="BB53" i="5"/>
  <c r="BT53" i="5"/>
  <c r="DM55" i="1"/>
  <c r="DN55" i="1" s="1"/>
  <c r="DJ53" i="5"/>
  <c r="DK53" i="5" s="1"/>
  <c r="BI55" i="1"/>
  <c r="BJ55" i="1" s="1"/>
  <c r="DN53" i="4"/>
  <c r="DO53" i="4" s="1"/>
  <c r="AZ53" i="5"/>
  <c r="DJ52" i="7" l="1"/>
  <c r="DK52" i="7" s="1"/>
  <c r="AL52" i="6"/>
  <c r="AK51" i="8"/>
  <c r="AD52" i="6"/>
  <c r="AO52" i="6"/>
  <c r="AM52" i="6"/>
  <c r="AN52" i="6" s="1"/>
  <c r="BJ53" i="4"/>
  <c r="BK53" i="4" s="1"/>
  <c r="BX52" i="6"/>
  <c r="V51" i="9"/>
  <c r="W51" i="9" s="1"/>
  <c r="X51" i="9" s="1"/>
  <c r="Q51" i="9"/>
  <c r="R51" i="9" s="1"/>
  <c r="AS51" i="9" s="1"/>
  <c r="Y51" i="9"/>
  <c r="DT52" i="6"/>
  <c r="DS52" i="6"/>
  <c r="DR52" i="6"/>
  <c r="DU52" i="6"/>
  <c r="DV52" i="6"/>
  <c r="DU52" i="7"/>
  <c r="DV52" i="7" s="1"/>
  <c r="ES52" i="7"/>
  <c r="ET52" i="7" s="1"/>
  <c r="EU52" i="7" s="1"/>
  <c r="EV52" i="7" s="1"/>
  <c r="AP52" i="6"/>
  <c r="CW51" i="8"/>
  <c r="DF51" i="8"/>
  <c r="AS51" i="8"/>
  <c r="DQ51" i="8"/>
  <c r="DK52" i="6"/>
  <c r="DG52" i="6"/>
  <c r="DI52" i="6"/>
  <c r="DH52" i="6"/>
  <c r="DJ52" i="6"/>
  <c r="CQ51" i="9"/>
  <c r="M51" i="9"/>
  <c r="EI51" i="9"/>
  <c r="Z51" i="8"/>
  <c r="AA51" i="8" s="1"/>
  <c r="U51" i="8"/>
  <c r="V51" i="8" s="1"/>
  <c r="AW51" i="8" s="1"/>
  <c r="AC51" i="8"/>
  <c r="CX52" i="6"/>
  <c r="CZ52" i="6"/>
  <c r="CY52" i="6"/>
  <c r="DB52" i="6"/>
  <c r="DA52" i="6"/>
  <c r="DY53" i="4"/>
  <c r="DZ53" i="4" s="1"/>
  <c r="EW53" i="4"/>
  <c r="DU53" i="5"/>
  <c r="DV53" i="5" s="1"/>
  <c r="ES53" i="5"/>
  <c r="DX55" i="1"/>
  <c r="DY55" i="1" s="1"/>
  <c r="EV55" i="1"/>
  <c r="BD53" i="5"/>
  <c r="BE53" i="5"/>
  <c r="AM51" i="8" l="1"/>
  <c r="Z51" i="9"/>
  <c r="BT51" i="9" s="1"/>
  <c r="AQ52" i="6"/>
  <c r="BF52" i="6" s="1"/>
  <c r="AL51" i="9"/>
  <c r="AP51" i="8"/>
  <c r="AB51" i="8"/>
  <c r="AD51" i="8" s="1"/>
  <c r="AK51" i="9"/>
  <c r="AM51" i="9" s="1"/>
  <c r="AZ51" i="9" s="1"/>
  <c r="BD52" i="6"/>
  <c r="AF51" i="9"/>
  <c r="T51" i="9"/>
  <c r="AE51" i="9"/>
  <c r="DU51" i="8"/>
  <c r="DV51" i="8"/>
  <c r="DR51" i="8"/>
  <c r="DT51" i="8"/>
  <c r="DS51" i="8"/>
  <c r="DW52" i="6"/>
  <c r="DX52" i="6" s="1"/>
  <c r="CZ51" i="8"/>
  <c r="CX51" i="8"/>
  <c r="CY51" i="8"/>
  <c r="DB51" i="8"/>
  <c r="DA51" i="8"/>
  <c r="DB51" i="9"/>
  <c r="CS51" i="9"/>
  <c r="DM51" i="9"/>
  <c r="AO51" i="9"/>
  <c r="DJ51" i="8"/>
  <c r="DI51" i="8"/>
  <c r="DG51" i="8"/>
  <c r="DK51" i="8"/>
  <c r="DH51" i="8"/>
  <c r="AH51" i="9"/>
  <c r="BG52" i="6"/>
  <c r="AO51" i="8"/>
  <c r="DL52" i="6"/>
  <c r="DM52" i="6" s="1"/>
  <c r="DZ52" i="7"/>
  <c r="DY52" i="7"/>
  <c r="DW52" i="7"/>
  <c r="DX52" i="7"/>
  <c r="EA52" i="7"/>
  <c r="AL51" i="8"/>
  <c r="AN51" i="8" s="1"/>
  <c r="DC52" i="6"/>
  <c r="DD52" i="6" s="1"/>
  <c r="DW53" i="5"/>
  <c r="DY53" i="5"/>
  <c r="DZ53" i="5"/>
  <c r="DX53" i="5"/>
  <c r="EA53" i="5"/>
  <c r="EW55" i="1"/>
  <c r="EX55" i="1" s="1"/>
  <c r="EY55" i="1" s="1"/>
  <c r="EX53" i="4"/>
  <c r="EY53" i="4" s="1"/>
  <c r="EZ53" i="4" s="1"/>
  <c r="EB55" i="1"/>
  <c r="EA55" i="1"/>
  <c r="EC55" i="1"/>
  <c r="ED55" i="1"/>
  <c r="DZ55" i="1"/>
  <c r="EC53" i="4"/>
  <c r="EE53" i="4"/>
  <c r="ED53" i="4"/>
  <c r="EB53" i="4"/>
  <c r="EA53" i="4"/>
  <c r="ET53" i="5"/>
  <c r="EU53" i="5" s="1"/>
  <c r="EV53" i="5" s="1"/>
  <c r="BF53" i="5"/>
  <c r="BG53" i="5" s="1"/>
  <c r="AQ51" i="8" l="1"/>
  <c r="BD51" i="8" s="1"/>
  <c r="EB52" i="7"/>
  <c r="EC52" i="7" s="1"/>
  <c r="ED52" i="7" s="1"/>
  <c r="EE52" i="7" s="1"/>
  <c r="AQ52" i="7" s="1"/>
  <c r="P52" i="7" s="1"/>
  <c r="S52" i="7" s="1"/>
  <c r="AT52" i="7" s="1"/>
  <c r="AU52" i="7" s="1"/>
  <c r="AV52" i="7" s="1"/>
  <c r="AW52" i="7" s="1"/>
  <c r="AG51" i="9"/>
  <c r="AI51" i="9" s="1"/>
  <c r="AJ51" i="9" s="1"/>
  <c r="BC51" i="9" s="1"/>
  <c r="BD51" i="9" s="1"/>
  <c r="DF51" i="9"/>
  <c r="DC51" i="9"/>
  <c r="DG51" i="9"/>
  <c r="DD51" i="9"/>
  <c r="DE51" i="9"/>
  <c r="DL51" i="8"/>
  <c r="DM51" i="8" s="1"/>
  <c r="DN52" i="6"/>
  <c r="DO52" i="6" s="1"/>
  <c r="BB51" i="9"/>
  <c r="DC51" i="8"/>
  <c r="DD51" i="8" s="1"/>
  <c r="BX51" i="8"/>
  <c r="BF51" i="8"/>
  <c r="BH52" i="6"/>
  <c r="BI52" i="6"/>
  <c r="DN51" i="9"/>
  <c r="DO51" i="9"/>
  <c r="DP51" i="9"/>
  <c r="DR51" i="9"/>
  <c r="DQ51" i="9"/>
  <c r="DW51" i="8"/>
  <c r="DX51" i="8" s="1"/>
  <c r="CV51" i="9"/>
  <c r="CW51" i="9"/>
  <c r="CU51" i="9"/>
  <c r="CX51" i="9"/>
  <c r="CT51" i="9"/>
  <c r="EF53" i="4"/>
  <c r="EG53" i="4" s="1"/>
  <c r="EH53" i="4" s="1"/>
  <c r="EI53" i="4" s="1"/>
  <c r="AU53" i="4" s="1"/>
  <c r="T53" i="4" s="1"/>
  <c r="W53" i="4" s="1"/>
  <c r="AX53" i="4" s="1"/>
  <c r="EE55" i="1"/>
  <c r="EF55" i="1" s="1"/>
  <c r="EG55" i="1" s="1"/>
  <c r="EH55" i="1" s="1"/>
  <c r="AT55" i="1" s="1"/>
  <c r="S55" i="1" s="1"/>
  <c r="V55" i="1" s="1"/>
  <c r="EB53" i="5"/>
  <c r="EC53" i="5" s="1"/>
  <c r="ED53" i="5" s="1"/>
  <c r="EE53" i="5" s="1"/>
  <c r="AQ53" i="5" s="1"/>
  <c r="P53" i="5" s="1"/>
  <c r="S53" i="5" s="1"/>
  <c r="BG51" i="8" l="1"/>
  <c r="AX52" i="7"/>
  <c r="AY52" i="7" s="1"/>
  <c r="BE51" i="9"/>
  <c r="BF51" i="9" s="1"/>
  <c r="BG51" i="9" s="1"/>
  <c r="BA52" i="7"/>
  <c r="CY51" i="9"/>
  <c r="CZ51" i="9" s="1"/>
  <c r="BU52" i="7"/>
  <c r="BV52" i="7" s="1"/>
  <c r="DY52" i="6"/>
  <c r="DZ52" i="6" s="1"/>
  <c r="EW52" i="6"/>
  <c r="DS51" i="9"/>
  <c r="DT51" i="9" s="1"/>
  <c r="BJ52" i="6"/>
  <c r="BK52" i="6" s="1"/>
  <c r="DH51" i="9"/>
  <c r="DI51" i="9" s="1"/>
  <c r="DN51" i="8"/>
  <c r="DO51" i="8" s="1"/>
  <c r="AT53" i="5"/>
  <c r="AW55" i="1"/>
  <c r="BE53" i="4"/>
  <c r="AY53" i="4"/>
  <c r="BY53" i="4"/>
  <c r="BZ53" i="4" s="1"/>
  <c r="BH51" i="8" l="1"/>
  <c r="BI51" i="8"/>
  <c r="DJ51" i="9"/>
  <c r="DK51" i="9" s="1"/>
  <c r="DU51" i="9" s="1"/>
  <c r="DV51" i="9" s="1"/>
  <c r="BM52" i="7"/>
  <c r="BH52" i="7"/>
  <c r="BI52" i="7" s="1"/>
  <c r="EX52" i="6"/>
  <c r="EY52" i="6" s="1"/>
  <c r="EZ52" i="6" s="1"/>
  <c r="DY51" i="8"/>
  <c r="DZ51" i="8" s="1"/>
  <c r="EW51" i="8"/>
  <c r="EE52" i="6"/>
  <c r="EA52" i="6"/>
  <c r="EC52" i="6"/>
  <c r="EB52" i="6"/>
  <c r="ED52" i="6"/>
  <c r="BB53" i="4"/>
  <c r="BC53" i="4" s="1"/>
  <c r="AZ53" i="4"/>
  <c r="BA53" i="4" s="1"/>
  <c r="BL53" i="4"/>
  <c r="BM53" i="4" s="1"/>
  <c r="BQ53" i="4"/>
  <c r="BA53" i="5"/>
  <c r="AU53" i="5"/>
  <c r="BU53" i="5"/>
  <c r="BV53" i="5" s="1"/>
  <c r="BD55" i="1"/>
  <c r="AX55" i="1"/>
  <c r="BX55" i="1"/>
  <c r="BY55" i="1" s="1"/>
  <c r="BJ51" i="8" l="1"/>
  <c r="BK51" i="8" s="1"/>
  <c r="ES51" i="9"/>
  <c r="ET51" i="9" s="1"/>
  <c r="EU51" i="9" s="1"/>
  <c r="EV51" i="9" s="1"/>
  <c r="BJ52" i="7"/>
  <c r="BK52" i="7"/>
  <c r="BN52" i="7"/>
  <c r="BO52" i="7"/>
  <c r="EX51" i="8"/>
  <c r="EY51" i="8" s="1"/>
  <c r="EZ51" i="8" s="1"/>
  <c r="EA51" i="8"/>
  <c r="EC51" i="8"/>
  <c r="EE51" i="8"/>
  <c r="ED51" i="8"/>
  <c r="EB51" i="8"/>
  <c r="EF52" i="6"/>
  <c r="EG52" i="6" s="1"/>
  <c r="EH52" i="6" s="1"/>
  <c r="EI52" i="6" s="1"/>
  <c r="AU52" i="6" s="1"/>
  <c r="T52" i="6" s="1"/>
  <c r="W52" i="6" s="1"/>
  <c r="AX52" i="6" s="1"/>
  <c r="DX51" i="9"/>
  <c r="DW51" i="9"/>
  <c r="DY51" i="9"/>
  <c r="DZ51" i="9"/>
  <c r="EA51" i="9"/>
  <c r="BK55" i="1"/>
  <c r="BL55" i="1" s="1"/>
  <c r="BP55" i="1"/>
  <c r="BS53" i="4"/>
  <c r="BR53" i="4"/>
  <c r="AX53" i="5"/>
  <c r="AY53" i="5" s="1"/>
  <c r="AV53" i="5"/>
  <c r="AW53" i="5" s="1"/>
  <c r="BH53" i="5"/>
  <c r="BI53" i="5" s="1"/>
  <c r="BM53" i="5"/>
  <c r="BA55" i="1"/>
  <c r="BB55" i="1" s="1"/>
  <c r="AY55" i="1"/>
  <c r="AZ55" i="1" s="1"/>
  <c r="BN53" i="4"/>
  <c r="BO53" i="4"/>
  <c r="BP52" i="7" l="1"/>
  <c r="BL52" i="7"/>
  <c r="EB51" i="9"/>
  <c r="EC51" i="9" s="1"/>
  <c r="ED51" i="9" s="1"/>
  <c r="EE51" i="9" s="1"/>
  <c r="AQ51" i="9" s="1"/>
  <c r="P51" i="9" s="1"/>
  <c r="S51" i="9" s="1"/>
  <c r="EF51" i="8"/>
  <c r="EG51" i="8" s="1"/>
  <c r="EH51" i="8" s="1"/>
  <c r="EI51" i="8" s="1"/>
  <c r="AU51" i="8" s="1"/>
  <c r="T51" i="8" s="1"/>
  <c r="W51" i="8" s="1"/>
  <c r="BE52" i="6"/>
  <c r="AY52" i="6"/>
  <c r="BY52" i="6"/>
  <c r="BZ52" i="6" s="1"/>
  <c r="BK53" i="5"/>
  <c r="BJ53" i="5"/>
  <c r="BQ55" i="1"/>
  <c r="BR55" i="1"/>
  <c r="BP53" i="4"/>
  <c r="BO53" i="5"/>
  <c r="BN53" i="5"/>
  <c r="BT53" i="4"/>
  <c r="BM55" i="1"/>
  <c r="BN55" i="1"/>
  <c r="BV53" i="4" l="1"/>
  <c r="BW53" i="4" s="1"/>
  <c r="BU53" i="4"/>
  <c r="BR52" i="7"/>
  <c r="BS52" i="7" s="1"/>
  <c r="BQ52" i="7"/>
  <c r="BB52" i="6"/>
  <c r="BC52" i="6" s="1"/>
  <c r="AZ52" i="6"/>
  <c r="BA52" i="6" s="1"/>
  <c r="BQ52" i="6"/>
  <c r="BL52" i="6"/>
  <c r="BM52" i="6" s="1"/>
  <c r="AX51" i="8"/>
  <c r="AT51" i="9"/>
  <c r="BL53" i="5"/>
  <c r="BP53" i="5"/>
  <c r="BS55" i="1"/>
  <c r="BO55" i="1"/>
  <c r="CH53" i="4" l="1"/>
  <c r="CA53" i="4"/>
  <c r="CB53" i="4" s="1"/>
  <c r="BQ53" i="5"/>
  <c r="BR53" i="5"/>
  <c r="BS53" i="5" s="1"/>
  <c r="BW52" i="7"/>
  <c r="BX52" i="7" s="1"/>
  <c r="CD52" i="7"/>
  <c r="BE51" i="8"/>
  <c r="AY51" i="8"/>
  <c r="BY51" i="8"/>
  <c r="BZ51" i="8" s="1"/>
  <c r="BO52" i="6"/>
  <c r="BN52" i="6"/>
  <c r="BS52" i="6"/>
  <c r="BR52" i="6"/>
  <c r="BA51" i="9"/>
  <c r="AU51" i="9"/>
  <c r="BU51" i="9"/>
  <c r="BV51" i="9" s="1"/>
  <c r="BT55" i="1"/>
  <c r="BU55" i="1"/>
  <c r="BV55" i="1" s="1"/>
  <c r="BP52" i="6" l="1"/>
  <c r="BW53" i="5"/>
  <c r="BX53" i="5" s="1"/>
  <c r="CD53" i="5"/>
  <c r="CD53" i="4"/>
  <c r="CE53" i="4"/>
  <c r="BT52" i="6"/>
  <c r="BU52" i="6" s="1"/>
  <c r="BZ52" i="7"/>
  <c r="CA52" i="7"/>
  <c r="BH51" i="9"/>
  <c r="BI51" i="9" s="1"/>
  <c r="BM51" i="9"/>
  <c r="BB51" i="8"/>
  <c r="BC51" i="8" s="1"/>
  <c r="AZ51" i="8"/>
  <c r="BA51" i="8" s="1"/>
  <c r="AX51" i="9"/>
  <c r="AY51" i="9" s="1"/>
  <c r="AV51" i="9"/>
  <c r="AW51" i="9" s="1"/>
  <c r="BQ51" i="8"/>
  <c r="BL51" i="8"/>
  <c r="BM51" i="8" s="1"/>
  <c r="CG55" i="1"/>
  <c r="BZ55" i="1"/>
  <c r="CA55" i="1" s="1"/>
  <c r="BV52" i="6" l="1"/>
  <c r="BW52" i="6" s="1"/>
  <c r="CF53" i="4"/>
  <c r="CG53" i="4" s="1"/>
  <c r="CI53" i="4" s="1"/>
  <c r="CJ53" i="4" s="1"/>
  <c r="CK53" i="4" s="1"/>
  <c r="CM53" i="4" s="1"/>
  <c r="E53" i="4" s="1"/>
  <c r="BZ53" i="5"/>
  <c r="CA53" i="5"/>
  <c r="CB52" i="7"/>
  <c r="CC52" i="7" s="1"/>
  <c r="CE52" i="7" s="1"/>
  <c r="CF52" i="7" s="1"/>
  <c r="CG52" i="7" s="1"/>
  <c r="CI52" i="7" s="1"/>
  <c r="E52" i="7" s="1"/>
  <c r="CA52" i="6"/>
  <c r="CB52" i="6" s="1"/>
  <c r="CH52" i="6"/>
  <c r="BN51" i="8"/>
  <c r="BO51" i="8"/>
  <c r="BO51" i="9"/>
  <c r="BN51" i="9"/>
  <c r="BR51" i="8"/>
  <c r="BS51" i="8"/>
  <c r="BJ51" i="9"/>
  <c r="BK51" i="9"/>
  <c r="CD55" i="1"/>
  <c r="CC55" i="1"/>
  <c r="CB53" i="5" l="1"/>
  <c r="CC53" i="5" s="1"/>
  <c r="CE53" i="5" s="1"/>
  <c r="CF53" i="5" s="1"/>
  <c r="CG53" i="5" s="1"/>
  <c r="CI53" i="5" s="1"/>
  <c r="E53" i="5" s="1"/>
  <c r="C54" i="4"/>
  <c r="F53" i="4"/>
  <c r="I53" i="4" s="1"/>
  <c r="C53" i="7"/>
  <c r="F52" i="7"/>
  <c r="H52" i="8" s="1"/>
  <c r="BP51" i="9"/>
  <c r="BT51" i="8"/>
  <c r="BP51" i="8"/>
  <c r="BL51" i="9"/>
  <c r="CE52" i="6"/>
  <c r="CD52" i="6"/>
  <c r="CE55" i="1"/>
  <c r="CF55" i="1" s="1"/>
  <c r="CH55" i="1" s="1"/>
  <c r="CI55" i="1" s="1"/>
  <c r="CJ55" i="1" s="1"/>
  <c r="CL55" i="1" s="1"/>
  <c r="E55" i="1" l="1"/>
  <c r="F55" i="1" s="1"/>
  <c r="H54" i="2" s="1"/>
  <c r="I54" i="2" s="1"/>
  <c r="J53" i="4"/>
  <c r="D53" i="6" s="1"/>
  <c r="D53" i="7" s="1"/>
  <c r="C54" i="5"/>
  <c r="F53" i="5"/>
  <c r="H53" i="6" s="1"/>
  <c r="CF52" i="6"/>
  <c r="CG52" i="6" s="1"/>
  <c r="CI52" i="6" s="1"/>
  <c r="CJ52" i="6" s="1"/>
  <c r="CK52" i="6" s="1"/>
  <c r="CM52" i="6" s="1"/>
  <c r="E52" i="6" s="1"/>
  <c r="BQ51" i="9"/>
  <c r="BR51" i="9"/>
  <c r="BS51" i="9" s="1"/>
  <c r="BU51" i="8"/>
  <c r="BV51" i="8"/>
  <c r="BW51" i="8" s="1"/>
  <c r="C56" i="1"/>
  <c r="G56" i="1" s="1"/>
  <c r="J54" i="2" l="1"/>
  <c r="D54" i="4" s="1"/>
  <c r="G53" i="8"/>
  <c r="G53" i="7"/>
  <c r="CH51" i="8"/>
  <c r="CA51" i="8"/>
  <c r="CB51" i="8" s="1"/>
  <c r="BW51" i="9"/>
  <c r="BX51" i="9" s="1"/>
  <c r="CD51" i="9"/>
  <c r="C53" i="6"/>
  <c r="K53" i="6" s="1"/>
  <c r="F52" i="6"/>
  <c r="I52" i="6" s="1"/>
  <c r="R56" i="1"/>
  <c r="K56" i="1"/>
  <c r="D54" i="5" l="1"/>
  <c r="K54" i="4"/>
  <c r="I53" i="7"/>
  <c r="O53" i="7"/>
  <c r="J52" i="6"/>
  <c r="D52" i="8" s="1"/>
  <c r="D52" i="9" s="1"/>
  <c r="G52" i="10" s="1"/>
  <c r="Q53" i="6"/>
  <c r="M53" i="6"/>
  <c r="CA51" i="9"/>
  <c r="BZ51" i="9"/>
  <c r="CD51" i="8"/>
  <c r="CE51" i="8"/>
  <c r="EL56" i="1"/>
  <c r="CT56" i="1"/>
  <c r="O56" i="1"/>
  <c r="T56" i="1"/>
  <c r="U56" i="1" s="1"/>
  <c r="AV56" i="1" s="1"/>
  <c r="Y56" i="1"/>
  <c r="Z56" i="1" s="1"/>
  <c r="AN56" i="1" s="1"/>
  <c r="AB56" i="1"/>
  <c r="Q54" i="4" l="1"/>
  <c r="M54" i="4"/>
  <c r="G54" i="5"/>
  <c r="G54" i="6"/>
  <c r="V53" i="7"/>
  <c r="W53" i="7" s="1"/>
  <c r="AH53" i="7" s="1"/>
  <c r="Y53" i="7"/>
  <c r="Q53" i="7"/>
  <c r="R53" i="7" s="1"/>
  <c r="AS53" i="7" s="1"/>
  <c r="AL53" i="7"/>
  <c r="CQ53" i="7"/>
  <c r="EI53" i="7"/>
  <c r="M53" i="7"/>
  <c r="CB51" i="9"/>
  <c r="CC51" i="9" s="1"/>
  <c r="CE51" i="9" s="1"/>
  <c r="CF51" i="9" s="1"/>
  <c r="CG51" i="9" s="1"/>
  <c r="CI51" i="9" s="1"/>
  <c r="E51" i="9" s="1"/>
  <c r="F51" i="9" s="1"/>
  <c r="H51" i="10" s="1"/>
  <c r="CF51" i="8"/>
  <c r="CG51" i="8" s="1"/>
  <c r="CI51" i="8" s="1"/>
  <c r="CJ51" i="8" s="1"/>
  <c r="CK51" i="8" s="1"/>
  <c r="CM51" i="8" s="1"/>
  <c r="E51" i="8" s="1"/>
  <c r="S53" i="6"/>
  <c r="CU53" i="6"/>
  <c r="EM53" i="6"/>
  <c r="X53" i="6"/>
  <c r="AJ53" i="6"/>
  <c r="AI53" i="6"/>
  <c r="AK56" i="1"/>
  <c r="AO56" i="1"/>
  <c r="AP56" i="1" s="1"/>
  <c r="DE56" i="1"/>
  <c r="CV56" i="1"/>
  <c r="AR56" i="1"/>
  <c r="DP56" i="1"/>
  <c r="W56" i="1"/>
  <c r="AH56" i="1"/>
  <c r="AI56" i="1"/>
  <c r="AA56" i="1"/>
  <c r="AC56" i="1" s="1"/>
  <c r="O54" i="5" l="1"/>
  <c r="V54" i="5" s="1"/>
  <c r="W54" i="5" s="1"/>
  <c r="I54" i="5"/>
  <c r="AK53" i="7"/>
  <c r="AM53" i="7" s="1"/>
  <c r="EM54" i="4"/>
  <c r="CU54" i="4"/>
  <c r="S54" i="4"/>
  <c r="X53" i="7"/>
  <c r="Z53" i="7" s="1"/>
  <c r="AZ53" i="7" s="1"/>
  <c r="X54" i="4"/>
  <c r="AI54" i="4"/>
  <c r="AK54" i="4" s="1"/>
  <c r="AJ54" i="4"/>
  <c r="CS53" i="7"/>
  <c r="DM53" i="7"/>
  <c r="AO53" i="7"/>
  <c r="DB53" i="7"/>
  <c r="BB53" i="7"/>
  <c r="T53" i="7"/>
  <c r="AE53" i="7"/>
  <c r="AF53" i="7"/>
  <c r="C52" i="9"/>
  <c r="G52" i="9" s="1"/>
  <c r="I52" i="9" s="1"/>
  <c r="AS53" i="6"/>
  <c r="DQ53" i="6"/>
  <c r="CW53" i="6"/>
  <c r="DF53" i="6"/>
  <c r="Z53" i="6"/>
  <c r="AA53" i="6" s="1"/>
  <c r="AL53" i="6" s="1"/>
  <c r="U53" i="6"/>
  <c r="V53" i="6" s="1"/>
  <c r="AW53" i="6" s="1"/>
  <c r="AC53" i="6"/>
  <c r="AK53" i="6"/>
  <c r="C52" i="8"/>
  <c r="K52" i="8" s="1"/>
  <c r="F51" i="8"/>
  <c r="I51" i="8" s="1"/>
  <c r="J51" i="8" s="1"/>
  <c r="D51" i="10" s="1"/>
  <c r="AJ56" i="1"/>
  <c r="AL56" i="1" s="1"/>
  <c r="AM56" i="1" s="1"/>
  <c r="BF56" i="1" s="1"/>
  <c r="BC56" i="1"/>
  <c r="CX56" i="1"/>
  <c r="CZ56" i="1"/>
  <c r="DA56" i="1"/>
  <c r="CW56" i="1"/>
  <c r="CY56" i="1"/>
  <c r="Y54" i="5"/>
  <c r="Q54" i="5"/>
  <c r="R54" i="5" s="1"/>
  <c r="AS54" i="5" s="1"/>
  <c r="DG56" i="1"/>
  <c r="DH56" i="1"/>
  <c r="DI56" i="1"/>
  <c r="DJ56" i="1"/>
  <c r="DF56" i="1"/>
  <c r="AL54" i="5"/>
  <c r="BE56" i="1"/>
  <c r="BW56" i="1"/>
  <c r="DS56" i="1"/>
  <c r="DQ56" i="1"/>
  <c r="DT56" i="1"/>
  <c r="DR56" i="1"/>
  <c r="DU56" i="1"/>
  <c r="Z54" i="4" l="1"/>
  <c r="AA54" i="4" s="1"/>
  <c r="AC54" i="4"/>
  <c r="U54" i="4"/>
  <c r="V54" i="4" s="1"/>
  <c r="AW54" i="4" s="1"/>
  <c r="AS54" i="4"/>
  <c r="CW54" i="4"/>
  <c r="DQ54" i="4"/>
  <c r="DF54" i="4"/>
  <c r="AP54" i="4"/>
  <c r="M54" i="5"/>
  <c r="CQ54" i="5"/>
  <c r="EI54" i="5"/>
  <c r="BT53" i="7"/>
  <c r="AM54" i="4"/>
  <c r="DD53" i="7"/>
  <c r="DF53" i="7"/>
  <c r="DG53" i="7"/>
  <c r="DE53" i="7"/>
  <c r="DC53" i="7"/>
  <c r="DO53" i="7"/>
  <c r="DR53" i="7"/>
  <c r="DQ53" i="7"/>
  <c r="DN53" i="7"/>
  <c r="DP53" i="7"/>
  <c r="AG53" i="7"/>
  <c r="AI53" i="7" s="1"/>
  <c r="AJ53" i="7" s="1"/>
  <c r="BC53" i="7" s="1"/>
  <c r="CU53" i="7"/>
  <c r="CW53" i="7"/>
  <c r="CX53" i="7"/>
  <c r="CV53" i="7"/>
  <c r="CT53" i="7"/>
  <c r="O52" i="9"/>
  <c r="V52" i="9" s="1"/>
  <c r="W52" i="9" s="1"/>
  <c r="AK52" i="9" s="1"/>
  <c r="AM53" i="6"/>
  <c r="AN53" i="6" s="1"/>
  <c r="M52" i="8"/>
  <c r="Q52" i="8"/>
  <c r="M52" i="9"/>
  <c r="CQ52" i="9"/>
  <c r="EI52" i="9"/>
  <c r="AO53" i="6"/>
  <c r="DI53" i="6"/>
  <c r="DJ53" i="6"/>
  <c r="DH53" i="6"/>
  <c r="DG53" i="6"/>
  <c r="DK53" i="6"/>
  <c r="AB53" i="6"/>
  <c r="AD53" i="6" s="1"/>
  <c r="CX53" i="6"/>
  <c r="CZ53" i="6"/>
  <c r="DB53" i="6"/>
  <c r="DA53" i="6"/>
  <c r="CY53" i="6"/>
  <c r="AP53" i="6"/>
  <c r="DS53" i="6"/>
  <c r="DR53" i="6"/>
  <c r="DT53" i="6"/>
  <c r="DU53" i="6"/>
  <c r="DV53" i="6"/>
  <c r="DK56" i="1"/>
  <c r="DL56" i="1" s="1"/>
  <c r="DV56" i="1"/>
  <c r="DW56" i="1" s="1"/>
  <c r="AK54" i="5"/>
  <c r="AM54" i="5" s="1"/>
  <c r="AH54" i="5"/>
  <c r="X54" i="5"/>
  <c r="Z54" i="5" s="1"/>
  <c r="DB56" i="1"/>
  <c r="DC56" i="1" s="1"/>
  <c r="BG56" i="1"/>
  <c r="BH56" i="1"/>
  <c r="DJ54" i="4" l="1"/>
  <c r="DH54" i="4"/>
  <c r="DG54" i="4"/>
  <c r="DK54" i="4"/>
  <c r="DI54" i="4"/>
  <c r="DR54" i="4"/>
  <c r="DU54" i="4"/>
  <c r="DS54" i="4"/>
  <c r="DV54" i="4"/>
  <c r="DT54" i="4"/>
  <c r="AN54" i="4"/>
  <c r="DB54" i="4"/>
  <c r="CY54" i="4"/>
  <c r="CZ54" i="4"/>
  <c r="CX54" i="4"/>
  <c r="DA54" i="4"/>
  <c r="DH53" i="7"/>
  <c r="DI53" i="7" s="1"/>
  <c r="AO54" i="5"/>
  <c r="CS54" i="5"/>
  <c r="DB54" i="5"/>
  <c r="DM54" i="5"/>
  <c r="T54" i="5"/>
  <c r="AE54" i="5"/>
  <c r="AF54" i="5"/>
  <c r="AL54" i="4"/>
  <c r="AO54" i="4"/>
  <c r="AQ54" i="4" s="1"/>
  <c r="AB54" i="4"/>
  <c r="AD54" i="4" s="1"/>
  <c r="BX54" i="4" s="1"/>
  <c r="CY53" i="7"/>
  <c r="CZ53" i="7" s="1"/>
  <c r="DJ53" i="7"/>
  <c r="DK53" i="7" s="1"/>
  <c r="DU53" i="7" s="1"/>
  <c r="DV53" i="7" s="1"/>
  <c r="DZ53" i="7" s="1"/>
  <c r="BE53" i="7"/>
  <c r="BD53" i="7"/>
  <c r="BF53" i="7" s="1"/>
  <c r="BG53" i="7" s="1"/>
  <c r="DS53" i="7"/>
  <c r="DT53" i="7" s="1"/>
  <c r="Y52" i="9"/>
  <c r="Q52" i="9"/>
  <c r="R52" i="9" s="1"/>
  <c r="AS52" i="9" s="1"/>
  <c r="AH52" i="9"/>
  <c r="DW53" i="7"/>
  <c r="EA53" i="7"/>
  <c r="AQ53" i="6"/>
  <c r="BD53" i="6" s="1"/>
  <c r="DC53" i="6"/>
  <c r="DD53" i="6" s="1"/>
  <c r="X52" i="9"/>
  <c r="DW53" i="6"/>
  <c r="DX53" i="6" s="1"/>
  <c r="BX53" i="6"/>
  <c r="AL52" i="9"/>
  <c r="AM52" i="9" s="1"/>
  <c r="DM52" i="9"/>
  <c r="AO52" i="9"/>
  <c r="CS52" i="9"/>
  <c r="DB52" i="9"/>
  <c r="AE52" i="9"/>
  <c r="AF52" i="9"/>
  <c r="T52" i="9"/>
  <c r="DL53" i="6"/>
  <c r="DM53" i="6" s="1"/>
  <c r="AJ52" i="8"/>
  <c r="AI52" i="8"/>
  <c r="X52" i="8"/>
  <c r="S52" i="8"/>
  <c r="CU52" i="8"/>
  <c r="EM52" i="8"/>
  <c r="BD54" i="4"/>
  <c r="BG54" i="4"/>
  <c r="BT54" i="5"/>
  <c r="BB54" i="5"/>
  <c r="BI56" i="1"/>
  <c r="BJ56" i="1" s="1"/>
  <c r="AZ54" i="5"/>
  <c r="DM56" i="1"/>
  <c r="DN56" i="1" s="1"/>
  <c r="DW54" i="4" l="1"/>
  <c r="DX54" i="4" s="1"/>
  <c r="DP54" i="5"/>
  <c r="DO54" i="5"/>
  <c r="DR54" i="5"/>
  <c r="DN54" i="5"/>
  <c r="DQ54" i="5"/>
  <c r="DC54" i="4"/>
  <c r="DD54" i="4" s="1"/>
  <c r="DC54" i="5"/>
  <c r="DH54" i="5" s="1"/>
  <c r="DI54" i="5" s="1"/>
  <c r="DG54" i="5"/>
  <c r="DF54" i="5"/>
  <c r="DD54" i="5"/>
  <c r="DE54" i="5"/>
  <c r="DY53" i="7"/>
  <c r="CT54" i="5"/>
  <c r="CU54" i="5"/>
  <c r="CX54" i="5"/>
  <c r="CV54" i="5"/>
  <c r="CW54" i="5"/>
  <c r="DL54" i="4"/>
  <c r="DM54" i="4" s="1"/>
  <c r="AG54" i="5"/>
  <c r="AI54" i="5" s="1"/>
  <c r="AJ54" i="5" s="1"/>
  <c r="BC54" i="5" s="1"/>
  <c r="DX53" i="7"/>
  <c r="BF54" i="4"/>
  <c r="ES53" i="7"/>
  <c r="ET53" i="7" s="1"/>
  <c r="EU53" i="7" s="1"/>
  <c r="EV53" i="7" s="1"/>
  <c r="Z52" i="9"/>
  <c r="BT52" i="9" s="1"/>
  <c r="BG53" i="6"/>
  <c r="BH53" i="6" s="1"/>
  <c r="DN53" i="6"/>
  <c r="DO53" i="6" s="1"/>
  <c r="EW53" i="6" s="1"/>
  <c r="BF53" i="6"/>
  <c r="EB53" i="7"/>
  <c r="EC53" i="7" s="1"/>
  <c r="ED53" i="7" s="1"/>
  <c r="EE53" i="7" s="1"/>
  <c r="AQ53" i="7" s="1"/>
  <c r="P53" i="7" s="1"/>
  <c r="S53" i="7" s="1"/>
  <c r="AT53" i="7" s="1"/>
  <c r="AK52" i="8"/>
  <c r="DQ52" i="8"/>
  <c r="CW52" i="8"/>
  <c r="AS52" i="8"/>
  <c r="DF52" i="8"/>
  <c r="AG52" i="9"/>
  <c r="AI52" i="9" s="1"/>
  <c r="AJ52" i="9" s="1"/>
  <c r="DE52" i="9"/>
  <c r="DD52" i="9"/>
  <c r="DC52" i="9"/>
  <c r="DG52" i="9"/>
  <c r="DF52" i="9"/>
  <c r="CW52" i="9"/>
  <c r="CV52" i="9"/>
  <c r="CU52" i="9"/>
  <c r="CX52" i="9"/>
  <c r="CT52" i="9"/>
  <c r="Z52" i="8"/>
  <c r="AA52" i="8" s="1"/>
  <c r="AL52" i="8" s="1"/>
  <c r="U52" i="8"/>
  <c r="V52" i="8" s="1"/>
  <c r="AW52" i="8" s="1"/>
  <c r="AC52" i="8"/>
  <c r="DO52" i="9"/>
  <c r="DP52" i="9"/>
  <c r="DQ52" i="9"/>
  <c r="DN52" i="9"/>
  <c r="DR52" i="9"/>
  <c r="BH54" i="4"/>
  <c r="BI54" i="4"/>
  <c r="DX56" i="1"/>
  <c r="DY56" i="1" s="1"/>
  <c r="EV56" i="1"/>
  <c r="BD54" i="5"/>
  <c r="BE54" i="5"/>
  <c r="CY54" i="5" l="1"/>
  <c r="CZ54" i="5" s="1"/>
  <c r="DJ54" i="5" s="1"/>
  <c r="DK54" i="5" s="1"/>
  <c r="DS54" i="5"/>
  <c r="DT54" i="5" s="1"/>
  <c r="DN54" i="4"/>
  <c r="DO54" i="4" s="1"/>
  <c r="AZ52" i="9"/>
  <c r="BC52" i="9"/>
  <c r="BB52" i="9"/>
  <c r="DY53" i="6"/>
  <c r="DZ53" i="6" s="1"/>
  <c r="EB53" i="6" s="1"/>
  <c r="BI53" i="6"/>
  <c r="BJ53" i="6" s="1"/>
  <c r="BK53" i="6" s="1"/>
  <c r="AB52" i="8"/>
  <c r="AD52" i="8" s="1"/>
  <c r="BX52" i="8" s="1"/>
  <c r="AO52" i="8"/>
  <c r="CY52" i="9"/>
  <c r="CZ52" i="9" s="1"/>
  <c r="BA53" i="7"/>
  <c r="AU53" i="7"/>
  <c r="BU53" i="7"/>
  <c r="BV53" i="7" s="1"/>
  <c r="AM52" i="8"/>
  <c r="AN52" i="8" s="1"/>
  <c r="DS52" i="9"/>
  <c r="DT52" i="9" s="1"/>
  <c r="AP52" i="8"/>
  <c r="BD52" i="9"/>
  <c r="BE52" i="9"/>
  <c r="DJ52" i="8"/>
  <c r="DG52" i="8"/>
  <c r="DH52" i="8"/>
  <c r="DK52" i="8"/>
  <c r="DI52" i="8"/>
  <c r="CX52" i="8"/>
  <c r="CZ52" i="8"/>
  <c r="DA52" i="8"/>
  <c r="CY52" i="8"/>
  <c r="DB52" i="8"/>
  <c r="EX53" i="6"/>
  <c r="EY53" i="6" s="1"/>
  <c r="EZ53" i="6" s="1"/>
  <c r="DU52" i="8"/>
  <c r="DT52" i="8"/>
  <c r="DR52" i="8"/>
  <c r="DS52" i="8"/>
  <c r="DV52" i="8"/>
  <c r="DH52" i="9"/>
  <c r="DI52" i="9" s="1"/>
  <c r="BJ54" i="4"/>
  <c r="BK54" i="4" s="1"/>
  <c r="BF54" i="5"/>
  <c r="BG54" i="5" s="1"/>
  <c r="EW56" i="1"/>
  <c r="EX56" i="1" s="1"/>
  <c r="EY56" i="1" s="1"/>
  <c r="EB56" i="1"/>
  <c r="EC56" i="1"/>
  <c r="DZ56" i="1"/>
  <c r="EA56" i="1"/>
  <c r="ED56" i="1"/>
  <c r="ES54" i="5" l="1"/>
  <c r="ET54" i="5" s="1"/>
  <c r="EU54" i="5" s="1"/>
  <c r="EV54" i="5" s="1"/>
  <c r="DU54" i="5"/>
  <c r="DV54" i="5" s="1"/>
  <c r="ED53" i="6"/>
  <c r="EW54" i="4"/>
  <c r="EX54" i="4" s="1"/>
  <c r="EY54" i="4" s="1"/>
  <c r="EZ54" i="4" s="1"/>
  <c r="DY54" i="4"/>
  <c r="DZ54" i="4" s="1"/>
  <c r="EE53" i="6"/>
  <c r="EC53" i="6"/>
  <c r="EA53" i="6"/>
  <c r="EF53" i="6" s="1"/>
  <c r="EG53" i="6" s="1"/>
  <c r="EH53" i="6" s="1"/>
  <c r="EI53" i="6" s="1"/>
  <c r="AU53" i="6" s="1"/>
  <c r="T53" i="6" s="1"/>
  <c r="W53" i="6" s="1"/>
  <c r="AX53" i="6" s="1"/>
  <c r="DJ52" i="9"/>
  <c r="DK52" i="9" s="1"/>
  <c r="DU52" i="9" s="1"/>
  <c r="DV52" i="9" s="1"/>
  <c r="AQ52" i="8"/>
  <c r="BG52" i="8" s="1"/>
  <c r="BI52" i="8" s="1"/>
  <c r="AV53" i="7"/>
  <c r="AW53" i="7" s="1"/>
  <c r="AX53" i="7"/>
  <c r="AY53" i="7" s="1"/>
  <c r="BH53" i="7"/>
  <c r="BI53" i="7" s="1"/>
  <c r="BM53" i="7"/>
  <c r="DC52" i="8"/>
  <c r="DD52" i="8" s="1"/>
  <c r="DL52" i="8"/>
  <c r="DM52" i="8" s="1"/>
  <c r="ES52" i="9"/>
  <c r="ET52" i="9" s="1"/>
  <c r="EU52" i="9" s="1"/>
  <c r="EV52" i="9" s="1"/>
  <c r="DW52" i="8"/>
  <c r="DX52" i="8" s="1"/>
  <c r="BF52" i="8"/>
  <c r="BF52" i="9"/>
  <c r="BG52" i="9" s="1"/>
  <c r="EE56" i="1"/>
  <c r="EF56" i="1" s="1"/>
  <c r="EG56" i="1" s="1"/>
  <c r="EH56" i="1" s="1"/>
  <c r="AT56" i="1" s="1"/>
  <c r="S56" i="1" s="1"/>
  <c r="V56" i="1" s="1"/>
  <c r="EA54" i="4" l="1"/>
  <c r="EB54" i="4"/>
  <c r="ED54" i="4"/>
  <c r="EE54" i="4"/>
  <c r="EC54" i="4"/>
  <c r="DW54" i="5"/>
  <c r="EB54" i="5" s="1"/>
  <c r="EC54" i="5" s="1"/>
  <c r="ED54" i="5" s="1"/>
  <c r="EE54" i="5" s="1"/>
  <c r="AQ54" i="5" s="1"/>
  <c r="P54" i="5" s="1"/>
  <c r="S54" i="5" s="1"/>
  <c r="AT54" i="5" s="1"/>
  <c r="BA54" i="5" s="1"/>
  <c r="DZ54" i="5"/>
  <c r="EA54" i="5"/>
  <c r="DY54" i="5"/>
  <c r="DX54" i="5"/>
  <c r="BD52" i="8"/>
  <c r="DN52" i="8"/>
  <c r="DO52" i="8" s="1"/>
  <c r="EW52" i="8" s="1"/>
  <c r="BH52" i="8"/>
  <c r="BJ52" i="8" s="1"/>
  <c r="BO53" i="7"/>
  <c r="BN53" i="7"/>
  <c r="BK53" i="7"/>
  <c r="BJ53" i="7"/>
  <c r="DY52" i="9"/>
  <c r="DZ52" i="9"/>
  <c r="DW52" i="9"/>
  <c r="EA52" i="9"/>
  <c r="DX52" i="9"/>
  <c r="AY53" i="6"/>
  <c r="BE53" i="6"/>
  <c r="BY53" i="6"/>
  <c r="BZ53" i="6" s="1"/>
  <c r="AW56" i="1"/>
  <c r="EF54" i="4" l="1"/>
  <c r="EG54" i="4" s="1"/>
  <c r="EH54" i="4" s="1"/>
  <c r="EI54" i="4" s="1"/>
  <c r="AU54" i="4" s="1"/>
  <c r="T54" i="4" s="1"/>
  <c r="W54" i="4" s="1"/>
  <c r="AX54" i="4" s="1"/>
  <c r="BP53" i="7"/>
  <c r="BK52" i="8"/>
  <c r="BL53" i="7"/>
  <c r="BR53" i="7" s="1"/>
  <c r="BS53" i="7" s="1"/>
  <c r="DY52" i="8"/>
  <c r="DZ52" i="8" s="1"/>
  <c r="EE52" i="8" s="1"/>
  <c r="BQ53" i="7"/>
  <c r="CD53" i="7" s="1"/>
  <c r="BL53" i="6"/>
  <c r="BM53" i="6" s="1"/>
  <c r="BQ53" i="6"/>
  <c r="AZ53" i="6"/>
  <c r="BA53" i="6" s="1"/>
  <c r="BB53" i="6"/>
  <c r="BC53" i="6" s="1"/>
  <c r="EB52" i="9"/>
  <c r="EC52" i="9" s="1"/>
  <c r="ED52" i="9" s="1"/>
  <c r="EE52" i="9" s="1"/>
  <c r="AQ52" i="9" s="1"/>
  <c r="P52" i="9" s="1"/>
  <c r="S52" i="9" s="1"/>
  <c r="EX52" i="8"/>
  <c r="EY52" i="8" s="1"/>
  <c r="EZ52" i="8" s="1"/>
  <c r="BU54" i="5"/>
  <c r="BV54" i="5" s="1"/>
  <c r="AU54" i="5"/>
  <c r="AX54" i="5" s="1"/>
  <c r="AY54" i="5" s="1"/>
  <c r="BE54" i="4"/>
  <c r="AY54" i="4"/>
  <c r="BY54" i="4"/>
  <c r="BZ54" i="4" s="1"/>
  <c r="BH54" i="5"/>
  <c r="BI54" i="5" s="1"/>
  <c r="BM54" i="5"/>
  <c r="BD56" i="1"/>
  <c r="AX56" i="1"/>
  <c r="BX56" i="1"/>
  <c r="BY56" i="1" s="1"/>
  <c r="ED52" i="8" l="1"/>
  <c r="BW53" i="7"/>
  <c r="BX53" i="7" s="1"/>
  <c r="CA53" i="7" s="1"/>
  <c r="EB52" i="8"/>
  <c r="EA52" i="8"/>
  <c r="EC52" i="8"/>
  <c r="AT52" i="9"/>
  <c r="BS53" i="6"/>
  <c r="BR53" i="6"/>
  <c r="BO53" i="6"/>
  <c r="BN53" i="6"/>
  <c r="AV54" i="5"/>
  <c r="AW54" i="5" s="1"/>
  <c r="BK56" i="1"/>
  <c r="BL56" i="1" s="1"/>
  <c r="BP56" i="1"/>
  <c r="BB54" i="4"/>
  <c r="BC54" i="4" s="1"/>
  <c r="AZ54" i="4"/>
  <c r="BA54" i="4" s="1"/>
  <c r="BQ54" i="4"/>
  <c r="BL54" i="4"/>
  <c r="BM54" i="4" s="1"/>
  <c r="BK54" i="5"/>
  <c r="BJ54" i="5"/>
  <c r="BA56" i="1"/>
  <c r="BB56" i="1" s="1"/>
  <c r="AY56" i="1"/>
  <c r="AZ56" i="1" s="1"/>
  <c r="BN54" i="5"/>
  <c r="BO54" i="5"/>
  <c r="BZ53" i="7" l="1"/>
  <c r="EF52" i="8"/>
  <c r="EG52" i="8" s="1"/>
  <c r="EH52" i="8" s="1"/>
  <c r="EI52" i="8" s="1"/>
  <c r="AU52" i="8" s="1"/>
  <c r="T52" i="8" s="1"/>
  <c r="W52" i="8" s="1"/>
  <c r="AX52" i="8" s="1"/>
  <c r="BE52" i="8" s="1"/>
  <c r="BP53" i="6"/>
  <c r="BT53" i="6"/>
  <c r="CB53" i="7"/>
  <c r="CC53" i="7" s="1"/>
  <c r="CE53" i="7" s="1"/>
  <c r="CF53" i="7" s="1"/>
  <c r="CG53" i="7" s="1"/>
  <c r="CI53" i="7" s="1"/>
  <c r="E53" i="7" s="1"/>
  <c r="C54" i="7" s="1"/>
  <c r="BV53" i="6"/>
  <c r="BW53" i="6" s="1"/>
  <c r="BU53" i="6"/>
  <c r="BU52" i="9"/>
  <c r="BV52" i="9" s="1"/>
  <c r="BA52" i="9"/>
  <c r="AU52" i="9"/>
  <c r="BP54" i="5"/>
  <c r="BM56" i="1"/>
  <c r="BN56" i="1"/>
  <c r="BS54" i="4"/>
  <c r="BR54" i="4"/>
  <c r="BL54" i="5"/>
  <c r="BN54" i="4"/>
  <c r="BO54" i="4"/>
  <c r="BQ56" i="1"/>
  <c r="BR56" i="1"/>
  <c r="AY52" i="8" l="1"/>
  <c r="BB52" i="8" s="1"/>
  <c r="BC52" i="8" s="1"/>
  <c r="BY52" i="8"/>
  <c r="BZ52" i="8" s="1"/>
  <c r="BQ54" i="5"/>
  <c r="BR54" i="5"/>
  <c r="BS54" i="5" s="1"/>
  <c r="F53" i="7"/>
  <c r="H53" i="8" s="1"/>
  <c r="BM52" i="9"/>
  <c r="BH52" i="9"/>
  <c r="BI52" i="9" s="1"/>
  <c r="AZ52" i="8"/>
  <c r="BA52" i="8" s="1"/>
  <c r="BL52" i="8"/>
  <c r="BM52" i="8" s="1"/>
  <c r="BQ52" i="8"/>
  <c r="AX52" i="9"/>
  <c r="AY52" i="9" s="1"/>
  <c r="AV52" i="9"/>
  <c r="AW52" i="9" s="1"/>
  <c r="CA53" i="6"/>
  <c r="CB53" i="6" s="1"/>
  <c r="CH53" i="6"/>
  <c r="BT54" i="4"/>
  <c r="BS56" i="1"/>
  <c r="BP54" i="4"/>
  <c r="BO56" i="1"/>
  <c r="BU54" i="4" l="1"/>
  <c r="BV54" i="4"/>
  <c r="BW54" i="4" s="1"/>
  <c r="BW54" i="5"/>
  <c r="BX54" i="5" s="1"/>
  <c r="CD54" i="5"/>
  <c r="BN52" i="8"/>
  <c r="BO52" i="8"/>
  <c r="BR52" i="8"/>
  <c r="BS52" i="8"/>
  <c r="BJ52" i="9"/>
  <c r="BK52" i="9"/>
  <c r="CD53" i="6"/>
  <c r="CE53" i="6"/>
  <c r="BO52" i="9"/>
  <c r="BN52" i="9"/>
  <c r="BU56" i="1"/>
  <c r="BV56" i="1" s="1"/>
  <c r="BT56" i="1"/>
  <c r="BZ54" i="5" l="1"/>
  <c r="CA54" i="5"/>
  <c r="CH54" i="4"/>
  <c r="CA54" i="4"/>
  <c r="CB54" i="4" s="1"/>
  <c r="BP52" i="9"/>
  <c r="CF53" i="6"/>
  <c r="CG53" i="6" s="1"/>
  <c r="CI53" i="6" s="1"/>
  <c r="CJ53" i="6" s="1"/>
  <c r="CK53" i="6" s="1"/>
  <c r="CM53" i="6" s="1"/>
  <c r="E53" i="6" s="1"/>
  <c r="BL52" i="9"/>
  <c r="BT52" i="8"/>
  <c r="BP52" i="8"/>
  <c r="CG56" i="1"/>
  <c r="BZ56" i="1"/>
  <c r="CA56" i="1" s="1"/>
  <c r="CE54" i="4" l="1"/>
  <c r="CD54" i="4"/>
  <c r="BV52" i="8"/>
  <c r="BW52" i="8" s="1"/>
  <c r="CB54" i="5"/>
  <c r="CC54" i="5" s="1"/>
  <c r="CE54" i="5" s="1"/>
  <c r="CF54" i="5" s="1"/>
  <c r="CG54" i="5" s="1"/>
  <c r="CI54" i="5" s="1"/>
  <c r="E54" i="5" s="1"/>
  <c r="BU52" i="8"/>
  <c r="BR52" i="9"/>
  <c r="BS52" i="9" s="1"/>
  <c r="BQ52" i="9"/>
  <c r="C54" i="6"/>
  <c r="F53" i="6"/>
  <c r="I53" i="6" s="1"/>
  <c r="CC56" i="1"/>
  <c r="CD56" i="1"/>
  <c r="J53" i="6" l="1"/>
  <c r="D53" i="8" s="1"/>
  <c r="D53" i="9" s="1"/>
  <c r="G53" i="10" s="1"/>
  <c r="CF54" i="4"/>
  <c r="CG54" i="4" s="1"/>
  <c r="CI54" i="4" s="1"/>
  <c r="CJ54" i="4" s="1"/>
  <c r="CK54" i="4" s="1"/>
  <c r="CM54" i="4" s="1"/>
  <c r="E54" i="4" s="1"/>
  <c r="C55" i="4" s="1"/>
  <c r="C55" i="5"/>
  <c r="F54" i="5"/>
  <c r="H54" i="6" s="1"/>
  <c r="BW52" i="9"/>
  <c r="BX52" i="9" s="1"/>
  <c r="CD52" i="9"/>
  <c r="CA52" i="8"/>
  <c r="CB52" i="8" s="1"/>
  <c r="CH52" i="8"/>
  <c r="CE56" i="1"/>
  <c r="CF56" i="1" s="1"/>
  <c r="CH56" i="1" s="1"/>
  <c r="CI56" i="1" s="1"/>
  <c r="CJ56" i="1" s="1"/>
  <c r="CL56" i="1" s="1"/>
  <c r="E56" i="1" s="1"/>
  <c r="F54" i="4" l="1"/>
  <c r="I54" i="4" s="1"/>
  <c r="CE52" i="8"/>
  <c r="CD52" i="8"/>
  <c r="BZ52" i="9"/>
  <c r="CA52" i="9"/>
  <c r="C57" i="1"/>
  <c r="F56" i="1"/>
  <c r="H55" i="2" s="1"/>
  <c r="I55" i="2" s="1"/>
  <c r="J55" i="2" l="1"/>
  <c r="D55" i="4" s="1"/>
  <c r="J54" i="4"/>
  <c r="D54" i="6" s="1"/>
  <c r="CF52" i="8"/>
  <c r="CG52" i="8" s="1"/>
  <c r="CI52" i="8" s="1"/>
  <c r="CJ52" i="8" s="1"/>
  <c r="CK52" i="8" s="1"/>
  <c r="CM52" i="8" s="1"/>
  <c r="E52" i="8" s="1"/>
  <c r="C53" i="8" s="1"/>
  <c r="K53" i="8" s="1"/>
  <c r="CB52" i="9"/>
  <c r="CC52" i="9" s="1"/>
  <c r="CE52" i="9" s="1"/>
  <c r="CF52" i="9" s="1"/>
  <c r="CG52" i="9" s="1"/>
  <c r="CI52" i="9" s="1"/>
  <c r="E52" i="9" s="1"/>
  <c r="G57" i="1"/>
  <c r="K55" i="4" l="1"/>
  <c r="D55" i="5"/>
  <c r="D54" i="7"/>
  <c r="K54" i="6"/>
  <c r="Q54" i="6" s="1"/>
  <c r="AJ54" i="6" s="1"/>
  <c r="F52" i="8"/>
  <c r="I52" i="8" s="1"/>
  <c r="J52" i="8" s="1"/>
  <c r="D52" i="10" s="1"/>
  <c r="Q53" i="8"/>
  <c r="M53" i="8"/>
  <c r="C53" i="9"/>
  <c r="G53" i="9" s="1"/>
  <c r="F52" i="9"/>
  <c r="H52" i="10" s="1"/>
  <c r="K57" i="1"/>
  <c r="R57" i="1"/>
  <c r="Q55" i="4"/>
  <c r="M55" i="4"/>
  <c r="G55" i="6"/>
  <c r="G55" i="5"/>
  <c r="AI54" i="6" l="1"/>
  <c r="X54" i="6"/>
  <c r="M54" i="6"/>
  <c r="G54" i="8"/>
  <c r="G54" i="7"/>
  <c r="AK54" i="6"/>
  <c r="I53" i="9"/>
  <c r="O53" i="9"/>
  <c r="EM53" i="8"/>
  <c r="CU53" i="8"/>
  <c r="S53" i="8"/>
  <c r="X53" i="8"/>
  <c r="AI53" i="8"/>
  <c r="AJ53" i="8"/>
  <c r="I55" i="5"/>
  <c r="M55" i="5" s="1"/>
  <c r="O55" i="5"/>
  <c r="V55" i="5" s="1"/>
  <c r="W55" i="5" s="1"/>
  <c r="EM55" i="4"/>
  <c r="S55" i="4"/>
  <c r="CU55" i="4"/>
  <c r="AJ55" i="4"/>
  <c r="X55" i="4"/>
  <c r="AI55" i="4"/>
  <c r="T57" i="1"/>
  <c r="U57" i="1" s="1"/>
  <c r="AV57" i="1" s="1"/>
  <c r="AB57" i="1"/>
  <c r="Y57" i="1"/>
  <c r="Z57" i="1" s="1"/>
  <c r="AA57" i="1" s="1"/>
  <c r="CT57" i="1"/>
  <c r="O57" i="1"/>
  <c r="EL57" i="1"/>
  <c r="I54" i="7" l="1"/>
  <c r="O54" i="7"/>
  <c r="CU54" i="6"/>
  <c r="EM54" i="6"/>
  <c r="S54" i="6"/>
  <c r="AC53" i="8"/>
  <c r="U53" i="8"/>
  <c r="V53" i="8" s="1"/>
  <c r="AW53" i="8" s="1"/>
  <c r="Z53" i="8"/>
  <c r="AA53" i="8" s="1"/>
  <c r="AP53" i="8" s="1"/>
  <c r="CW53" i="8"/>
  <c r="DQ53" i="8"/>
  <c r="AS53" i="8"/>
  <c r="DF53" i="8"/>
  <c r="V53" i="9"/>
  <c r="W53" i="9" s="1"/>
  <c r="AL53" i="9" s="1"/>
  <c r="Q53" i="9"/>
  <c r="R53" i="9" s="1"/>
  <c r="AS53" i="9" s="1"/>
  <c r="Y53" i="9"/>
  <c r="AK53" i="8"/>
  <c r="M53" i="9"/>
  <c r="EI53" i="9"/>
  <c r="CQ53" i="9"/>
  <c r="AC57" i="1"/>
  <c r="BW57" i="1" s="1"/>
  <c r="EI55" i="5"/>
  <c r="CQ55" i="5"/>
  <c r="CS55" i="5" s="1"/>
  <c r="AK57" i="1"/>
  <c r="AK55" i="4"/>
  <c r="DP57" i="1"/>
  <c r="DE57" i="1"/>
  <c r="CV57" i="1"/>
  <c r="AR57" i="1"/>
  <c r="AC55" i="4"/>
  <c r="U55" i="4"/>
  <c r="V55" i="4" s="1"/>
  <c r="AW55" i="4" s="1"/>
  <c r="Z55" i="4"/>
  <c r="AA55" i="4" s="1"/>
  <c r="AL55" i="4" s="1"/>
  <c r="AO57" i="1"/>
  <c r="AN57" i="1"/>
  <c r="T55" i="5"/>
  <c r="AF55" i="5"/>
  <c r="AE55" i="5"/>
  <c r="AH57" i="1"/>
  <c r="AI57" i="1"/>
  <c r="W57" i="1"/>
  <c r="DQ55" i="4"/>
  <c r="DF55" i="4"/>
  <c r="CW55" i="4"/>
  <c r="AS55" i="4"/>
  <c r="AC54" i="6" l="1"/>
  <c r="U54" i="6"/>
  <c r="V54" i="6" s="1"/>
  <c r="AW54" i="6" s="1"/>
  <c r="Z54" i="6"/>
  <c r="AA54" i="6" s="1"/>
  <c r="DF54" i="6"/>
  <c r="DQ54" i="6"/>
  <c r="AS54" i="6"/>
  <c r="CW54" i="6"/>
  <c r="V54" i="7"/>
  <c r="W54" i="7" s="1"/>
  <c r="AH54" i="7" s="1"/>
  <c r="Q54" i="7"/>
  <c r="R54" i="7" s="1"/>
  <c r="AS54" i="7" s="1"/>
  <c r="Y54" i="7"/>
  <c r="AB54" i="6"/>
  <c r="AD54" i="6" s="1"/>
  <c r="M54" i="7"/>
  <c r="CQ54" i="7"/>
  <c r="EI54" i="7"/>
  <c r="AH53" i="9"/>
  <c r="AO53" i="8"/>
  <c r="AQ53" i="8" s="1"/>
  <c r="AM53" i="8"/>
  <c r="DM53" i="9"/>
  <c r="DB53" i="9"/>
  <c r="CS53" i="9"/>
  <c r="AO53" i="9"/>
  <c r="AL53" i="8"/>
  <c r="X53" i="9"/>
  <c r="Z53" i="9" s="1"/>
  <c r="DJ53" i="8"/>
  <c r="DI53" i="8"/>
  <c r="DH53" i="8"/>
  <c r="DG53" i="8"/>
  <c r="DK53" i="8"/>
  <c r="AF53" i="9"/>
  <c r="AE53" i="9"/>
  <c r="T53" i="9"/>
  <c r="AK53" i="9"/>
  <c r="AM53" i="9" s="1"/>
  <c r="AB53" i="8"/>
  <c r="AD53" i="8" s="1"/>
  <c r="BX53" i="8" s="1"/>
  <c r="DU53" i="8"/>
  <c r="DR53" i="8"/>
  <c r="DV53" i="8"/>
  <c r="DT53" i="8"/>
  <c r="DS53" i="8"/>
  <c r="CX53" i="8"/>
  <c r="DB53" i="8"/>
  <c r="CY53" i="8"/>
  <c r="DA53" i="8"/>
  <c r="CZ53" i="8"/>
  <c r="DB55" i="5"/>
  <c r="DD55" i="5" s="1"/>
  <c r="DM55" i="5"/>
  <c r="DR55" i="5" s="1"/>
  <c r="AO55" i="5"/>
  <c r="AP57" i="1"/>
  <c r="BE57" i="1" s="1"/>
  <c r="AB55" i="4"/>
  <c r="AD55" i="4" s="1"/>
  <c r="BX55" i="4" s="1"/>
  <c r="DV55" i="4"/>
  <c r="DT55" i="4"/>
  <c r="DU55" i="4"/>
  <c r="DS55" i="4"/>
  <c r="DR55" i="4"/>
  <c r="AO55" i="4"/>
  <c r="AP55" i="4"/>
  <c r="CW57" i="1"/>
  <c r="DA57" i="1"/>
  <c r="CX57" i="1"/>
  <c r="CY57" i="1"/>
  <c r="CZ57" i="1"/>
  <c r="CT55" i="5"/>
  <c r="CX55" i="5"/>
  <c r="CU55" i="5"/>
  <c r="CW55" i="5"/>
  <c r="CV55" i="5"/>
  <c r="DG57" i="1"/>
  <c r="DJ57" i="1"/>
  <c r="DF57" i="1"/>
  <c r="DH57" i="1"/>
  <c r="DI57" i="1"/>
  <c r="Q55" i="5"/>
  <c r="R55" i="5" s="1"/>
  <c r="AS55" i="5" s="1"/>
  <c r="Y55" i="5"/>
  <c r="AJ57" i="1"/>
  <c r="AL57" i="1" s="1"/>
  <c r="AM57" i="1" s="1"/>
  <c r="AM55" i="4"/>
  <c r="AN55" i="4" s="1"/>
  <c r="DS57" i="1"/>
  <c r="DQ57" i="1"/>
  <c r="DU57" i="1"/>
  <c r="DT57" i="1"/>
  <c r="DR57" i="1"/>
  <c r="DJ55" i="4"/>
  <c r="DI55" i="4"/>
  <c r="DH55" i="4"/>
  <c r="DG55" i="4"/>
  <c r="DK55" i="4"/>
  <c r="X55" i="5"/>
  <c r="CY55" i="4"/>
  <c r="DB55" i="4"/>
  <c r="DA55" i="4"/>
  <c r="CZ55" i="4"/>
  <c r="CX55" i="4"/>
  <c r="AG55" i="5"/>
  <c r="BX54" i="6" l="1"/>
  <c r="AE54" i="7"/>
  <c r="AF54" i="7"/>
  <c r="T54" i="7"/>
  <c r="CZ54" i="6"/>
  <c r="DA54" i="6"/>
  <c r="CY54" i="6"/>
  <c r="CX54" i="6"/>
  <c r="DB54" i="6"/>
  <c r="AK54" i="7"/>
  <c r="DT54" i="6"/>
  <c r="DS54" i="6"/>
  <c r="DV54" i="6"/>
  <c r="DR54" i="6"/>
  <c r="DU54" i="6"/>
  <c r="DK54" i="6"/>
  <c r="DH54" i="6"/>
  <c r="DG54" i="6"/>
  <c r="DJ54" i="6"/>
  <c r="DI54" i="6"/>
  <c r="AO54" i="7"/>
  <c r="CS54" i="7"/>
  <c r="DB54" i="7"/>
  <c r="DM54" i="7"/>
  <c r="AL54" i="7"/>
  <c r="AL54" i="6"/>
  <c r="AM54" i="6"/>
  <c r="AO54" i="6"/>
  <c r="AP54" i="6"/>
  <c r="X54" i="7"/>
  <c r="Z54" i="7" s="1"/>
  <c r="BD53" i="8"/>
  <c r="AN53" i="8"/>
  <c r="BG53" i="8" s="1"/>
  <c r="BI53" i="8" s="1"/>
  <c r="DE55" i="5"/>
  <c r="DC55" i="5"/>
  <c r="DF55" i="5"/>
  <c r="DP55" i="5"/>
  <c r="DO55" i="5"/>
  <c r="AG53" i="9"/>
  <c r="AI53" i="9" s="1"/>
  <c r="AJ53" i="9" s="1"/>
  <c r="BC53" i="9" s="1"/>
  <c r="DQ55" i="5"/>
  <c r="DN55" i="5"/>
  <c r="DG55" i="5"/>
  <c r="AZ53" i="9"/>
  <c r="DL53" i="8"/>
  <c r="DM53" i="8" s="1"/>
  <c r="DC53" i="8"/>
  <c r="DD53" i="8" s="1"/>
  <c r="BF53" i="8"/>
  <c r="CU53" i="9"/>
  <c r="CT53" i="9"/>
  <c r="CW53" i="9"/>
  <c r="CV53" i="9"/>
  <c r="CX53" i="9"/>
  <c r="BT53" i="9"/>
  <c r="BB53" i="9"/>
  <c r="DE53" i="9"/>
  <c r="DD53" i="9"/>
  <c r="DC53" i="9"/>
  <c r="DG53" i="9"/>
  <c r="DF53" i="9"/>
  <c r="BC57" i="1"/>
  <c r="DW53" i="8"/>
  <c r="DX53" i="8" s="1"/>
  <c r="DN53" i="9"/>
  <c r="DR53" i="9"/>
  <c r="DO53" i="9"/>
  <c r="DP53" i="9"/>
  <c r="DQ53" i="9"/>
  <c r="Z55" i="5"/>
  <c r="BT55" i="5" s="1"/>
  <c r="AQ55" i="4"/>
  <c r="BD55" i="4" s="1"/>
  <c r="DL55" i="4"/>
  <c r="DM55" i="4" s="1"/>
  <c r="AK55" i="5"/>
  <c r="CY55" i="5"/>
  <c r="CZ55" i="5" s="1"/>
  <c r="AH55" i="5"/>
  <c r="DW55" i="4"/>
  <c r="DX55" i="4" s="1"/>
  <c r="DB57" i="1"/>
  <c r="DC57" i="1" s="1"/>
  <c r="BF57" i="1"/>
  <c r="AL55" i="5"/>
  <c r="AI55" i="5"/>
  <c r="DK57" i="1"/>
  <c r="DL57" i="1" s="1"/>
  <c r="DC55" i="4"/>
  <c r="DD55" i="4" s="1"/>
  <c r="DV57" i="1"/>
  <c r="DW57" i="1" s="1"/>
  <c r="DP54" i="7" l="1"/>
  <c r="DQ54" i="7"/>
  <c r="DR54" i="7"/>
  <c r="DO54" i="7"/>
  <c r="DN54" i="7"/>
  <c r="DS54" i="7" s="1"/>
  <c r="DT54" i="7" s="1"/>
  <c r="DC54" i="6"/>
  <c r="DD54" i="6" s="1"/>
  <c r="DC54" i="7"/>
  <c r="DE54" i="7"/>
  <c r="DF54" i="7"/>
  <c r="DD54" i="7"/>
  <c r="DG54" i="7"/>
  <c r="BT54" i="7"/>
  <c r="CT54" i="7"/>
  <c r="CU54" i="7"/>
  <c r="CV54" i="7"/>
  <c r="CW54" i="7"/>
  <c r="CX54" i="7"/>
  <c r="DW54" i="6"/>
  <c r="DX54" i="6" s="1"/>
  <c r="AQ54" i="6"/>
  <c r="AN54" i="6"/>
  <c r="BG54" i="6" s="1"/>
  <c r="DL54" i="6"/>
  <c r="DM54" i="6" s="1"/>
  <c r="DN54" i="6" s="1"/>
  <c r="DO54" i="6" s="1"/>
  <c r="AM54" i="7"/>
  <c r="BB54" i="7" s="1"/>
  <c r="AG54" i="7"/>
  <c r="AI54" i="7" s="1"/>
  <c r="AJ54" i="7" s="1"/>
  <c r="BH53" i="8"/>
  <c r="BJ53" i="8" s="1"/>
  <c r="BK53" i="8" s="1"/>
  <c r="DS55" i="5"/>
  <c r="DT55" i="5" s="1"/>
  <c r="DH55" i="5"/>
  <c r="DI55" i="5" s="1"/>
  <c r="DJ55" i="5" s="1"/>
  <c r="DK55" i="5" s="1"/>
  <c r="DU55" i="5" s="1"/>
  <c r="DV55" i="5" s="1"/>
  <c r="DS53" i="9"/>
  <c r="DT53" i="9" s="1"/>
  <c r="DN53" i="8"/>
  <c r="DO53" i="8" s="1"/>
  <c r="DH53" i="9"/>
  <c r="DI53" i="9" s="1"/>
  <c r="CY53" i="9"/>
  <c r="CZ53" i="9" s="1"/>
  <c r="BE53" i="9"/>
  <c r="BD53" i="9"/>
  <c r="DM57" i="1"/>
  <c r="DN57" i="1" s="1"/>
  <c r="BG55" i="4"/>
  <c r="BH55" i="4" s="1"/>
  <c r="BF55" i="4"/>
  <c r="AM55" i="5"/>
  <c r="BB55" i="5" s="1"/>
  <c r="AJ55" i="5"/>
  <c r="BG57" i="1"/>
  <c r="BH57" i="1"/>
  <c r="DN55" i="4"/>
  <c r="DO55" i="4" s="1"/>
  <c r="CY54" i="7" l="1"/>
  <c r="CZ54" i="7" s="1"/>
  <c r="DH54" i="7"/>
  <c r="DI54" i="7" s="1"/>
  <c r="DJ54" i="7" s="1"/>
  <c r="DK54" i="7" s="1"/>
  <c r="AZ54" i="7"/>
  <c r="BI54" i="6"/>
  <c r="BH54" i="6"/>
  <c r="BJ54" i="6" s="1"/>
  <c r="BF54" i="6"/>
  <c r="BD54" i="6"/>
  <c r="EW54" i="6"/>
  <c r="EX54" i="6" s="1"/>
  <c r="EY54" i="6" s="1"/>
  <c r="EZ54" i="6" s="1"/>
  <c r="DY54" i="6"/>
  <c r="DZ54" i="6" s="1"/>
  <c r="BC54" i="7"/>
  <c r="BF53" i="9"/>
  <c r="BG53" i="9" s="1"/>
  <c r="DJ53" i="9"/>
  <c r="DK53" i="9" s="1"/>
  <c r="BI55" i="4"/>
  <c r="BJ55" i="4" s="1"/>
  <c r="BK55" i="4" s="1"/>
  <c r="DY53" i="8"/>
  <c r="DZ53" i="8" s="1"/>
  <c r="EW53" i="8"/>
  <c r="ES55" i="5"/>
  <c r="ET55" i="5" s="1"/>
  <c r="EU55" i="5" s="1"/>
  <c r="EV55" i="5" s="1"/>
  <c r="AZ55" i="5"/>
  <c r="DY55" i="4"/>
  <c r="DZ55" i="4" s="1"/>
  <c r="EW55" i="4"/>
  <c r="DX57" i="1"/>
  <c r="DY57" i="1" s="1"/>
  <c r="EV57" i="1"/>
  <c r="BC55" i="5"/>
  <c r="BI57" i="1"/>
  <c r="BJ57" i="1" s="1"/>
  <c r="EA55" i="5"/>
  <c r="DW55" i="5"/>
  <c r="DZ55" i="5"/>
  <c r="DY55" i="5"/>
  <c r="DX55" i="5"/>
  <c r="BK54" i="6" l="1"/>
  <c r="EC54" i="6"/>
  <c r="EE54" i="6"/>
  <c r="EB54" i="6"/>
  <c r="ED54" i="6"/>
  <c r="EA54" i="6"/>
  <c r="BD54" i="7"/>
  <c r="BE54" i="7"/>
  <c r="DU54" i="7"/>
  <c r="DV54" i="7" s="1"/>
  <c r="ES54" i="7"/>
  <c r="ET54" i="7" s="1"/>
  <c r="EU54" i="7" s="1"/>
  <c r="EV54" i="7" s="1"/>
  <c r="EX53" i="8"/>
  <c r="EY53" i="8" s="1"/>
  <c r="EZ53" i="8" s="1"/>
  <c r="EB53" i="8"/>
  <c r="ED53" i="8"/>
  <c r="EA53" i="8"/>
  <c r="EC53" i="8"/>
  <c r="EE53" i="8"/>
  <c r="DU53" i="9"/>
  <c r="DV53" i="9" s="1"/>
  <c r="ES53" i="9"/>
  <c r="EX55" i="4"/>
  <c r="EY55" i="4" s="1"/>
  <c r="EZ55" i="4" s="1"/>
  <c r="ED57" i="1"/>
  <c r="EA57" i="1"/>
  <c r="DZ57" i="1"/>
  <c r="EB57" i="1"/>
  <c r="EC57" i="1"/>
  <c r="EB55" i="5"/>
  <c r="EC55" i="5" s="1"/>
  <c r="ED55" i="5" s="1"/>
  <c r="EE55" i="5" s="1"/>
  <c r="AQ55" i="5" s="1"/>
  <c r="P55" i="5" s="1"/>
  <c r="S55" i="5" s="1"/>
  <c r="BD55" i="5"/>
  <c r="BE55" i="5"/>
  <c r="EW57" i="1"/>
  <c r="EX57" i="1" s="1"/>
  <c r="EY57" i="1" s="1"/>
  <c r="EB55" i="4"/>
  <c r="EA55" i="4"/>
  <c r="ED55" i="4"/>
  <c r="EC55" i="4"/>
  <c r="EE55" i="4"/>
  <c r="EF54" i="6" l="1"/>
  <c r="EG54" i="6" s="1"/>
  <c r="EH54" i="6" s="1"/>
  <c r="EI54" i="6" s="1"/>
  <c r="AU54" i="6" s="1"/>
  <c r="T54" i="6" s="1"/>
  <c r="W54" i="6" s="1"/>
  <c r="AX54" i="6" s="1"/>
  <c r="AY54" i="6" s="1"/>
  <c r="BY54" i="6"/>
  <c r="BZ54" i="6" s="1"/>
  <c r="DX54" i="7"/>
  <c r="DW54" i="7"/>
  <c r="DY54" i="7"/>
  <c r="DZ54" i="7"/>
  <c r="EA54" i="7"/>
  <c r="BF54" i="7"/>
  <c r="BG54" i="7" s="1"/>
  <c r="BB54" i="6"/>
  <c r="BC54" i="6" s="1"/>
  <c r="AZ54" i="6"/>
  <c r="BA54" i="6" s="1"/>
  <c r="EF53" i="8"/>
  <c r="EG53" i="8" s="1"/>
  <c r="EH53" i="8" s="1"/>
  <c r="EI53" i="8" s="1"/>
  <c r="AU53" i="8" s="1"/>
  <c r="T53" i="8" s="1"/>
  <c r="W53" i="8" s="1"/>
  <c r="EA53" i="9"/>
  <c r="DW53" i="9"/>
  <c r="DX53" i="9"/>
  <c r="DZ53" i="9"/>
  <c r="DY53" i="9"/>
  <c r="ET53" i="9"/>
  <c r="EU53" i="9" s="1"/>
  <c r="EV53" i="9" s="1"/>
  <c r="BF55" i="5"/>
  <c r="BG55" i="5" s="1"/>
  <c r="EE57" i="1"/>
  <c r="EF57" i="1" s="1"/>
  <c r="EG57" i="1" s="1"/>
  <c r="EH57" i="1" s="1"/>
  <c r="AT57" i="1" s="1"/>
  <c r="S57" i="1" s="1"/>
  <c r="V57" i="1" s="1"/>
  <c r="EF55" i="4"/>
  <c r="EG55" i="4" s="1"/>
  <c r="EH55" i="4" s="1"/>
  <c r="EI55" i="4" s="1"/>
  <c r="AU55" i="4" s="1"/>
  <c r="T55" i="4" s="1"/>
  <c r="W55" i="4" s="1"/>
  <c r="AT55" i="5"/>
  <c r="BE54" i="6" l="1"/>
  <c r="EB54" i="7"/>
  <c r="EC54" i="7" s="1"/>
  <c r="ED54" i="7" s="1"/>
  <c r="EE54" i="7" s="1"/>
  <c r="AQ54" i="7" s="1"/>
  <c r="P54" i="7" s="1"/>
  <c r="S54" i="7" s="1"/>
  <c r="AT54" i="7" s="1"/>
  <c r="EB53" i="9"/>
  <c r="EC53" i="9" s="1"/>
  <c r="ED53" i="9" s="1"/>
  <c r="EE53" i="9" s="1"/>
  <c r="AQ53" i="9" s="1"/>
  <c r="P53" i="9" s="1"/>
  <c r="S53" i="9" s="1"/>
  <c r="AX53" i="8"/>
  <c r="AX55" i="4"/>
  <c r="AW57" i="1"/>
  <c r="BA55" i="5"/>
  <c r="AU55" i="5"/>
  <c r="BU55" i="5"/>
  <c r="BV55" i="5" s="1"/>
  <c r="BL54" i="6" l="1"/>
  <c r="BM54" i="6" s="1"/>
  <c r="BQ54" i="6"/>
  <c r="BU54" i="7"/>
  <c r="BV54" i="7" s="1"/>
  <c r="AU54" i="7"/>
  <c r="BA54" i="7"/>
  <c r="AY53" i="8"/>
  <c r="BE53" i="8"/>
  <c r="BY53" i="8"/>
  <c r="BZ53" i="8" s="1"/>
  <c r="AT53" i="9"/>
  <c r="BD57" i="1"/>
  <c r="AX57" i="1"/>
  <c r="BX57" i="1"/>
  <c r="BY57" i="1" s="1"/>
  <c r="BE55" i="4"/>
  <c r="AY55" i="4"/>
  <c r="BY55" i="4"/>
  <c r="BZ55" i="4" s="1"/>
  <c r="BM55" i="5"/>
  <c r="BH55" i="5"/>
  <c r="BI55" i="5" s="1"/>
  <c r="AX55" i="5"/>
  <c r="AY55" i="5" s="1"/>
  <c r="AV55" i="5"/>
  <c r="AW55" i="5" s="1"/>
  <c r="BR54" i="6" l="1"/>
  <c r="BS54" i="6"/>
  <c r="BN54" i="6"/>
  <c r="BO54" i="6"/>
  <c r="AV54" i="7"/>
  <c r="AW54" i="7" s="1"/>
  <c r="AX54" i="7"/>
  <c r="AY54" i="7" s="1"/>
  <c r="BM54" i="7"/>
  <c r="BH54" i="7"/>
  <c r="BI54" i="7" s="1"/>
  <c r="BV54" i="6"/>
  <c r="BW54" i="6" s="1"/>
  <c r="BU54" i="6"/>
  <c r="BL53" i="8"/>
  <c r="BM53" i="8" s="1"/>
  <c r="BQ53" i="8"/>
  <c r="AZ53" i="8"/>
  <c r="BA53" i="8" s="1"/>
  <c r="BB53" i="8"/>
  <c r="BC53" i="8" s="1"/>
  <c r="BA53" i="9"/>
  <c r="AU53" i="9"/>
  <c r="BU53" i="9"/>
  <c r="BV53" i="9" s="1"/>
  <c r="BO55" i="5"/>
  <c r="BN55" i="5"/>
  <c r="BB55" i="4"/>
  <c r="BC55" i="4" s="1"/>
  <c r="AZ55" i="4"/>
  <c r="BA55" i="4" s="1"/>
  <c r="BQ55" i="4"/>
  <c r="BL55" i="4"/>
  <c r="BM55" i="4" s="1"/>
  <c r="BA57" i="1"/>
  <c r="BB57" i="1" s="1"/>
  <c r="AY57" i="1"/>
  <c r="AZ57" i="1" s="1"/>
  <c r="BJ55" i="5"/>
  <c r="BK55" i="5"/>
  <c r="BP57" i="1"/>
  <c r="BK57" i="1"/>
  <c r="BL57" i="1" s="1"/>
  <c r="BP54" i="6" l="1"/>
  <c r="BT54" i="6"/>
  <c r="BJ54" i="7"/>
  <c r="BK54" i="7"/>
  <c r="BO54" i="7"/>
  <c r="BN54" i="7"/>
  <c r="BP54" i="7" s="1"/>
  <c r="CH54" i="6"/>
  <c r="CA54" i="6"/>
  <c r="CB54" i="6" s="1"/>
  <c r="BQ54" i="7"/>
  <c r="BR54" i="7"/>
  <c r="BS54" i="7" s="1"/>
  <c r="BH53" i="9"/>
  <c r="BI53" i="9" s="1"/>
  <c r="BM53" i="9"/>
  <c r="BS53" i="8"/>
  <c r="BR53" i="8"/>
  <c r="BN53" i="8"/>
  <c r="BO53" i="8"/>
  <c r="AX53" i="9"/>
  <c r="AY53" i="9" s="1"/>
  <c r="AV53" i="9"/>
  <c r="AW53" i="9" s="1"/>
  <c r="BP55" i="5"/>
  <c r="BR55" i="4"/>
  <c r="BS55" i="4"/>
  <c r="BN55" i="4"/>
  <c r="BO55" i="4"/>
  <c r="BL55" i="5"/>
  <c r="BM57" i="1"/>
  <c r="BN57" i="1"/>
  <c r="BQ57" i="1"/>
  <c r="BR57" i="1"/>
  <c r="BL54" i="7" l="1"/>
  <c r="BQ55" i="5"/>
  <c r="BR55" i="5"/>
  <c r="BS55" i="5" s="1"/>
  <c r="BW54" i="7"/>
  <c r="BX54" i="7" s="1"/>
  <c r="CD54" i="7"/>
  <c r="CD54" i="6"/>
  <c r="CE54" i="6"/>
  <c r="BP53" i="8"/>
  <c r="BT53" i="8"/>
  <c r="BO53" i="9"/>
  <c r="BN53" i="9"/>
  <c r="BJ53" i="9"/>
  <c r="BK53" i="9"/>
  <c r="BO57" i="1"/>
  <c r="BT55" i="4"/>
  <c r="BP55" i="4"/>
  <c r="BS57" i="1"/>
  <c r="BU53" i="8" l="1"/>
  <c r="CH53" i="8" s="1"/>
  <c r="CF54" i="6"/>
  <c r="CG54" i="6" s="1"/>
  <c r="CI54" i="6" s="1"/>
  <c r="CJ54" i="6" s="1"/>
  <c r="CK54" i="6" s="1"/>
  <c r="CM54" i="6" s="1"/>
  <c r="E54" i="6" s="1"/>
  <c r="F54" i="6" s="1"/>
  <c r="I54" i="6" s="1"/>
  <c r="BP53" i="9"/>
  <c r="BV55" i="4"/>
  <c r="BW55" i="4" s="1"/>
  <c r="BU55" i="4"/>
  <c r="BZ54" i="7"/>
  <c r="CA54" i="7"/>
  <c r="CD55" i="5"/>
  <c r="BW55" i="5"/>
  <c r="BX55" i="5" s="1"/>
  <c r="BL53" i="9"/>
  <c r="BV53" i="8"/>
  <c r="BW53" i="8" s="1"/>
  <c r="BT57" i="1"/>
  <c r="BU57" i="1"/>
  <c r="BV57" i="1" s="1"/>
  <c r="J54" i="6" l="1"/>
  <c r="D54" i="8" s="1"/>
  <c r="D54" i="9" s="1"/>
  <c r="G54" i="10" s="1"/>
  <c r="CA53" i="8"/>
  <c r="CB53" i="8" s="1"/>
  <c r="CE53" i="8" s="1"/>
  <c r="C55" i="6"/>
  <c r="BZ55" i="5"/>
  <c r="CA55" i="5"/>
  <c r="CB54" i="7"/>
  <c r="CC54" i="7" s="1"/>
  <c r="CE54" i="7" s="1"/>
  <c r="CF54" i="7" s="1"/>
  <c r="CG54" i="7" s="1"/>
  <c r="CI54" i="7" s="1"/>
  <c r="E54" i="7" s="1"/>
  <c r="CH55" i="4"/>
  <c r="CA55" i="4"/>
  <c r="CB55" i="4" s="1"/>
  <c r="BQ53" i="9"/>
  <c r="BR53" i="9"/>
  <c r="BS53" i="9" s="1"/>
  <c r="CG57" i="1"/>
  <c r="BZ57" i="1"/>
  <c r="CA57" i="1" s="1"/>
  <c r="CD53" i="8" l="1"/>
  <c r="C55" i="7"/>
  <c r="F54" i="7"/>
  <c r="H54" i="8" s="1"/>
  <c r="CD55" i="4"/>
  <c r="CE55" i="4"/>
  <c r="CB55" i="5"/>
  <c r="CC55" i="5" s="1"/>
  <c r="CE55" i="5" s="1"/>
  <c r="CF55" i="5" s="1"/>
  <c r="CG55" i="5" s="1"/>
  <c r="CI55" i="5" s="1"/>
  <c r="E55" i="5" s="1"/>
  <c r="CF53" i="8"/>
  <c r="CG53" i="8" s="1"/>
  <c r="CI53" i="8" s="1"/>
  <c r="CJ53" i="8" s="1"/>
  <c r="CK53" i="8" s="1"/>
  <c r="CM53" i="8" s="1"/>
  <c r="E53" i="8" s="1"/>
  <c r="CD53" i="9"/>
  <c r="BW53" i="9"/>
  <c r="BX53" i="9" s="1"/>
  <c r="CC57" i="1"/>
  <c r="CD57" i="1"/>
  <c r="C56" i="5" l="1"/>
  <c r="F55" i="5"/>
  <c r="H55" i="6" s="1"/>
  <c r="CF55" i="4"/>
  <c r="CG55" i="4" s="1"/>
  <c r="CI55" i="4" s="1"/>
  <c r="CJ55" i="4" s="1"/>
  <c r="CK55" i="4" s="1"/>
  <c r="CM55" i="4" s="1"/>
  <c r="E55" i="4" s="1"/>
  <c r="CA53" i="9"/>
  <c r="BZ53" i="9"/>
  <c r="C54" i="8"/>
  <c r="K54" i="8" s="1"/>
  <c r="F53" i="8"/>
  <c r="I53" i="8" s="1"/>
  <c r="J53" i="8" s="1"/>
  <c r="D53" i="10" s="1"/>
  <c r="CE57" i="1"/>
  <c r="CF57" i="1" s="1"/>
  <c r="CH57" i="1" s="1"/>
  <c r="CI57" i="1" s="1"/>
  <c r="CJ57" i="1" s="1"/>
  <c r="CL57" i="1" s="1"/>
  <c r="E57" i="1" s="1"/>
  <c r="F55" i="4" l="1"/>
  <c r="I55" i="4" s="1"/>
  <c r="C56" i="4"/>
  <c r="CB53" i="9"/>
  <c r="CC53" i="9" s="1"/>
  <c r="CE53" i="9" s="1"/>
  <c r="CF53" i="9" s="1"/>
  <c r="CG53" i="9" s="1"/>
  <c r="CI53" i="9" s="1"/>
  <c r="E53" i="9" s="1"/>
  <c r="C54" i="9" s="1"/>
  <c r="G54" i="9" s="1"/>
  <c r="Q54" i="8"/>
  <c r="M54" i="8"/>
  <c r="F57" i="1"/>
  <c r="H56" i="2" s="1"/>
  <c r="I56" i="2" s="1"/>
  <c r="C58" i="1"/>
  <c r="J56" i="2" l="1"/>
  <c r="D56" i="4" s="1"/>
  <c r="J55" i="4"/>
  <c r="D55" i="6" s="1"/>
  <c r="F53" i="9"/>
  <c r="H53" i="10" s="1"/>
  <c r="I54" i="9"/>
  <c r="O54" i="9"/>
  <c r="S54" i="8"/>
  <c r="EM54" i="8"/>
  <c r="CU54" i="8"/>
  <c r="X54" i="8"/>
  <c r="AI54" i="8"/>
  <c r="AJ54" i="8"/>
  <c r="G58" i="1"/>
  <c r="D56" i="5" l="1"/>
  <c r="K56" i="4"/>
  <c r="D55" i="7"/>
  <c r="K55" i="6"/>
  <c r="M55" i="6" s="1"/>
  <c r="Q55" i="6"/>
  <c r="G55" i="8"/>
  <c r="G55" i="7"/>
  <c r="DF54" i="8"/>
  <c r="CW54" i="8"/>
  <c r="DQ54" i="8"/>
  <c r="AS54" i="8"/>
  <c r="Z54" i="8"/>
  <c r="AA54" i="8" s="1"/>
  <c r="AB54" i="8" s="1"/>
  <c r="AC54" i="8"/>
  <c r="U54" i="8"/>
  <c r="V54" i="8" s="1"/>
  <c r="AW54" i="8" s="1"/>
  <c r="V54" i="9"/>
  <c r="W54" i="9" s="1"/>
  <c r="AL54" i="9" s="1"/>
  <c r="Y54" i="9"/>
  <c r="Q54" i="9"/>
  <c r="R54" i="9" s="1"/>
  <c r="AS54" i="9" s="1"/>
  <c r="AK54" i="8"/>
  <c r="M54" i="9"/>
  <c r="EI54" i="9"/>
  <c r="CQ54" i="9"/>
  <c r="K58" i="1"/>
  <c r="R58" i="1"/>
  <c r="G56" i="6"/>
  <c r="G56" i="5"/>
  <c r="M56" i="4"/>
  <c r="Q56" i="4"/>
  <c r="X55" i="6" l="1"/>
  <c r="AJ55" i="6"/>
  <c r="AI55" i="6"/>
  <c r="O55" i="7"/>
  <c r="I55" i="7"/>
  <c r="S55" i="6"/>
  <c r="CU55" i="6"/>
  <c r="EM55" i="6"/>
  <c r="AM54" i="8"/>
  <c r="AD54" i="8"/>
  <c r="AP54" i="8"/>
  <c r="AO54" i="8"/>
  <c r="AL54" i="8"/>
  <c r="BX54" i="8"/>
  <c r="AO54" i="9"/>
  <c r="CS54" i="9"/>
  <c r="DM54" i="9"/>
  <c r="DB54" i="9"/>
  <c r="AK54" i="9"/>
  <c r="AM54" i="9" s="1"/>
  <c r="AF54" i="9"/>
  <c r="AE54" i="9"/>
  <c r="T54" i="9"/>
  <c r="AH54" i="9"/>
  <c r="DR54" i="8"/>
  <c r="DV54" i="8"/>
  <c r="DS54" i="8"/>
  <c r="DU54" i="8"/>
  <c r="DT54" i="8"/>
  <c r="X54" i="9"/>
  <c r="Z54" i="9" s="1"/>
  <c r="BT54" i="9" s="1"/>
  <c r="CZ54" i="8"/>
  <c r="DB54" i="8"/>
  <c r="DA54" i="8"/>
  <c r="CY54" i="8"/>
  <c r="CX54" i="8"/>
  <c r="DH54" i="8"/>
  <c r="DG54" i="8"/>
  <c r="DK54" i="8"/>
  <c r="DJ54" i="8"/>
  <c r="DI54" i="8"/>
  <c r="I56" i="5"/>
  <c r="M56" i="5" s="1"/>
  <c r="O56" i="5"/>
  <c r="V56" i="5" s="1"/>
  <c r="W56" i="5" s="1"/>
  <c r="AB58" i="1"/>
  <c r="Y58" i="1"/>
  <c r="Z58" i="1" s="1"/>
  <c r="AN58" i="1" s="1"/>
  <c r="T58" i="1"/>
  <c r="U58" i="1" s="1"/>
  <c r="AV58" i="1" s="1"/>
  <c r="EL58" i="1"/>
  <c r="O58" i="1"/>
  <c r="CT58" i="1"/>
  <c r="EM56" i="4"/>
  <c r="S56" i="4"/>
  <c r="CU56" i="4"/>
  <c r="AI56" i="4"/>
  <c r="X56" i="4"/>
  <c r="AJ56" i="4"/>
  <c r="AN54" i="8" l="1"/>
  <c r="AQ54" i="8"/>
  <c r="BD54" i="8" s="1"/>
  <c r="AK55" i="6"/>
  <c r="AS55" i="6"/>
  <c r="DQ55" i="6"/>
  <c r="CW55" i="6"/>
  <c r="DF55" i="6"/>
  <c r="Z55" i="6"/>
  <c r="AA55" i="6" s="1"/>
  <c r="AM55" i="6" s="1"/>
  <c r="AC55" i="6"/>
  <c r="U55" i="6"/>
  <c r="V55" i="6" s="1"/>
  <c r="AW55" i="6" s="1"/>
  <c r="M55" i="7"/>
  <c r="EI55" i="7"/>
  <c r="CQ55" i="7"/>
  <c r="V55" i="7"/>
  <c r="W55" i="7" s="1"/>
  <c r="AH55" i="7" s="1"/>
  <c r="Y55" i="7"/>
  <c r="Q55" i="7"/>
  <c r="R55" i="7" s="1"/>
  <c r="AS55" i="7" s="1"/>
  <c r="AG54" i="9"/>
  <c r="AI54" i="9" s="1"/>
  <c r="AJ54" i="9" s="1"/>
  <c r="DC54" i="8"/>
  <c r="DD54" i="8" s="1"/>
  <c r="DL54" i="8"/>
  <c r="DM54" i="8" s="1"/>
  <c r="DD54" i="9"/>
  <c r="DG54" i="9"/>
  <c r="DC54" i="9"/>
  <c r="DE54" i="9"/>
  <c r="DF54" i="9"/>
  <c r="DP54" i="9"/>
  <c r="DO54" i="9"/>
  <c r="DN54" i="9"/>
  <c r="DQ54" i="9"/>
  <c r="DR54" i="9"/>
  <c r="CW54" i="9"/>
  <c r="CT54" i="9"/>
  <c r="CX54" i="9"/>
  <c r="CV54" i="9"/>
  <c r="CU54" i="9"/>
  <c r="BB54" i="9"/>
  <c r="DW54" i="8"/>
  <c r="DX54" i="8" s="1"/>
  <c r="AZ54" i="9"/>
  <c r="EI56" i="5"/>
  <c r="CQ56" i="5"/>
  <c r="DB56" i="5" s="1"/>
  <c r="AE56" i="5"/>
  <c r="AF56" i="5"/>
  <c r="T56" i="5"/>
  <c r="AO58" i="1"/>
  <c r="AP58" i="1" s="1"/>
  <c r="AK58" i="1"/>
  <c r="AA58" i="1"/>
  <c r="AC58" i="1" s="1"/>
  <c r="AI58" i="1"/>
  <c r="AH58" i="1"/>
  <c r="W58" i="1"/>
  <c r="DF56" i="4"/>
  <c r="CW56" i="4"/>
  <c r="DQ56" i="4"/>
  <c r="AS56" i="4"/>
  <c r="U56" i="4"/>
  <c r="V56" i="4" s="1"/>
  <c r="AW56" i="4" s="1"/>
  <c r="AC56" i="4"/>
  <c r="Z56" i="4"/>
  <c r="AA56" i="4" s="1"/>
  <c r="AB56" i="4" s="1"/>
  <c r="AK56" i="4"/>
  <c r="CV58" i="1"/>
  <c r="DP58" i="1"/>
  <c r="DE58" i="1"/>
  <c r="AR58" i="1"/>
  <c r="BF54" i="8" l="1"/>
  <c r="DN54" i="8"/>
  <c r="DO54" i="8" s="1"/>
  <c r="EW54" i="8" s="1"/>
  <c r="EX54" i="8" s="1"/>
  <c r="EY54" i="8" s="1"/>
  <c r="EZ54" i="8" s="1"/>
  <c r="AL55" i="7"/>
  <c r="AK55" i="7"/>
  <c r="AD56" i="4"/>
  <c r="BX56" i="4" s="1"/>
  <c r="AJ58" i="1"/>
  <c r="AL58" i="1" s="1"/>
  <c r="AM58" i="1" s="1"/>
  <c r="X55" i="7"/>
  <c r="Z55" i="7" s="1"/>
  <c r="BT55" i="7" s="1"/>
  <c r="BG54" i="8"/>
  <c r="AP55" i="6"/>
  <c r="DS55" i="6"/>
  <c r="DU55" i="6"/>
  <c r="DT55" i="6"/>
  <c r="DV55" i="6"/>
  <c r="DR55" i="6"/>
  <c r="CS55" i="7"/>
  <c r="DM55" i="7"/>
  <c r="AO55" i="7"/>
  <c r="DB55" i="7"/>
  <c r="AO55" i="6"/>
  <c r="DH55" i="6"/>
  <c r="DG55" i="6"/>
  <c r="DK55" i="6"/>
  <c r="DI55" i="6"/>
  <c r="DJ55" i="6"/>
  <c r="AL55" i="6"/>
  <c r="AN55" i="6" s="1"/>
  <c r="AB55" i="6"/>
  <c r="AD55" i="6" s="1"/>
  <c r="AF55" i="7"/>
  <c r="T55" i="7"/>
  <c r="AE55" i="7"/>
  <c r="CZ55" i="6"/>
  <c r="CX55" i="6"/>
  <c r="DA55" i="6"/>
  <c r="DB55" i="6"/>
  <c r="CY55" i="6"/>
  <c r="AO56" i="5"/>
  <c r="BC54" i="9"/>
  <c r="DH54" i="9"/>
  <c r="DI54" i="9" s="1"/>
  <c r="CY54" i="9"/>
  <c r="CZ54" i="9" s="1"/>
  <c r="DS54" i="9"/>
  <c r="DT54" i="9" s="1"/>
  <c r="DY54" i="8"/>
  <c r="DZ54" i="8" s="1"/>
  <c r="CS56" i="5"/>
  <c r="CU56" i="5" s="1"/>
  <c r="DM56" i="5"/>
  <c r="DO56" i="5" s="1"/>
  <c r="AM56" i="4"/>
  <c r="CX56" i="4"/>
  <c r="CY56" i="4"/>
  <c r="CZ56" i="4"/>
  <c r="DB56" i="4"/>
  <c r="DA56" i="4"/>
  <c r="BW58" i="1"/>
  <c r="BE58" i="1"/>
  <c r="AG56" i="5"/>
  <c r="AI56" i="5" s="1"/>
  <c r="DT56" i="4"/>
  <c r="DS56" i="4"/>
  <c r="DV56" i="4"/>
  <c r="DR56" i="4"/>
  <c r="DU56" i="4"/>
  <c r="DJ58" i="1"/>
  <c r="DH58" i="1"/>
  <c r="DG58" i="1"/>
  <c r="DI58" i="1"/>
  <c r="DF58" i="1"/>
  <c r="AP56" i="4"/>
  <c r="DD56" i="5"/>
  <c r="DF56" i="5"/>
  <c r="DC56" i="5"/>
  <c r="DE56" i="5"/>
  <c r="DG56" i="5"/>
  <c r="Y56" i="5"/>
  <c r="AH56" i="5"/>
  <c r="Q56" i="5"/>
  <c r="R56" i="5" s="1"/>
  <c r="AS56" i="5" s="1"/>
  <c r="AK56" i="5"/>
  <c r="AL56" i="5"/>
  <c r="X56" i="5"/>
  <c r="DU58" i="1"/>
  <c r="DS58" i="1"/>
  <c r="DR58" i="1"/>
  <c r="DQ58" i="1"/>
  <c r="DT58" i="1"/>
  <c r="BC58" i="1"/>
  <c r="DH56" i="4"/>
  <c r="DG56" i="4"/>
  <c r="DK56" i="4"/>
  <c r="DJ56" i="4"/>
  <c r="DI56" i="4"/>
  <c r="AO56" i="4"/>
  <c r="CW58" i="1"/>
  <c r="CX58" i="1"/>
  <c r="CZ58" i="1"/>
  <c r="DA58" i="1"/>
  <c r="CY58" i="1"/>
  <c r="AL56" i="4"/>
  <c r="AM55" i="7" l="1"/>
  <c r="AZ55" i="7"/>
  <c r="AQ55" i="6"/>
  <c r="BF55" i="6" s="1"/>
  <c r="BI54" i="8"/>
  <c r="BH54" i="8"/>
  <c r="DQ56" i="5"/>
  <c r="DR56" i="5"/>
  <c r="DN56" i="5"/>
  <c r="DC55" i="6"/>
  <c r="DD55" i="6" s="1"/>
  <c r="DP55" i="7"/>
  <c r="DQ55" i="7"/>
  <c r="DN55" i="7"/>
  <c r="DR55" i="7"/>
  <c r="DO55" i="7"/>
  <c r="DG55" i="7"/>
  <c r="DF55" i="7"/>
  <c r="DD55" i="7"/>
  <c r="DE55" i="7"/>
  <c r="DC55" i="7"/>
  <c r="AG55" i="7"/>
  <c r="AI55" i="7" s="1"/>
  <c r="AJ55" i="7" s="1"/>
  <c r="BC55" i="7" s="1"/>
  <c r="CV55" i="7"/>
  <c r="CT55" i="7"/>
  <c r="CW55" i="7"/>
  <c r="CX55" i="7"/>
  <c r="CU55" i="7"/>
  <c r="BX55" i="6"/>
  <c r="BB55" i="7"/>
  <c r="DL55" i="6"/>
  <c r="DM55" i="6" s="1"/>
  <c r="DW55" i="6"/>
  <c r="DX55" i="6" s="1"/>
  <c r="DP56" i="5"/>
  <c r="CT56" i="5"/>
  <c r="CX56" i="5"/>
  <c r="CW56" i="5"/>
  <c r="CV56" i="5"/>
  <c r="EE54" i="8"/>
  <c r="ED54" i="8"/>
  <c r="EB54" i="8"/>
  <c r="EC54" i="8"/>
  <c r="EA54" i="8"/>
  <c r="DJ54" i="9"/>
  <c r="DK54" i="9" s="1"/>
  <c r="BD54" i="9"/>
  <c r="BE54" i="9"/>
  <c r="AN56" i="4"/>
  <c r="DK58" i="1"/>
  <c r="DL58" i="1" s="1"/>
  <c r="DC56" i="4"/>
  <c r="DD56" i="4" s="1"/>
  <c r="AJ56" i="5"/>
  <c r="DW56" i="4"/>
  <c r="DX56" i="4" s="1"/>
  <c r="DL56" i="4"/>
  <c r="DM56" i="4" s="1"/>
  <c r="Z56" i="5"/>
  <c r="DB58" i="1"/>
  <c r="DC58" i="1" s="1"/>
  <c r="DH56" i="5"/>
  <c r="DI56" i="5" s="1"/>
  <c r="AQ56" i="4"/>
  <c r="AM56" i="5"/>
  <c r="BF58" i="1"/>
  <c r="DV58" i="1"/>
  <c r="DW58" i="1" s="1"/>
  <c r="BJ54" i="8" l="1"/>
  <c r="BK54" i="8" s="1"/>
  <c r="BG55" i="6"/>
  <c r="BH55" i="6" s="1"/>
  <c r="BD55" i="6"/>
  <c r="DS56" i="5"/>
  <c r="DT56" i="5" s="1"/>
  <c r="CY56" i="5"/>
  <c r="CZ56" i="5" s="1"/>
  <c r="DJ56" i="5" s="1"/>
  <c r="DK56" i="5" s="1"/>
  <c r="BG56" i="4"/>
  <c r="BH56" i="4" s="1"/>
  <c r="DN55" i="6"/>
  <c r="DO55" i="6" s="1"/>
  <c r="EW55" i="6" s="1"/>
  <c r="EX55" i="6" s="1"/>
  <c r="EY55" i="6" s="1"/>
  <c r="EZ55" i="6" s="1"/>
  <c r="CY55" i="7"/>
  <c r="CZ55" i="7" s="1"/>
  <c r="DH55" i="7"/>
  <c r="DI55" i="7" s="1"/>
  <c r="DS55" i="7"/>
  <c r="DT55" i="7" s="1"/>
  <c r="BE55" i="7"/>
  <c r="BD55" i="7"/>
  <c r="DM58" i="1"/>
  <c r="DN58" i="1" s="1"/>
  <c r="DN56" i="4"/>
  <c r="DO56" i="4" s="1"/>
  <c r="EW56" i="4" s="1"/>
  <c r="EF54" i="8"/>
  <c r="EG54" i="8" s="1"/>
  <c r="EH54" i="8" s="1"/>
  <c r="EI54" i="8" s="1"/>
  <c r="AU54" i="8" s="1"/>
  <c r="T54" i="8" s="1"/>
  <c r="W54" i="8" s="1"/>
  <c r="AX54" i="8" s="1"/>
  <c r="DU54" i="9"/>
  <c r="DV54" i="9" s="1"/>
  <c r="ES54" i="9"/>
  <c r="BF54" i="9"/>
  <c r="BG54" i="9" s="1"/>
  <c r="AZ56" i="5"/>
  <c r="BT56" i="5"/>
  <c r="BB56" i="5"/>
  <c r="BG58" i="1"/>
  <c r="BH58" i="1"/>
  <c r="BC56" i="5"/>
  <c r="BF56" i="4"/>
  <c r="BD56" i="4"/>
  <c r="BI56" i="4" l="1"/>
  <c r="BJ56" i="4" s="1"/>
  <c r="BK56" i="4" s="1"/>
  <c r="BI55" i="6"/>
  <c r="BJ55" i="6" s="1"/>
  <c r="BK55" i="6" s="1"/>
  <c r="DY55" i="6"/>
  <c r="DZ55" i="6" s="1"/>
  <c r="EC55" i="6" s="1"/>
  <c r="DJ55" i="7"/>
  <c r="DK55" i="7" s="1"/>
  <c r="DU55" i="7" s="1"/>
  <c r="DV55" i="7" s="1"/>
  <c r="EB55" i="6"/>
  <c r="DY56" i="4"/>
  <c r="DZ56" i="4" s="1"/>
  <c r="EE56" i="4" s="1"/>
  <c r="BF55" i="7"/>
  <c r="BG55" i="7" s="1"/>
  <c r="ET54" i="9"/>
  <c r="EU54" i="9" s="1"/>
  <c r="EV54" i="9" s="1"/>
  <c r="DY54" i="9"/>
  <c r="DW54" i="9"/>
  <c r="DX54" i="9"/>
  <c r="DZ54" i="9"/>
  <c r="EA54" i="9"/>
  <c r="BY54" i="8"/>
  <c r="BZ54" i="8" s="1"/>
  <c r="BE54" i="8"/>
  <c r="AY54" i="8"/>
  <c r="BI58" i="1"/>
  <c r="BJ58" i="1" s="1"/>
  <c r="DU56" i="5"/>
  <c r="DV56" i="5" s="1"/>
  <c r="ES56" i="5"/>
  <c r="DX58" i="1"/>
  <c r="DY58" i="1" s="1"/>
  <c r="EV58" i="1"/>
  <c r="BE56" i="5"/>
  <c r="BD56" i="5"/>
  <c r="EX56" i="4"/>
  <c r="EY56" i="4" s="1"/>
  <c r="EZ56" i="4" s="1"/>
  <c r="EE55" i="6" l="1"/>
  <c r="ED55" i="6"/>
  <c r="EC56" i="4"/>
  <c r="EB56" i="4"/>
  <c r="EA55" i="6"/>
  <c r="EF55" i="6" s="1"/>
  <c r="EG55" i="6" s="1"/>
  <c r="EH55" i="6" s="1"/>
  <c r="EI55" i="6" s="1"/>
  <c r="AU55" i="6" s="1"/>
  <c r="T55" i="6" s="1"/>
  <c r="W55" i="6" s="1"/>
  <c r="AX55" i="6" s="1"/>
  <c r="ES55" i="7"/>
  <c r="ET55" i="7" s="1"/>
  <c r="EU55" i="7" s="1"/>
  <c r="EV55" i="7" s="1"/>
  <c r="EA56" i="4"/>
  <c r="EF56" i="4" s="1"/>
  <c r="EG56" i="4" s="1"/>
  <c r="EH56" i="4" s="1"/>
  <c r="EI56" i="4" s="1"/>
  <c r="AU56" i="4" s="1"/>
  <c r="T56" i="4" s="1"/>
  <c r="W56" i="4" s="1"/>
  <c r="ED56" i="4"/>
  <c r="DZ55" i="7"/>
  <c r="DW55" i="7"/>
  <c r="EA55" i="7"/>
  <c r="DY55" i="7"/>
  <c r="DX55" i="7"/>
  <c r="EB54" i="9"/>
  <c r="EC54" i="9" s="1"/>
  <c r="ED54" i="9" s="1"/>
  <c r="EE54" i="9" s="1"/>
  <c r="AQ54" i="9" s="1"/>
  <c r="P54" i="9" s="1"/>
  <c r="S54" i="9" s="1"/>
  <c r="BB54" i="8"/>
  <c r="BC54" i="8" s="1"/>
  <c r="AZ54" i="8"/>
  <c r="BA54" i="8" s="1"/>
  <c r="BQ54" i="8"/>
  <c r="BL54" i="8"/>
  <c r="BM54" i="8" s="1"/>
  <c r="BF56" i="5"/>
  <c r="BG56" i="5" s="1"/>
  <c r="EW58" i="1"/>
  <c r="EX58" i="1" s="1"/>
  <c r="EY58" i="1" s="1"/>
  <c r="EB58" i="1"/>
  <c r="EA58" i="1"/>
  <c r="DZ58" i="1"/>
  <c r="ED58" i="1"/>
  <c r="EC58" i="1"/>
  <c r="ET56" i="5"/>
  <c r="EU56" i="5" s="1"/>
  <c r="EV56" i="5" s="1"/>
  <c r="DZ56" i="5"/>
  <c r="DY56" i="5"/>
  <c r="DX56" i="5"/>
  <c r="EA56" i="5"/>
  <c r="DW56" i="5"/>
  <c r="EB55" i="7" l="1"/>
  <c r="EC55" i="7" s="1"/>
  <c r="ED55" i="7" s="1"/>
  <c r="EE55" i="7" s="1"/>
  <c r="AQ55" i="7" s="1"/>
  <c r="P55" i="7" s="1"/>
  <c r="S55" i="7" s="1"/>
  <c r="AT55" i="7" s="1"/>
  <c r="AU55" i="7" s="1"/>
  <c r="AX55" i="7" s="1"/>
  <c r="AY55" i="7" s="1"/>
  <c r="AY55" i="6"/>
  <c r="BE55" i="6"/>
  <c r="BY55" i="6"/>
  <c r="BZ55" i="6" s="1"/>
  <c r="BR54" i="8"/>
  <c r="BS54" i="8"/>
  <c r="BO54" i="8"/>
  <c r="BN54" i="8"/>
  <c r="AT54" i="9"/>
  <c r="EB56" i="5"/>
  <c r="EC56" i="5" s="1"/>
  <c r="ED56" i="5" s="1"/>
  <c r="EE56" i="5" s="1"/>
  <c r="AQ56" i="5" s="1"/>
  <c r="P56" i="5" s="1"/>
  <c r="S56" i="5" s="1"/>
  <c r="AT56" i="5" s="1"/>
  <c r="EE58" i="1"/>
  <c r="EF58" i="1" s="1"/>
  <c r="EG58" i="1" s="1"/>
  <c r="EH58" i="1" s="1"/>
  <c r="AT58" i="1" s="1"/>
  <c r="S58" i="1" s="1"/>
  <c r="V58" i="1" s="1"/>
  <c r="AX56" i="4"/>
  <c r="AV55" i="7" l="1"/>
  <c r="AW55" i="7" s="1"/>
  <c r="BA55" i="7"/>
  <c r="BU55" i="7"/>
  <c r="BV55" i="7" s="1"/>
  <c r="BL55" i="6"/>
  <c r="BM55" i="6" s="1"/>
  <c r="BQ55" i="6"/>
  <c r="BB55" i="6"/>
  <c r="BC55" i="6" s="1"/>
  <c r="AZ55" i="6"/>
  <c r="BA55" i="6" s="1"/>
  <c r="BP54" i="8"/>
  <c r="BA54" i="9"/>
  <c r="AU54" i="9"/>
  <c r="BU54" i="9"/>
  <c r="BV54" i="9" s="1"/>
  <c r="BT54" i="8"/>
  <c r="BA56" i="5"/>
  <c r="AU56" i="5"/>
  <c r="BU56" i="5"/>
  <c r="BV56" i="5" s="1"/>
  <c r="BE56" i="4"/>
  <c r="AY56" i="4"/>
  <c r="BY56" i="4"/>
  <c r="BZ56" i="4" s="1"/>
  <c r="AW58" i="1"/>
  <c r="BH55" i="7" l="1"/>
  <c r="BI55" i="7" s="1"/>
  <c r="BM55" i="7"/>
  <c r="BS55" i="6"/>
  <c r="BR55" i="6"/>
  <c r="BV54" i="8"/>
  <c r="BW54" i="8" s="1"/>
  <c r="BO55" i="6"/>
  <c r="BN55" i="6"/>
  <c r="AX54" i="9"/>
  <c r="AY54" i="9" s="1"/>
  <c r="AV54" i="9"/>
  <c r="AW54" i="9" s="1"/>
  <c r="BH54" i="9"/>
  <c r="BI54" i="9" s="1"/>
  <c r="BM54" i="9"/>
  <c r="BU54" i="8"/>
  <c r="BQ56" i="4"/>
  <c r="BL56" i="4"/>
  <c r="BM56" i="4" s="1"/>
  <c r="BM56" i="5"/>
  <c r="BH56" i="5"/>
  <c r="BI56" i="5" s="1"/>
  <c r="BD58" i="1"/>
  <c r="AX58" i="1"/>
  <c r="BX58" i="1"/>
  <c r="BY58" i="1" s="1"/>
  <c r="BB56" i="4"/>
  <c r="BC56" i="4" s="1"/>
  <c r="AZ56" i="4"/>
  <c r="BA56" i="4" s="1"/>
  <c r="AX56" i="5"/>
  <c r="AY56" i="5" s="1"/>
  <c r="AV56" i="5"/>
  <c r="AW56" i="5" s="1"/>
  <c r="BP55" i="6" l="1"/>
  <c r="BT55" i="6"/>
  <c r="BU55" i="6" s="1"/>
  <c r="BO55" i="7"/>
  <c r="BN55" i="7"/>
  <c r="BJ55" i="7"/>
  <c r="BK55" i="7"/>
  <c r="BN54" i="9"/>
  <c r="BO54" i="9"/>
  <c r="CH54" i="8"/>
  <c r="CA54" i="8"/>
  <c r="CB54" i="8" s="1"/>
  <c r="BJ54" i="9"/>
  <c r="BK54" i="9"/>
  <c r="BO56" i="4"/>
  <c r="BN56" i="4"/>
  <c r="BJ56" i="5"/>
  <c r="BK56" i="5"/>
  <c r="BS56" i="4"/>
  <c r="BR56" i="4"/>
  <c r="BA58" i="1"/>
  <c r="BB58" i="1" s="1"/>
  <c r="AY58" i="1"/>
  <c r="AZ58" i="1" s="1"/>
  <c r="BO56" i="5"/>
  <c r="BN56" i="5"/>
  <c r="BP58" i="1"/>
  <c r="BK58" i="1"/>
  <c r="BL58" i="1" s="1"/>
  <c r="BV55" i="6" l="1"/>
  <c r="BW55" i="6" s="1"/>
  <c r="CA55" i="6"/>
  <c r="CB55" i="6" s="1"/>
  <c r="CE55" i="6" s="1"/>
  <c r="CH55" i="6"/>
  <c r="BP55" i="7"/>
  <c r="BL55" i="7"/>
  <c r="CD54" i="8"/>
  <c r="CE54" i="8"/>
  <c r="CD55" i="6"/>
  <c r="BL54" i="9"/>
  <c r="BP54" i="9"/>
  <c r="BP56" i="5"/>
  <c r="BP56" i="4"/>
  <c r="BT56" i="4"/>
  <c r="BM58" i="1"/>
  <c r="BN58" i="1"/>
  <c r="BL56" i="5"/>
  <c r="BR58" i="1"/>
  <c r="BQ58" i="1"/>
  <c r="BQ55" i="7" l="1"/>
  <c r="BR55" i="7"/>
  <c r="BS55" i="7" s="1"/>
  <c r="BU56" i="4"/>
  <c r="BV56" i="4"/>
  <c r="BW56" i="4" s="1"/>
  <c r="BQ56" i="5"/>
  <c r="BR56" i="5"/>
  <c r="BS56" i="5" s="1"/>
  <c r="CF55" i="6"/>
  <c r="CG55" i="6" s="1"/>
  <c r="CI55" i="6" s="1"/>
  <c r="CJ55" i="6" s="1"/>
  <c r="CK55" i="6" s="1"/>
  <c r="CM55" i="6" s="1"/>
  <c r="E55" i="6" s="1"/>
  <c r="BQ54" i="9"/>
  <c r="BR54" i="9"/>
  <c r="BS54" i="9" s="1"/>
  <c r="CF54" i="8"/>
  <c r="CG54" i="8" s="1"/>
  <c r="CI54" i="8" s="1"/>
  <c r="CJ54" i="8" s="1"/>
  <c r="CK54" i="8" s="1"/>
  <c r="CM54" i="8" s="1"/>
  <c r="E54" i="8" s="1"/>
  <c r="BO58" i="1"/>
  <c r="BS58" i="1"/>
  <c r="BW55" i="7" l="1"/>
  <c r="BX55" i="7" s="1"/>
  <c r="CD55" i="7"/>
  <c r="CD56" i="5"/>
  <c r="BW56" i="5"/>
  <c r="BX56" i="5" s="1"/>
  <c r="CH56" i="4"/>
  <c r="CA56" i="4"/>
  <c r="CB56" i="4" s="1"/>
  <c r="C55" i="8"/>
  <c r="F54" i="8"/>
  <c r="CD54" i="9"/>
  <c r="BW54" i="9"/>
  <c r="BX54" i="9" s="1"/>
  <c r="F55" i="6"/>
  <c r="I55" i="6" s="1"/>
  <c r="C56" i="6"/>
  <c r="BT58" i="1"/>
  <c r="BU58" i="1"/>
  <c r="BV58" i="1" s="1"/>
  <c r="J55" i="6" l="1"/>
  <c r="D55" i="8" s="1"/>
  <c r="CA55" i="7"/>
  <c r="BZ55" i="7"/>
  <c r="CD56" i="4"/>
  <c r="CE56" i="4"/>
  <c r="CF56" i="4" s="1"/>
  <c r="CG56" i="4" s="1"/>
  <c r="CI56" i="4" s="1"/>
  <c r="CJ56" i="4" s="1"/>
  <c r="CK56" i="4" s="1"/>
  <c r="CM56" i="4" s="1"/>
  <c r="E56" i="4" s="1"/>
  <c r="CA56" i="5"/>
  <c r="BZ56" i="5"/>
  <c r="I54" i="8"/>
  <c r="J54" i="8" s="1"/>
  <c r="D54" i="10" s="1"/>
  <c r="BZ54" i="9"/>
  <c r="CA54" i="9"/>
  <c r="CG58" i="1"/>
  <c r="BZ58" i="1"/>
  <c r="CA58" i="1" s="1"/>
  <c r="D55" i="9" l="1"/>
  <c r="G55" i="10" s="1"/>
  <c r="K55" i="8"/>
  <c r="Q55" i="8" s="1"/>
  <c r="CB56" i="5"/>
  <c r="CC56" i="5" s="1"/>
  <c r="CE56" i="5" s="1"/>
  <c r="CF56" i="5" s="1"/>
  <c r="CG56" i="5" s="1"/>
  <c r="CI56" i="5" s="1"/>
  <c r="CB55" i="7"/>
  <c r="CC55" i="7" s="1"/>
  <c r="CE55" i="7" s="1"/>
  <c r="CF55" i="7" s="1"/>
  <c r="CG55" i="7" s="1"/>
  <c r="CI55" i="7" s="1"/>
  <c r="E55" i="7" s="1"/>
  <c r="C57" i="4"/>
  <c r="F56" i="4"/>
  <c r="I56" i="4" s="1"/>
  <c r="CB54" i="9"/>
  <c r="CC54" i="9" s="1"/>
  <c r="CE54" i="9" s="1"/>
  <c r="CF54" i="9" s="1"/>
  <c r="CG54" i="9" s="1"/>
  <c r="CI54" i="9" s="1"/>
  <c r="E54" i="9" s="1"/>
  <c r="C55" i="9" s="1"/>
  <c r="G55" i="9" s="1"/>
  <c r="M55" i="8"/>
  <c r="CC58" i="1"/>
  <c r="CD58" i="1"/>
  <c r="J56" i="4" l="1"/>
  <c r="D56" i="6" s="1"/>
  <c r="E56" i="5"/>
  <c r="C57" i="5" s="1"/>
  <c r="F56" i="5"/>
  <c r="H56" i="6" s="1"/>
  <c r="C56" i="7"/>
  <c r="F55" i="7"/>
  <c r="H55" i="8" s="1"/>
  <c r="F54" i="9"/>
  <c r="H54" i="10" s="1"/>
  <c r="I55" i="9"/>
  <c r="O55" i="9"/>
  <c r="AJ55" i="8"/>
  <c r="AI55" i="8"/>
  <c r="X55" i="8"/>
  <c r="S55" i="8"/>
  <c r="EM55" i="8"/>
  <c r="CU55" i="8"/>
  <c r="CE58" i="1"/>
  <c r="CF58" i="1" s="1"/>
  <c r="CH58" i="1" s="1"/>
  <c r="CI58" i="1" s="1"/>
  <c r="CJ58" i="1" s="1"/>
  <c r="CL58" i="1" s="1"/>
  <c r="E58" i="1" l="1"/>
  <c r="F58" i="1" s="1"/>
  <c r="H57" i="2" s="1"/>
  <c r="I57" i="2" s="1"/>
  <c r="D56" i="7"/>
  <c r="G56" i="8" s="1"/>
  <c r="K56" i="6"/>
  <c r="AK55" i="8"/>
  <c r="Q56" i="6"/>
  <c r="M56" i="6"/>
  <c r="G56" i="7"/>
  <c r="Z55" i="8"/>
  <c r="AA55" i="8" s="1"/>
  <c r="AP55" i="8" s="1"/>
  <c r="AC55" i="8"/>
  <c r="U55" i="8"/>
  <c r="V55" i="8" s="1"/>
  <c r="AW55" i="8" s="1"/>
  <c r="DQ55" i="8"/>
  <c r="AS55" i="8"/>
  <c r="CW55" i="8"/>
  <c r="DF55" i="8"/>
  <c r="V55" i="9"/>
  <c r="W55" i="9" s="1"/>
  <c r="AK55" i="9" s="1"/>
  <c r="Q55" i="9"/>
  <c r="R55" i="9" s="1"/>
  <c r="AS55" i="9" s="1"/>
  <c r="Y55" i="9"/>
  <c r="M55" i="9"/>
  <c r="EI55" i="9"/>
  <c r="CQ55" i="9"/>
  <c r="J57" i="2" l="1"/>
  <c r="D57" i="4" s="1"/>
  <c r="I56" i="7"/>
  <c r="O56" i="7"/>
  <c r="AL55" i="8"/>
  <c r="S56" i="6"/>
  <c r="CU56" i="6"/>
  <c r="EM56" i="6"/>
  <c r="AJ56" i="6"/>
  <c r="X56" i="6"/>
  <c r="AI56" i="6"/>
  <c r="AB55" i="8"/>
  <c r="AO55" i="8"/>
  <c r="AQ55" i="8" s="1"/>
  <c r="AM55" i="8"/>
  <c r="AL55" i="9"/>
  <c r="AM55" i="9" s="1"/>
  <c r="X55" i="9"/>
  <c r="Z55" i="9" s="1"/>
  <c r="AH55" i="9"/>
  <c r="DK55" i="8"/>
  <c r="DI55" i="8"/>
  <c r="DJ55" i="8"/>
  <c r="DH55" i="8"/>
  <c r="DG55" i="8"/>
  <c r="DM55" i="9"/>
  <c r="CS55" i="9"/>
  <c r="DB55" i="9"/>
  <c r="AO55" i="9"/>
  <c r="CY55" i="8"/>
  <c r="CX55" i="8"/>
  <c r="DB55" i="8"/>
  <c r="DA55" i="8"/>
  <c r="CZ55" i="8"/>
  <c r="AD55" i="8"/>
  <c r="AE55" i="9"/>
  <c r="T55" i="9"/>
  <c r="AF55" i="9"/>
  <c r="DU55" i="8"/>
  <c r="DR55" i="8"/>
  <c r="DV55" i="8"/>
  <c r="DS55" i="8"/>
  <c r="DT55" i="8"/>
  <c r="D57" i="5" l="1"/>
  <c r="K57" i="4"/>
  <c r="AN55" i="8"/>
  <c r="AS56" i="6"/>
  <c r="CW56" i="6"/>
  <c r="DF56" i="6"/>
  <c r="DQ56" i="6"/>
  <c r="Z56" i="6"/>
  <c r="AA56" i="6" s="1"/>
  <c r="AB56" i="6" s="1"/>
  <c r="U56" i="6"/>
  <c r="V56" i="6" s="1"/>
  <c r="AW56" i="6" s="1"/>
  <c r="AC56" i="6"/>
  <c r="V56" i="7"/>
  <c r="W56" i="7" s="1"/>
  <c r="AK56" i="7" s="1"/>
  <c r="Q56" i="7"/>
  <c r="R56" i="7" s="1"/>
  <c r="AS56" i="7" s="1"/>
  <c r="Y56" i="7"/>
  <c r="AK56" i="6"/>
  <c r="M56" i="7"/>
  <c r="CQ56" i="7"/>
  <c r="EI56" i="7"/>
  <c r="BD55" i="8"/>
  <c r="BG55" i="8"/>
  <c r="BH55" i="8" s="1"/>
  <c r="DL55" i="8"/>
  <c r="DM55" i="8" s="1"/>
  <c r="CU55" i="9"/>
  <c r="CT55" i="9"/>
  <c r="CV55" i="9"/>
  <c r="CX55" i="9"/>
  <c r="CW55" i="9"/>
  <c r="BT55" i="9"/>
  <c r="BB55" i="9"/>
  <c r="DO55" i="9"/>
  <c r="DQ55" i="9"/>
  <c r="DN55" i="9"/>
  <c r="DR55" i="9"/>
  <c r="DP55" i="9"/>
  <c r="DC55" i="8"/>
  <c r="DD55" i="8" s="1"/>
  <c r="AG55" i="9"/>
  <c r="AI55" i="9" s="1"/>
  <c r="AJ55" i="9" s="1"/>
  <c r="BC55" i="9" s="1"/>
  <c r="DW55" i="8"/>
  <c r="DX55" i="8" s="1"/>
  <c r="BX55" i="8"/>
  <c r="BF55" i="8"/>
  <c r="DE55" i="9"/>
  <c r="DD55" i="9"/>
  <c r="DG55" i="9"/>
  <c r="DC55" i="9"/>
  <c r="DF55" i="9"/>
  <c r="AZ55" i="9"/>
  <c r="M57" i="4" l="1"/>
  <c r="Q57" i="4"/>
  <c r="G57" i="6"/>
  <c r="G57" i="5"/>
  <c r="X56" i="7"/>
  <c r="Z56" i="7" s="1"/>
  <c r="BT56" i="7" s="1"/>
  <c r="AP56" i="6"/>
  <c r="AD56" i="6"/>
  <c r="BX56" i="6" s="1"/>
  <c r="CS56" i="7"/>
  <c r="DB56" i="7"/>
  <c r="DM56" i="7"/>
  <c r="AO56" i="7"/>
  <c r="T56" i="7"/>
  <c r="AF56" i="7"/>
  <c r="AE56" i="7"/>
  <c r="AL56" i="7"/>
  <c r="AM56" i="7" s="1"/>
  <c r="AL56" i="6"/>
  <c r="BI55" i="8"/>
  <c r="BJ55" i="8" s="1"/>
  <c r="BK55" i="8" s="1"/>
  <c r="AM56" i="6"/>
  <c r="DT56" i="6"/>
  <c r="DR56" i="6"/>
  <c r="DV56" i="6"/>
  <c r="DU56" i="6"/>
  <c r="DS56" i="6"/>
  <c r="AH56" i="7"/>
  <c r="AO56" i="6"/>
  <c r="DG56" i="6"/>
  <c r="DK56" i="6"/>
  <c r="DH56" i="6"/>
  <c r="DJ56" i="6"/>
  <c r="DI56" i="6"/>
  <c r="DB56" i="6"/>
  <c r="DA56" i="6"/>
  <c r="CY56" i="6"/>
  <c r="CX56" i="6"/>
  <c r="CZ56" i="6"/>
  <c r="DN55" i="8"/>
  <c r="DO55" i="8" s="1"/>
  <c r="EW55" i="8" s="1"/>
  <c r="EX55" i="8" s="1"/>
  <c r="EY55" i="8" s="1"/>
  <c r="EZ55" i="8" s="1"/>
  <c r="DS55" i="9"/>
  <c r="DT55" i="9" s="1"/>
  <c r="CY55" i="9"/>
  <c r="CZ55" i="9" s="1"/>
  <c r="DH55" i="9"/>
  <c r="DI55" i="9" s="1"/>
  <c r="BD55" i="9"/>
  <c r="BE55" i="9"/>
  <c r="I57" i="5" l="1"/>
  <c r="O57" i="5"/>
  <c r="V57" i="5" s="1"/>
  <c r="W57" i="5" s="1"/>
  <c r="X57" i="4"/>
  <c r="AI57" i="4"/>
  <c r="AK57" i="4" s="1"/>
  <c r="AJ57" i="4"/>
  <c r="AQ56" i="6"/>
  <c r="BF56" i="6" s="1"/>
  <c r="EM57" i="4"/>
  <c r="S57" i="4"/>
  <c r="CU57" i="4"/>
  <c r="DY55" i="8"/>
  <c r="DZ55" i="8" s="1"/>
  <c r="EB55" i="8" s="1"/>
  <c r="AG56" i="7"/>
  <c r="AI56" i="7" s="1"/>
  <c r="AJ56" i="7" s="1"/>
  <c r="BC56" i="7" s="1"/>
  <c r="AN56" i="6"/>
  <c r="BG56" i="6" s="1"/>
  <c r="BH56" i="6" s="1"/>
  <c r="BD56" i="6"/>
  <c r="BB56" i="7"/>
  <c r="AZ56" i="7"/>
  <c r="DC56" i="6"/>
  <c r="DD56" i="6" s="1"/>
  <c r="DW56" i="6"/>
  <c r="DX56" i="6" s="1"/>
  <c r="DR56" i="7"/>
  <c r="DN56" i="7"/>
  <c r="DQ56" i="7"/>
  <c r="DP56" i="7"/>
  <c r="DO56" i="7"/>
  <c r="DF56" i="7"/>
  <c r="DD56" i="7"/>
  <c r="DE56" i="7"/>
  <c r="DC56" i="7"/>
  <c r="DG56" i="7"/>
  <c r="CX56" i="7"/>
  <c r="CU56" i="7"/>
  <c r="CT56" i="7"/>
  <c r="CV56" i="7"/>
  <c r="CW56" i="7"/>
  <c r="DL56" i="6"/>
  <c r="DM56" i="6" s="1"/>
  <c r="DJ55" i="9"/>
  <c r="DK55" i="9" s="1"/>
  <c r="DU55" i="9" s="1"/>
  <c r="DV55" i="9" s="1"/>
  <c r="BF55" i="9"/>
  <c r="BG55" i="9" s="1"/>
  <c r="EE55" i="8"/>
  <c r="ED55" i="8"/>
  <c r="X57" i="5"/>
  <c r="AK57" i="5"/>
  <c r="AH57" i="5"/>
  <c r="Y57" i="5"/>
  <c r="Q57" i="5"/>
  <c r="R57" i="5" s="1"/>
  <c r="AS57" i="5" s="1"/>
  <c r="AL57" i="5"/>
  <c r="AC57" i="4" l="1"/>
  <c r="Z57" i="4"/>
  <c r="AA57" i="4" s="1"/>
  <c r="AB57" i="4" s="1"/>
  <c r="AD57" i="4" s="1"/>
  <c r="BX57" i="4" s="1"/>
  <c r="U57" i="4"/>
  <c r="V57" i="4" s="1"/>
  <c r="AW57" i="4" s="1"/>
  <c r="EC55" i="8"/>
  <c r="CW57" i="4"/>
  <c r="AS57" i="4"/>
  <c r="DF57" i="4"/>
  <c r="DQ57" i="4"/>
  <c r="M57" i="5"/>
  <c r="CQ57" i="5"/>
  <c r="EI57" i="5"/>
  <c r="EA55" i="8"/>
  <c r="EF55" i="8" s="1"/>
  <c r="EG55" i="8" s="1"/>
  <c r="EH55" i="8" s="1"/>
  <c r="EI55" i="8" s="1"/>
  <c r="AU55" i="8" s="1"/>
  <c r="T55" i="8" s="1"/>
  <c r="W55" i="8" s="1"/>
  <c r="AX55" i="8" s="1"/>
  <c r="BI56" i="6"/>
  <c r="BJ56" i="6" s="1"/>
  <c r="BK56" i="6" s="1"/>
  <c r="DH56" i="7"/>
  <c r="DI56" i="7" s="1"/>
  <c r="DS56" i="7"/>
  <c r="DT56" i="7" s="1"/>
  <c r="DN56" i="6"/>
  <c r="DO56" i="6" s="1"/>
  <c r="EW56" i="6" s="1"/>
  <c r="EX56" i="6" s="1"/>
  <c r="EY56" i="6" s="1"/>
  <c r="EZ56" i="6" s="1"/>
  <c r="CY56" i="7"/>
  <c r="CZ56" i="7" s="1"/>
  <c r="BE56" i="7"/>
  <c r="BD56" i="7"/>
  <c r="ES55" i="9"/>
  <c r="ET55" i="9" s="1"/>
  <c r="EU55" i="9" s="1"/>
  <c r="EV55" i="9" s="1"/>
  <c r="DW55" i="9"/>
  <c r="DZ55" i="9"/>
  <c r="EA55" i="9"/>
  <c r="DX55" i="9"/>
  <c r="DY55" i="9"/>
  <c r="AM57" i="5"/>
  <c r="Z57" i="5"/>
  <c r="CX57" i="4" l="1"/>
  <c r="CZ57" i="4"/>
  <c r="DB57" i="4"/>
  <c r="CY57" i="4"/>
  <c r="DA57" i="4"/>
  <c r="DI57" i="4"/>
  <c r="DH57" i="4"/>
  <c r="DJ57" i="4"/>
  <c r="DG57" i="4"/>
  <c r="DK57" i="4"/>
  <c r="AM57" i="4"/>
  <c r="CS57" i="5"/>
  <c r="DB57" i="5"/>
  <c r="AO57" i="5"/>
  <c r="DM57" i="5"/>
  <c r="DJ56" i="7"/>
  <c r="DK56" i="7" s="1"/>
  <c r="DU56" i="7" s="1"/>
  <c r="DV56" i="7" s="1"/>
  <c r="T57" i="5"/>
  <c r="AE57" i="5"/>
  <c r="AF57" i="5"/>
  <c r="DT57" i="4"/>
  <c r="DV57" i="4"/>
  <c r="DS57" i="4"/>
  <c r="DU57" i="4"/>
  <c r="DR57" i="4"/>
  <c r="AP57" i="4"/>
  <c r="AO57" i="4"/>
  <c r="AL57" i="4"/>
  <c r="AN57" i="4" s="1"/>
  <c r="DY56" i="6"/>
  <c r="DZ56" i="6" s="1"/>
  <c r="EB56" i="6" s="1"/>
  <c r="BF56" i="7"/>
  <c r="BG56" i="7" s="1"/>
  <c r="ES56" i="7"/>
  <c r="ED56" i="6"/>
  <c r="EC56" i="6"/>
  <c r="BB57" i="5"/>
  <c r="EB55" i="9"/>
  <c r="EC55" i="9" s="1"/>
  <c r="ED55" i="9" s="1"/>
  <c r="EE55" i="9" s="1"/>
  <c r="AQ55" i="9" s="1"/>
  <c r="P55" i="9" s="1"/>
  <c r="S55" i="9" s="1"/>
  <c r="AY55" i="8"/>
  <c r="BY55" i="8"/>
  <c r="BZ55" i="8" s="1"/>
  <c r="BE55" i="8"/>
  <c r="AZ57" i="5"/>
  <c r="BT57" i="5"/>
  <c r="DW57" i="4" l="1"/>
  <c r="DX57" i="4" s="1"/>
  <c r="DR57" i="5"/>
  <c r="DN57" i="5"/>
  <c r="DO57" i="5"/>
  <c r="DQ57" i="5"/>
  <c r="DP57" i="5"/>
  <c r="DC57" i="5"/>
  <c r="DF57" i="5"/>
  <c r="DG57" i="5"/>
  <c r="DD57" i="5"/>
  <c r="DE57" i="5"/>
  <c r="CV57" i="5"/>
  <c r="CX57" i="5"/>
  <c r="CT57" i="5"/>
  <c r="CU57" i="5"/>
  <c r="CW57" i="5"/>
  <c r="EE56" i="6"/>
  <c r="AQ57" i="4"/>
  <c r="AG57" i="5"/>
  <c r="AI57" i="5" s="1"/>
  <c r="AJ57" i="5" s="1"/>
  <c r="BC57" i="5" s="1"/>
  <c r="DL57" i="4"/>
  <c r="DM57" i="4" s="1"/>
  <c r="DN57" i="4" s="1"/>
  <c r="DO57" i="4" s="1"/>
  <c r="DC57" i="4"/>
  <c r="DD57" i="4" s="1"/>
  <c r="EA56" i="6"/>
  <c r="EF56" i="6" s="1"/>
  <c r="EG56" i="6" s="1"/>
  <c r="EH56" i="6" s="1"/>
  <c r="EI56" i="6" s="1"/>
  <c r="AU56" i="6" s="1"/>
  <c r="T56" i="6" s="1"/>
  <c r="W56" i="6" s="1"/>
  <c r="AX56" i="6" s="1"/>
  <c r="AY56" i="6" s="1"/>
  <c r="DW56" i="7"/>
  <c r="DY56" i="7"/>
  <c r="EA56" i="7"/>
  <c r="DZ56" i="7"/>
  <c r="DX56" i="7"/>
  <c r="ET56" i="7"/>
  <c r="EU56" i="7" s="1"/>
  <c r="EV56" i="7" s="1"/>
  <c r="BL55" i="8"/>
  <c r="BM55" i="8" s="1"/>
  <c r="BQ55" i="8"/>
  <c r="BB55" i="8"/>
  <c r="BC55" i="8" s="1"/>
  <c r="AZ55" i="8"/>
  <c r="BA55" i="8" s="1"/>
  <c r="AT55" i="9"/>
  <c r="BD57" i="5"/>
  <c r="BE57" i="5"/>
  <c r="DY57" i="4"/>
  <c r="DZ57" i="4" s="1"/>
  <c r="EW57" i="4"/>
  <c r="DH57" i="5" l="1"/>
  <c r="DI57" i="5" s="1"/>
  <c r="CY57" i="5"/>
  <c r="CZ57" i="5" s="1"/>
  <c r="DS57" i="5"/>
  <c r="DT57" i="5" s="1"/>
  <c r="BD57" i="4"/>
  <c r="BG57" i="4"/>
  <c r="BF57" i="4"/>
  <c r="BB56" i="6"/>
  <c r="BC56" i="6" s="1"/>
  <c r="AZ56" i="6"/>
  <c r="BA56" i="6" s="1"/>
  <c r="BY56" i="6"/>
  <c r="BZ56" i="6" s="1"/>
  <c r="BE56" i="6"/>
  <c r="EB56" i="7"/>
  <c r="EC56" i="7" s="1"/>
  <c r="ED56" i="7" s="1"/>
  <c r="EE56" i="7" s="1"/>
  <c r="AQ56" i="7" s="1"/>
  <c r="P56" i="7" s="1"/>
  <c r="S56" i="7" s="1"/>
  <c r="AT56" i="7" s="1"/>
  <c r="BR55" i="8"/>
  <c r="BS55" i="8"/>
  <c r="BO55" i="8"/>
  <c r="BN55" i="8"/>
  <c r="BA55" i="9"/>
  <c r="AU55" i="9"/>
  <c r="BU55" i="9"/>
  <c r="BV55" i="9" s="1"/>
  <c r="BF57" i="5"/>
  <c r="BG57" i="5" s="1"/>
  <c r="EB57" i="4"/>
  <c r="EA57" i="4"/>
  <c r="ED57" i="4"/>
  <c r="EE57" i="4"/>
  <c r="EC57" i="4"/>
  <c r="EX57" i="4"/>
  <c r="EY57" i="4" s="1"/>
  <c r="EZ57" i="4" s="1"/>
  <c r="BI57" i="4" l="1"/>
  <c r="BH57" i="4"/>
  <c r="BJ57" i="4" s="1"/>
  <c r="BK57" i="4" s="1"/>
  <c r="DJ57" i="5"/>
  <c r="DK57" i="5" s="1"/>
  <c r="BQ56" i="6"/>
  <c r="BL56" i="6"/>
  <c r="BM56" i="6" s="1"/>
  <c r="BA56" i="7"/>
  <c r="AU56" i="7"/>
  <c r="BU56" i="7"/>
  <c r="BV56" i="7" s="1"/>
  <c r="BP55" i="8"/>
  <c r="BV55" i="8" s="1"/>
  <c r="BW55" i="8" s="1"/>
  <c r="BH55" i="9"/>
  <c r="BI55" i="9" s="1"/>
  <c r="BM55" i="9"/>
  <c r="AV55" i="9"/>
  <c r="AW55" i="9" s="1"/>
  <c r="AX55" i="9"/>
  <c r="AY55" i="9" s="1"/>
  <c r="BT55" i="8"/>
  <c r="EF57" i="4"/>
  <c r="EG57" i="4" s="1"/>
  <c r="EH57" i="4" s="1"/>
  <c r="EI57" i="4" s="1"/>
  <c r="AU57" i="4" s="1"/>
  <c r="T57" i="4" s="1"/>
  <c r="W57" i="4" s="1"/>
  <c r="AX57" i="4" s="1"/>
  <c r="DU57" i="5" l="1"/>
  <c r="DV57" i="5" s="1"/>
  <c r="ES57" i="5"/>
  <c r="ET57" i="5" s="1"/>
  <c r="EU57" i="5" s="1"/>
  <c r="EV57" i="5" s="1"/>
  <c r="BU55" i="8"/>
  <c r="CH55" i="8" s="1"/>
  <c r="BO56" i="6"/>
  <c r="BN56" i="6"/>
  <c r="BR56" i="6"/>
  <c r="BS56" i="6"/>
  <c r="AX56" i="7"/>
  <c r="AY56" i="7" s="1"/>
  <c r="AV56" i="7"/>
  <c r="AW56" i="7" s="1"/>
  <c r="BM56" i="7"/>
  <c r="BH56" i="7"/>
  <c r="BI56" i="7" s="1"/>
  <c r="CA55" i="8"/>
  <c r="CB55" i="8" s="1"/>
  <c r="BO55" i="9"/>
  <c r="BN55" i="9"/>
  <c r="BJ55" i="9"/>
  <c r="BK55" i="9"/>
  <c r="BE57" i="4"/>
  <c r="AY57" i="4"/>
  <c r="BY57" i="4"/>
  <c r="BZ57" i="4" s="1"/>
  <c r="DY57" i="5" l="1"/>
  <c r="DW57" i="5"/>
  <c r="EA57" i="5"/>
  <c r="DZ57" i="5"/>
  <c r="DX57" i="5"/>
  <c r="BP56" i="6"/>
  <c r="BT56" i="6"/>
  <c r="BN56" i="7"/>
  <c r="BO56" i="7"/>
  <c r="BJ56" i="7"/>
  <c r="BK56" i="7"/>
  <c r="BP55" i="9"/>
  <c r="CD55" i="8"/>
  <c r="CE55" i="8"/>
  <c r="BL55" i="9"/>
  <c r="BB57" i="4"/>
  <c r="BC57" i="4" s="1"/>
  <c r="AZ57" i="4"/>
  <c r="BA57" i="4" s="1"/>
  <c r="BL57" i="4"/>
  <c r="BM57" i="4" s="1"/>
  <c r="BQ57" i="4"/>
  <c r="EB57" i="5" l="1"/>
  <c r="EC57" i="5" s="1"/>
  <c r="ED57" i="5" s="1"/>
  <c r="EE57" i="5" s="1"/>
  <c r="AQ57" i="5" s="1"/>
  <c r="P57" i="5" s="1"/>
  <c r="S57" i="5" s="1"/>
  <c r="AT57" i="5" s="1"/>
  <c r="BU56" i="6"/>
  <c r="BV56" i="6"/>
  <c r="BW56" i="6" s="1"/>
  <c r="BL56" i="7"/>
  <c r="BP56" i="7"/>
  <c r="BR55" i="9"/>
  <c r="BS55" i="9" s="1"/>
  <c r="BQ55" i="9"/>
  <c r="CF55" i="8"/>
  <c r="CG55" i="8" s="1"/>
  <c r="CI55" i="8" s="1"/>
  <c r="CJ55" i="8" s="1"/>
  <c r="CK55" i="8" s="1"/>
  <c r="CM55" i="8" s="1"/>
  <c r="E55" i="8" s="1"/>
  <c r="BR57" i="4"/>
  <c r="BS57" i="4"/>
  <c r="BN57" i="4"/>
  <c r="BO57" i="4"/>
  <c r="BU57" i="5" l="1"/>
  <c r="BV57" i="5" s="1"/>
  <c r="AU57" i="5"/>
  <c r="BA57" i="5"/>
  <c r="CA56" i="6"/>
  <c r="CB56" i="6" s="1"/>
  <c r="CH56" i="6"/>
  <c r="BR56" i="7"/>
  <c r="BS56" i="7" s="1"/>
  <c r="BQ56" i="7"/>
  <c r="C56" i="8"/>
  <c r="F55" i="8"/>
  <c r="I55" i="8" s="1"/>
  <c r="J55" i="8" s="1"/>
  <c r="D55" i="10" s="1"/>
  <c r="CD55" i="9"/>
  <c r="BW55" i="9"/>
  <c r="BX55" i="9" s="1"/>
  <c r="BP57" i="4"/>
  <c r="BT57" i="4"/>
  <c r="AX57" i="5" l="1"/>
  <c r="AY57" i="5" s="1"/>
  <c r="AV57" i="5"/>
  <c r="AW57" i="5" s="1"/>
  <c r="BM57" i="5"/>
  <c r="BH57" i="5"/>
  <c r="BI57" i="5" s="1"/>
  <c r="CD56" i="6"/>
  <c r="CE56" i="6"/>
  <c r="BV57" i="4"/>
  <c r="BW57" i="4" s="1"/>
  <c r="BU57" i="4"/>
  <c r="BQ57" i="5"/>
  <c r="BR57" i="5"/>
  <c r="BS57" i="5" s="1"/>
  <c r="BW56" i="7"/>
  <c r="BX56" i="7" s="1"/>
  <c r="CD56" i="7"/>
  <c r="BZ55" i="9"/>
  <c r="CA55" i="9"/>
  <c r="BK57" i="5" l="1"/>
  <c r="BJ57" i="5"/>
  <c r="BL57" i="5" s="1"/>
  <c r="BN57" i="5"/>
  <c r="BO57" i="5"/>
  <c r="CF56" i="6"/>
  <c r="CG56" i="6" s="1"/>
  <c r="CI56" i="6" s="1"/>
  <c r="CJ56" i="6" s="1"/>
  <c r="CK56" i="6" s="1"/>
  <c r="CM56" i="6" s="1"/>
  <c r="E56" i="6" s="1"/>
  <c r="CD57" i="5"/>
  <c r="BW57" i="5"/>
  <c r="BX57" i="5" s="1"/>
  <c r="BZ56" i="7"/>
  <c r="CA56" i="7"/>
  <c r="CH57" i="4"/>
  <c r="CA57" i="4"/>
  <c r="CB57" i="4" s="1"/>
  <c r="CB55" i="9"/>
  <c r="CC55" i="9" s="1"/>
  <c r="CE55" i="9" s="1"/>
  <c r="CF55" i="9" s="1"/>
  <c r="CG55" i="9" s="1"/>
  <c r="CI55" i="9" s="1"/>
  <c r="E55" i="9" s="1"/>
  <c r="BP57" i="5" l="1"/>
  <c r="F56" i="6"/>
  <c r="I56" i="6" s="1"/>
  <c r="C57" i="6"/>
  <c r="CD57" i="4"/>
  <c r="CE57" i="4"/>
  <c r="CB56" i="7"/>
  <c r="CC56" i="7" s="1"/>
  <c r="CE56" i="7" s="1"/>
  <c r="CF56" i="7" s="1"/>
  <c r="CG56" i="7" s="1"/>
  <c r="CI56" i="7" s="1"/>
  <c r="E56" i="7" s="1"/>
  <c r="CA57" i="5"/>
  <c r="BZ57" i="5"/>
  <c r="F55" i="9"/>
  <c r="H55" i="10" s="1"/>
  <c r="C56" i="9"/>
  <c r="J56" i="6" l="1"/>
  <c r="D56" i="8" s="1"/>
  <c r="CB57" i="5"/>
  <c r="CC57" i="5" s="1"/>
  <c r="CE57" i="5" s="1"/>
  <c r="CF57" i="5" s="1"/>
  <c r="CG57" i="5" s="1"/>
  <c r="CI57" i="5" s="1"/>
  <c r="F56" i="7"/>
  <c r="H56" i="8" s="1"/>
  <c r="C57" i="7"/>
  <c r="CF57" i="4"/>
  <c r="CG57" i="4" s="1"/>
  <c r="CI57" i="4" s="1"/>
  <c r="CJ57" i="4" s="1"/>
  <c r="CK57" i="4" s="1"/>
  <c r="CM57" i="4" s="1"/>
  <c r="E57" i="4" s="1"/>
  <c r="F57" i="4" s="1"/>
  <c r="I57" i="4" s="1"/>
  <c r="J57" i="4" l="1"/>
  <c r="D57" i="6" s="1"/>
  <c r="D56" i="9"/>
  <c r="G56" i="10" s="1"/>
  <c r="K56" i="8"/>
  <c r="Q56" i="8" s="1"/>
  <c r="E57" i="5"/>
  <c r="F57" i="5" s="1"/>
  <c r="H57" i="6" s="1"/>
  <c r="G56" i="9"/>
  <c r="K57" i="6" l="1"/>
  <c r="D57" i="7"/>
  <c r="G57" i="8" s="1"/>
  <c r="M56" i="8"/>
  <c r="EM56" i="8" s="1"/>
  <c r="G57" i="7"/>
  <c r="I57" i="7" s="1"/>
  <c r="I56" i="9"/>
  <c r="O56" i="9"/>
  <c r="S56" i="8"/>
  <c r="CU56" i="8"/>
  <c r="AJ56" i="8"/>
  <c r="X56" i="8"/>
  <c r="AI56" i="8"/>
  <c r="Q57" i="6"/>
  <c r="M57" i="6"/>
  <c r="O57" i="7" l="1"/>
  <c r="AK56" i="8"/>
  <c r="DF56" i="8"/>
  <c r="CW56" i="8"/>
  <c r="DQ56" i="8"/>
  <c r="AS56" i="8"/>
  <c r="Z56" i="8"/>
  <c r="AA56" i="8" s="1"/>
  <c r="AM56" i="8" s="1"/>
  <c r="U56" i="8"/>
  <c r="V56" i="8" s="1"/>
  <c r="AW56" i="8" s="1"/>
  <c r="AC56" i="8"/>
  <c r="V56" i="9"/>
  <c r="W56" i="9" s="1"/>
  <c r="X56" i="9" s="1"/>
  <c r="Q56" i="9"/>
  <c r="R56" i="9" s="1"/>
  <c r="AS56" i="9" s="1"/>
  <c r="Y56" i="9"/>
  <c r="CQ56" i="9"/>
  <c r="M56" i="9"/>
  <c r="EI56" i="9"/>
  <c r="S57" i="6"/>
  <c r="EM57" i="6"/>
  <c r="CU57" i="6"/>
  <c r="AI57" i="6"/>
  <c r="X57" i="6"/>
  <c r="AJ57" i="6"/>
  <c r="M57" i="7"/>
  <c r="CQ57" i="7"/>
  <c r="EI57" i="7"/>
  <c r="Y57" i="7" l="1"/>
  <c r="V57" i="7"/>
  <c r="W57" i="7" s="1"/>
  <c r="AL57" i="7" s="1"/>
  <c r="Q57" i="7"/>
  <c r="R57" i="7" s="1"/>
  <c r="AS57" i="7" s="1"/>
  <c r="AB56" i="8"/>
  <c r="AD56" i="8" s="1"/>
  <c r="Z56" i="9"/>
  <c r="BT56" i="9" s="1"/>
  <c r="AL56" i="9"/>
  <c r="AH56" i="9"/>
  <c r="AK56" i="9"/>
  <c r="AL56" i="8"/>
  <c r="AN56" i="8" s="1"/>
  <c r="DS56" i="8"/>
  <c r="DR56" i="8"/>
  <c r="DU56" i="8"/>
  <c r="DV56" i="8"/>
  <c r="DT56" i="8"/>
  <c r="AF56" i="9"/>
  <c r="AE56" i="9"/>
  <c r="T56" i="9"/>
  <c r="AO56" i="8"/>
  <c r="CZ56" i="8"/>
  <c r="CX56" i="8"/>
  <c r="DB56" i="8"/>
  <c r="CY56" i="8"/>
  <c r="DA56" i="8"/>
  <c r="AO56" i="9"/>
  <c r="DM56" i="9"/>
  <c r="DB56" i="9"/>
  <c r="CS56" i="9"/>
  <c r="AP56" i="8"/>
  <c r="DG56" i="8"/>
  <c r="DI56" i="8"/>
  <c r="DK56" i="8"/>
  <c r="DH56" i="8"/>
  <c r="DJ56" i="8"/>
  <c r="AK57" i="6"/>
  <c r="DQ57" i="6"/>
  <c r="AS57" i="6"/>
  <c r="DF57" i="6"/>
  <c r="CW57" i="6"/>
  <c r="DB57" i="7"/>
  <c r="AO57" i="7"/>
  <c r="DM57" i="7"/>
  <c r="CS57" i="7"/>
  <c r="T57" i="7"/>
  <c r="AE57" i="7"/>
  <c r="AF57" i="7"/>
  <c r="Z57" i="6"/>
  <c r="AA57" i="6" s="1"/>
  <c r="AB57" i="6" s="1"/>
  <c r="AC57" i="6"/>
  <c r="U57" i="6"/>
  <c r="V57" i="6" s="1"/>
  <c r="AW57" i="6" s="1"/>
  <c r="AH57" i="7" l="1"/>
  <c r="AK57" i="7"/>
  <c r="AM57" i="7" s="1"/>
  <c r="X57" i="7"/>
  <c r="Z57" i="7" s="1"/>
  <c r="BT57" i="7" s="1"/>
  <c r="AQ56" i="8"/>
  <c r="BD56" i="8" s="1"/>
  <c r="AG56" i="9"/>
  <c r="AI56" i="9" s="1"/>
  <c r="AJ56" i="9" s="1"/>
  <c r="AM56" i="9"/>
  <c r="BB56" i="9" s="1"/>
  <c r="AL57" i="6"/>
  <c r="DC56" i="8"/>
  <c r="DD56" i="8" s="1"/>
  <c r="DN56" i="9"/>
  <c r="DO56" i="9"/>
  <c r="DQ56" i="9"/>
  <c r="DP56" i="9"/>
  <c r="DR56" i="9"/>
  <c r="DW56" i="8"/>
  <c r="DX56" i="8" s="1"/>
  <c r="CW56" i="9"/>
  <c r="CX56" i="9"/>
  <c r="CV56" i="9"/>
  <c r="CU56" i="9"/>
  <c r="CT56" i="9"/>
  <c r="DD56" i="9"/>
  <c r="DG56" i="9"/>
  <c r="DC56" i="9"/>
  <c r="DE56" i="9"/>
  <c r="DF56" i="9"/>
  <c r="AD57" i="6"/>
  <c r="BX57" i="6" s="1"/>
  <c r="DL56" i="8"/>
  <c r="DM56" i="8" s="1"/>
  <c r="BX56" i="8"/>
  <c r="BF56" i="8"/>
  <c r="DG57" i="7"/>
  <c r="DF57" i="7"/>
  <c r="DD57" i="7"/>
  <c r="DE57" i="7"/>
  <c r="DC57" i="7"/>
  <c r="DB57" i="6"/>
  <c r="CY57" i="6"/>
  <c r="DA57" i="6"/>
  <c r="CX57" i="6"/>
  <c r="CZ57" i="6"/>
  <c r="DK57" i="6"/>
  <c r="DH57" i="6"/>
  <c r="DG57" i="6"/>
  <c r="DJ57" i="6"/>
  <c r="DI57" i="6"/>
  <c r="DR57" i="7"/>
  <c r="DN57" i="7"/>
  <c r="DO57" i="7"/>
  <c r="DP57" i="7"/>
  <c r="DQ57" i="7"/>
  <c r="AP57" i="6"/>
  <c r="AG57" i="7"/>
  <c r="AI57" i="7" s="1"/>
  <c r="AO57" i="6"/>
  <c r="DU57" i="6"/>
  <c r="DV57" i="6"/>
  <c r="DS57" i="6"/>
  <c r="DR57" i="6"/>
  <c r="DT57" i="6"/>
  <c r="CU57" i="7"/>
  <c r="CW57" i="7"/>
  <c r="CT57" i="7"/>
  <c r="CV57" i="7"/>
  <c r="CX57" i="7"/>
  <c r="AM57" i="6"/>
  <c r="BB57" i="7" l="1"/>
  <c r="AN57" i="6"/>
  <c r="BG56" i="8"/>
  <c r="BI56" i="8" s="1"/>
  <c r="AJ57" i="7"/>
  <c r="BC57" i="7" s="1"/>
  <c r="BE57" i="7" s="1"/>
  <c r="AZ57" i="7"/>
  <c r="AZ56" i="9"/>
  <c r="BC56" i="9"/>
  <c r="BE56" i="9" s="1"/>
  <c r="DN56" i="8"/>
  <c r="DO56" i="8" s="1"/>
  <c r="EW56" i="8" s="1"/>
  <c r="EX56" i="8" s="1"/>
  <c r="EY56" i="8" s="1"/>
  <c r="EZ56" i="8" s="1"/>
  <c r="DH56" i="9"/>
  <c r="DI56" i="9" s="1"/>
  <c r="CY56" i="9"/>
  <c r="CZ56" i="9" s="1"/>
  <c r="DH57" i="7"/>
  <c r="DI57" i="7" s="1"/>
  <c r="DW57" i="6"/>
  <c r="DX57" i="6" s="1"/>
  <c r="DS56" i="9"/>
  <c r="DT56" i="9" s="1"/>
  <c r="DL57" i="6"/>
  <c r="DM57" i="6" s="1"/>
  <c r="CY57" i="7"/>
  <c r="CZ57" i="7" s="1"/>
  <c r="DS57" i="7"/>
  <c r="DT57" i="7" s="1"/>
  <c r="DC57" i="6"/>
  <c r="DD57" i="6" s="1"/>
  <c r="AQ57" i="6"/>
  <c r="BG57" i="6" s="1"/>
  <c r="BH56" i="8" l="1"/>
  <c r="BJ56" i="8" s="1"/>
  <c r="BK56" i="8" s="1"/>
  <c r="DJ56" i="9"/>
  <c r="DK56" i="9" s="1"/>
  <c r="ES56" i="9" s="1"/>
  <c r="ET56" i="9" s="1"/>
  <c r="EU56" i="9" s="1"/>
  <c r="EV56" i="9" s="1"/>
  <c r="BD57" i="7"/>
  <c r="BF57" i="7" s="1"/>
  <c r="BG57" i="7" s="1"/>
  <c r="BD56" i="9"/>
  <c r="BF56" i="9" s="1"/>
  <c r="BG56" i="9" s="1"/>
  <c r="DY56" i="8"/>
  <c r="DZ56" i="8" s="1"/>
  <c r="ED56" i="8" s="1"/>
  <c r="DU56" i="9"/>
  <c r="DV56" i="9" s="1"/>
  <c r="DJ57" i="7"/>
  <c r="DK57" i="7" s="1"/>
  <c r="DU57" i="7" s="1"/>
  <c r="DV57" i="7" s="1"/>
  <c r="BI57" i="6"/>
  <c r="BH57" i="6"/>
  <c r="DN57" i="6"/>
  <c r="DO57" i="6" s="1"/>
  <c r="BF57" i="6"/>
  <c r="BD57" i="6"/>
  <c r="BJ57" i="6" l="1"/>
  <c r="EE56" i="8"/>
  <c r="EB56" i="8"/>
  <c r="EA56" i="8"/>
  <c r="EC56" i="8"/>
  <c r="ES57" i="7"/>
  <c r="ET57" i="7" s="1"/>
  <c r="EU57" i="7" s="1"/>
  <c r="EV57" i="7" s="1"/>
  <c r="DZ56" i="9"/>
  <c r="DW56" i="9"/>
  <c r="DX56" i="9"/>
  <c r="DY56" i="9"/>
  <c r="EA56" i="9"/>
  <c r="BK57" i="6"/>
  <c r="DY57" i="6"/>
  <c r="DZ57" i="6" s="1"/>
  <c r="EW57" i="6"/>
  <c r="EX57" i="6" s="1"/>
  <c r="EY57" i="6" s="1"/>
  <c r="EZ57" i="6" s="1"/>
  <c r="EA57" i="7"/>
  <c r="DW57" i="7"/>
  <c r="DY57" i="7"/>
  <c r="DZ57" i="7"/>
  <c r="DX57" i="7"/>
  <c r="EF56" i="8" l="1"/>
  <c r="EG56" i="8" s="1"/>
  <c r="EH56" i="8" s="1"/>
  <c r="EI56" i="8" s="1"/>
  <c r="AU56" i="8" s="1"/>
  <c r="T56" i="8" s="1"/>
  <c r="W56" i="8" s="1"/>
  <c r="AX56" i="8" s="1"/>
  <c r="BE56" i="8" s="1"/>
  <c r="EB56" i="9"/>
  <c r="EC56" i="9" s="1"/>
  <c r="ED56" i="9" s="1"/>
  <c r="EE56" i="9" s="1"/>
  <c r="AQ56" i="9" s="1"/>
  <c r="P56" i="9" s="1"/>
  <c r="S56" i="9" s="1"/>
  <c r="AT56" i="9" s="1"/>
  <c r="EB57" i="7"/>
  <c r="EC57" i="7" s="1"/>
  <c r="ED57" i="7" s="1"/>
  <c r="EE57" i="7" s="1"/>
  <c r="AQ57" i="7" s="1"/>
  <c r="P57" i="7" s="1"/>
  <c r="S57" i="7" s="1"/>
  <c r="AT57" i="7" s="1"/>
  <c r="EB57" i="6"/>
  <c r="EA57" i="6"/>
  <c r="ED57" i="6"/>
  <c r="EC57" i="6"/>
  <c r="EE57" i="6"/>
  <c r="AY56" i="8" l="1"/>
  <c r="BQ56" i="8"/>
  <c r="BR56" i="8" s="1"/>
  <c r="BL56" i="8"/>
  <c r="BM56" i="8" s="1"/>
  <c r="BN56" i="8" s="1"/>
  <c r="BY56" i="8"/>
  <c r="BZ56" i="8" s="1"/>
  <c r="BU56" i="9"/>
  <c r="BV56" i="9" s="1"/>
  <c r="BA56" i="9"/>
  <c r="AU56" i="9"/>
  <c r="EF57" i="6"/>
  <c r="EG57" i="6" s="1"/>
  <c r="EH57" i="6" s="1"/>
  <c r="EI57" i="6" s="1"/>
  <c r="AU57" i="6" s="1"/>
  <c r="T57" i="6" s="1"/>
  <c r="W57" i="6" s="1"/>
  <c r="AX57" i="6" s="1"/>
  <c r="BA57" i="7"/>
  <c r="AU57" i="7"/>
  <c r="BU57" i="7"/>
  <c r="BV57" i="7" s="1"/>
  <c r="BO56" i="8" l="1"/>
  <c r="AZ56" i="8"/>
  <c r="BA56" i="8" s="1"/>
  <c r="BB56" i="8"/>
  <c r="BC56" i="8" s="1"/>
  <c r="BS56" i="8"/>
  <c r="BT56" i="8" s="1"/>
  <c r="AV56" i="9"/>
  <c r="AW56" i="9" s="1"/>
  <c r="AX56" i="9"/>
  <c r="AY56" i="9" s="1"/>
  <c r="BH56" i="9"/>
  <c r="BI56" i="9" s="1"/>
  <c r="BM56" i="9"/>
  <c r="AV57" i="7"/>
  <c r="AW57" i="7" s="1"/>
  <c r="AX57" i="7"/>
  <c r="AY57" i="7" s="1"/>
  <c r="BH57" i="7"/>
  <c r="BI57" i="7" s="1"/>
  <c r="BM57" i="7"/>
  <c r="BE57" i="6"/>
  <c r="AY57" i="6"/>
  <c r="BY57" i="6"/>
  <c r="BZ57" i="6" s="1"/>
  <c r="BP56" i="8"/>
  <c r="BO56" i="9" l="1"/>
  <c r="BN56" i="9"/>
  <c r="BK56" i="9"/>
  <c r="BJ56" i="9"/>
  <c r="BN57" i="7"/>
  <c r="BO57" i="7"/>
  <c r="BQ57" i="6"/>
  <c r="BL57" i="6"/>
  <c r="BM57" i="6" s="1"/>
  <c r="AZ57" i="6"/>
  <c r="BA57" i="6" s="1"/>
  <c r="BB57" i="6"/>
  <c r="BC57" i="6" s="1"/>
  <c r="BK57" i="7"/>
  <c r="BJ57" i="7"/>
  <c r="BV56" i="8"/>
  <c r="BW56" i="8" s="1"/>
  <c r="BU56" i="8"/>
  <c r="BL57" i="7" l="1"/>
  <c r="BP56" i="9"/>
  <c r="BL56" i="9"/>
  <c r="BN57" i="6"/>
  <c r="BO57" i="6"/>
  <c r="BS57" i="6"/>
  <c r="BR57" i="6"/>
  <c r="BP57" i="7"/>
  <c r="BQ57" i="7" s="1"/>
  <c r="CH56" i="8"/>
  <c r="CA56" i="8"/>
  <c r="CB56" i="8" s="1"/>
  <c r="BQ56" i="9" l="1"/>
  <c r="BR56" i="9"/>
  <c r="BS56" i="9" s="1"/>
  <c r="BT57" i="6"/>
  <c r="BP57" i="6"/>
  <c r="BW57" i="7"/>
  <c r="BX57" i="7" s="1"/>
  <c r="BZ57" i="7" s="1"/>
  <c r="CD57" i="7"/>
  <c r="BV57" i="6"/>
  <c r="BW57" i="6" s="1"/>
  <c r="BU57" i="6"/>
  <c r="BR57" i="7"/>
  <c r="BS57" i="7" s="1"/>
  <c r="CD56" i="8"/>
  <c r="CE56" i="8"/>
  <c r="CA57" i="7" l="1"/>
  <c r="CB57" i="7" s="1"/>
  <c r="CC57" i="7" s="1"/>
  <c r="CE57" i="7" s="1"/>
  <c r="CF57" i="7" s="1"/>
  <c r="CG57" i="7" s="1"/>
  <c r="CI57" i="7" s="1"/>
  <c r="E57" i="7" s="1"/>
  <c r="F57" i="7" s="1"/>
  <c r="H57" i="8" s="1"/>
  <c r="CD56" i="9"/>
  <c r="BW56" i="9"/>
  <c r="BX56" i="9" s="1"/>
  <c r="CH57" i="6"/>
  <c r="CA57" i="6"/>
  <c r="CB57" i="6" s="1"/>
  <c r="CF56" i="8"/>
  <c r="CG56" i="8" s="1"/>
  <c r="CI56" i="8" s="1"/>
  <c r="CJ56" i="8" s="1"/>
  <c r="CK56" i="8" s="1"/>
  <c r="CM56" i="8" s="1"/>
  <c r="E56" i="8" s="1"/>
  <c r="BZ56" i="9" l="1"/>
  <c r="CA56" i="9"/>
  <c r="CE57" i="6"/>
  <c r="CD57" i="6"/>
  <c r="C57" i="8"/>
  <c r="F56" i="8"/>
  <c r="I56" i="8" s="1"/>
  <c r="J56" i="8" s="1"/>
  <c r="D56" i="10" s="1"/>
  <c r="CB56" i="9" l="1"/>
  <c r="CC56" i="9" s="1"/>
  <c r="CE56" i="9" s="1"/>
  <c r="CF56" i="9" s="1"/>
  <c r="CG56" i="9" s="1"/>
  <c r="CI56" i="9" s="1"/>
  <c r="E56" i="9" s="1"/>
  <c r="CF57" i="6"/>
  <c r="CG57" i="6" s="1"/>
  <c r="CI57" i="6" s="1"/>
  <c r="CJ57" i="6" s="1"/>
  <c r="CK57" i="6" s="1"/>
  <c r="CM57" i="6" s="1"/>
  <c r="E57" i="6" s="1"/>
  <c r="F57" i="6" s="1"/>
  <c r="I57" i="6" s="1"/>
  <c r="J57" i="6" l="1"/>
  <c r="D57" i="8" s="1"/>
  <c r="C57" i="9"/>
  <c r="F56" i="9"/>
  <c r="H56" i="10" s="1"/>
  <c r="D57" i="9" l="1"/>
  <c r="G57" i="10" s="1"/>
  <c r="K57" i="8"/>
  <c r="M57" i="8" s="1"/>
  <c r="G57" i="9"/>
  <c r="O57" i="9" s="1"/>
  <c r="Q57" i="8"/>
  <c r="I57" i="9" l="1"/>
  <c r="AI57" i="8"/>
  <c r="AJ57" i="8"/>
  <c r="X57" i="8"/>
  <c r="S57" i="8"/>
  <c r="CU57" i="8"/>
  <c r="EM57" i="8"/>
  <c r="M57" i="9"/>
  <c r="EI57" i="9"/>
  <c r="CQ57" i="9"/>
  <c r="Y57" i="9"/>
  <c r="V57" i="9"/>
  <c r="W57" i="9" s="1"/>
  <c r="Q57" i="9"/>
  <c r="R57" i="9" s="1"/>
  <c r="AS57" i="9" s="1"/>
  <c r="AK57" i="8" l="1"/>
  <c r="AE57" i="9"/>
  <c r="T57" i="9"/>
  <c r="AF57" i="9"/>
  <c r="CW57" i="8"/>
  <c r="DQ57" i="8"/>
  <c r="DF57" i="8"/>
  <c r="AS57" i="8"/>
  <c r="AC57" i="8"/>
  <c r="Z57" i="8"/>
  <c r="AA57" i="8" s="1"/>
  <c r="AP57" i="8" s="1"/>
  <c r="U57" i="8"/>
  <c r="V57" i="8" s="1"/>
  <c r="AW57" i="8" s="1"/>
  <c r="AK57" i="9"/>
  <c r="AH57" i="9"/>
  <c r="AL57" i="9"/>
  <c r="AM57" i="9" s="1"/>
  <c r="X57" i="9"/>
  <c r="Z57" i="9" s="1"/>
  <c r="DB57" i="9"/>
  <c r="DM57" i="9"/>
  <c r="CS57" i="9"/>
  <c r="AO57" i="9"/>
  <c r="AM57" i="8" l="1"/>
  <c r="AB57" i="8"/>
  <c r="AD57" i="8" s="1"/>
  <c r="AO57" i="8"/>
  <c r="AQ57" i="8" s="1"/>
  <c r="CZ57" i="8"/>
  <c r="DB57" i="8"/>
  <c r="CX57" i="8"/>
  <c r="CY57" i="8"/>
  <c r="DA57" i="8"/>
  <c r="DJ57" i="8"/>
  <c r="DG57" i="8"/>
  <c r="DK57" i="8"/>
  <c r="DI57" i="8"/>
  <c r="DH57" i="8"/>
  <c r="DR57" i="8"/>
  <c r="DT57" i="8"/>
  <c r="DV57" i="8"/>
  <c r="DS57" i="8"/>
  <c r="DU57" i="8"/>
  <c r="DC57" i="9"/>
  <c r="DE57" i="9"/>
  <c r="DG57" i="9"/>
  <c r="DD57" i="9"/>
  <c r="DF57" i="9"/>
  <c r="AL57" i="8"/>
  <c r="AN57" i="8" s="1"/>
  <c r="CV57" i="9"/>
  <c r="CT57" i="9"/>
  <c r="CW57" i="9"/>
  <c r="CX57" i="9"/>
  <c r="CU57" i="9"/>
  <c r="DP57" i="9"/>
  <c r="DO57" i="9"/>
  <c r="DR57" i="9"/>
  <c r="DQ57" i="9"/>
  <c r="DN57" i="9"/>
  <c r="BT57" i="9"/>
  <c r="BB57" i="9"/>
  <c r="AZ57" i="9"/>
  <c r="AG57" i="9"/>
  <c r="AI57" i="9" s="1"/>
  <c r="AJ57" i="9" s="1"/>
  <c r="BC57" i="9" s="1"/>
  <c r="BD57" i="8" l="1"/>
  <c r="BX57" i="8"/>
  <c r="BF57" i="8"/>
  <c r="BG57" i="8"/>
  <c r="BH57" i="8" s="1"/>
  <c r="DC57" i="8"/>
  <c r="DD57" i="8" s="1"/>
  <c r="DH57" i="9"/>
  <c r="DI57" i="9" s="1"/>
  <c r="DW57" i="8"/>
  <c r="DX57" i="8" s="1"/>
  <c r="CY57" i="9"/>
  <c r="CZ57" i="9" s="1"/>
  <c r="DL57" i="8"/>
  <c r="DM57" i="8" s="1"/>
  <c r="BD57" i="9"/>
  <c r="BE57" i="9"/>
  <c r="DS57" i="9"/>
  <c r="DT57" i="9" s="1"/>
  <c r="BI57" i="8" l="1"/>
  <c r="BJ57" i="8" s="1"/>
  <c r="BK57" i="8" s="1"/>
  <c r="DN57" i="8"/>
  <c r="DO57" i="8" s="1"/>
  <c r="DY57" i="8" s="1"/>
  <c r="DZ57" i="8" s="1"/>
  <c r="DJ57" i="9"/>
  <c r="DK57" i="9" s="1"/>
  <c r="BF57" i="9"/>
  <c r="BG57" i="9" s="1"/>
  <c r="EW57" i="8" l="1"/>
  <c r="EX57" i="8" s="1"/>
  <c r="EY57" i="8" s="1"/>
  <c r="EZ57" i="8" s="1"/>
  <c r="EB57" i="8"/>
  <c r="EA57" i="8"/>
  <c r="ED57" i="8"/>
  <c r="EE57" i="8"/>
  <c r="EC57" i="8"/>
  <c r="ES57" i="9"/>
  <c r="ET57" i="9" s="1"/>
  <c r="EU57" i="9" s="1"/>
  <c r="EV57" i="9" s="1"/>
  <c r="DU57" i="9"/>
  <c r="DV57" i="9" s="1"/>
  <c r="DY57" i="9" l="1"/>
  <c r="EA57" i="9"/>
  <c r="DX57" i="9"/>
  <c r="DW57" i="9"/>
  <c r="DZ57" i="9"/>
  <c r="EF57" i="8"/>
  <c r="EG57" i="8" s="1"/>
  <c r="EH57" i="8" s="1"/>
  <c r="EI57" i="8" s="1"/>
  <c r="AU57" i="8" s="1"/>
  <c r="T57" i="8" s="1"/>
  <c r="W57" i="8" s="1"/>
  <c r="AX57" i="8" s="1"/>
  <c r="BE57" i="8" s="1"/>
  <c r="EB57" i="9" l="1"/>
  <c r="EC57" i="9" s="1"/>
  <c r="ED57" i="9" s="1"/>
  <c r="EE57" i="9" s="1"/>
  <c r="AQ57" i="9" s="1"/>
  <c r="P57" i="9" s="1"/>
  <c r="S57" i="9" s="1"/>
  <c r="AT57" i="9" s="1"/>
  <c r="AY57" i="8"/>
  <c r="BB57" i="8" s="1"/>
  <c r="BC57" i="8" s="1"/>
  <c r="BY57" i="8"/>
  <c r="BZ57" i="8" s="1"/>
  <c r="BQ57" i="8"/>
  <c r="BL57" i="8"/>
  <c r="BM57" i="8" s="1"/>
  <c r="V18" i="10"/>
  <c r="W18" i="10" s="1"/>
  <c r="AX18" i="10" s="1"/>
  <c r="AK18" i="10"/>
  <c r="AJ18" i="10"/>
  <c r="Y18" i="10"/>
  <c r="X18" i="10"/>
  <c r="AZ57" i="8" l="1"/>
  <c r="BA57" i="8" s="1"/>
  <c r="AU57" i="9"/>
  <c r="BU57" i="9"/>
  <c r="BV57" i="9" s="1"/>
  <c r="BA57" i="9"/>
  <c r="BO57" i="8"/>
  <c r="BN57" i="8"/>
  <c r="BR57" i="8"/>
  <c r="BS57" i="8"/>
  <c r="AL18" i="10"/>
  <c r="AN18" i="10" s="1"/>
  <c r="AM18" i="10"/>
  <c r="AC18" i="10"/>
  <c r="AY18" i="10"/>
  <c r="AP18" i="10"/>
  <c r="AQ18" i="10"/>
  <c r="AD18" i="10"/>
  <c r="BM57" i="9" l="1"/>
  <c r="BH57" i="9"/>
  <c r="BI57" i="9" s="1"/>
  <c r="AX57" i="9"/>
  <c r="AY57" i="9" s="1"/>
  <c r="AV57" i="9"/>
  <c r="AW57" i="9" s="1"/>
  <c r="BP57" i="8"/>
  <c r="BT57" i="8"/>
  <c r="AO18" i="10"/>
  <c r="BZ18" i="10"/>
  <c r="AZ18" i="10"/>
  <c r="AR18" i="10"/>
  <c r="AE18" i="10"/>
  <c r="BU57" i="8" l="1"/>
  <c r="CH57" i="8" s="1"/>
  <c r="BV57" i="8"/>
  <c r="BW57" i="8" s="1"/>
  <c r="BJ57" i="9"/>
  <c r="BK57" i="9"/>
  <c r="BN57" i="9"/>
  <c r="BO57" i="9"/>
  <c r="BY18" i="10"/>
  <c r="CA18" i="10" s="1"/>
  <c r="BG18" i="10"/>
  <c r="BE18" i="10"/>
  <c r="BH18" i="10"/>
  <c r="BC18" i="10"/>
  <c r="BD18" i="10" s="1"/>
  <c r="BA18" i="10"/>
  <c r="BB18" i="10" s="1"/>
  <c r="BF18" i="10"/>
  <c r="CA57" i="8" l="1"/>
  <c r="CB57" i="8" s="1"/>
  <c r="CD57" i="8" s="1"/>
  <c r="BP57" i="9"/>
  <c r="BL57" i="9"/>
  <c r="BR18" i="10"/>
  <c r="BM18" i="10"/>
  <c r="BJ18" i="10"/>
  <c r="BI18" i="10"/>
  <c r="CE57" i="8" l="1"/>
  <c r="CF57" i="8" s="1"/>
  <c r="CG57" i="8" s="1"/>
  <c r="CI57" i="8" s="1"/>
  <c r="CJ57" i="8" s="1"/>
  <c r="CK57" i="8" s="1"/>
  <c r="CM57" i="8" s="1"/>
  <c r="E57" i="8" s="1"/>
  <c r="F57" i="8" s="1"/>
  <c r="I57" i="8" s="1"/>
  <c r="J57" i="8" s="1"/>
  <c r="D57" i="10" s="1"/>
  <c r="BR57" i="9"/>
  <c r="BS57" i="9" s="1"/>
  <c r="BQ57" i="9"/>
  <c r="BK18" i="10"/>
  <c r="BL18" i="10" s="1"/>
  <c r="BN18" i="10" s="1"/>
  <c r="BO18" i="10" s="1"/>
  <c r="BT18" i="10"/>
  <c r="BS18" i="10"/>
  <c r="CD57" i="9" l="1"/>
  <c r="BW57" i="9"/>
  <c r="BX57" i="9" s="1"/>
  <c r="BP18" i="10"/>
  <c r="BQ18" i="10" s="1"/>
  <c r="BU18" i="10"/>
  <c r="CA57" i="9" l="1"/>
  <c r="BZ57" i="9"/>
  <c r="BV18" i="10"/>
  <c r="BW18" i="10"/>
  <c r="BX18" i="10" s="1"/>
  <c r="CB57" i="9" l="1"/>
  <c r="CC57" i="9" s="1"/>
  <c r="CE57" i="9" s="1"/>
  <c r="CF57" i="9" s="1"/>
  <c r="CG57" i="9" s="1"/>
  <c r="CI57" i="9" s="1"/>
  <c r="E57" i="9" s="1"/>
  <c r="F57" i="9" s="1"/>
  <c r="H57" i="10" s="1"/>
  <c r="CI18" i="10"/>
  <c r="CB18" i="10"/>
  <c r="CC18" i="10" s="1"/>
  <c r="CF18" i="10" l="1"/>
  <c r="CE18" i="10"/>
  <c r="CG18" i="10" l="1"/>
  <c r="CH18" i="10" s="1"/>
  <c r="CJ18" i="10" s="1"/>
  <c r="CK18" i="10" s="1"/>
  <c r="CL18" i="10" s="1"/>
  <c r="CN18" i="10" s="1"/>
  <c r="E18" i="10" s="1"/>
  <c r="F18" i="10" l="1"/>
  <c r="C19" i="10"/>
  <c r="I18" i="10" l="1"/>
  <c r="J18" i="10" s="1"/>
  <c r="K18" i="10" s="1"/>
  <c r="I19" i="1" s="1"/>
  <c r="L19" i="10"/>
  <c r="N19" i="10" s="1"/>
  <c r="R19" i="10" l="1"/>
  <c r="T19" i="10"/>
  <c r="AA19" i="10" s="1"/>
  <c r="AB19" i="10" s="1"/>
  <c r="EN19" i="10"/>
  <c r="CV19" i="10"/>
  <c r="CX19" i="10" l="1"/>
  <c r="AT19" i="10"/>
  <c r="DR19" i="10"/>
  <c r="DG19" i="10"/>
  <c r="AJ19" i="10"/>
  <c r="AK19" i="10"/>
  <c r="Y19" i="10"/>
  <c r="AL19" i="10" l="1"/>
  <c r="V19" i="10"/>
  <c r="W19" i="10" s="1"/>
  <c r="AX19" i="10" s="1"/>
  <c r="AD19" i="10"/>
  <c r="DW19" i="10"/>
  <c r="DS19" i="10"/>
  <c r="DV19" i="10"/>
  <c r="DU19" i="10"/>
  <c r="DT19" i="10"/>
  <c r="DL19" i="10"/>
  <c r="DK19" i="10"/>
  <c r="DJ19" i="10"/>
  <c r="DH19" i="10"/>
  <c r="DI19" i="10"/>
  <c r="AM19" i="10"/>
  <c r="CZ19" i="10"/>
  <c r="DC19" i="10"/>
  <c r="CY19" i="10"/>
  <c r="DA19" i="10"/>
  <c r="DB19" i="10"/>
  <c r="DM19" i="10" l="1"/>
  <c r="DN19" i="10" s="1"/>
  <c r="AC19" i="10"/>
  <c r="AE19" i="10" s="1"/>
  <c r="AN19" i="10"/>
  <c r="AO19" i="10" s="1"/>
  <c r="AQ19" i="10"/>
  <c r="DD19" i="10"/>
  <c r="DE19" i="10" s="1"/>
  <c r="AP19" i="10"/>
  <c r="DX19" i="10"/>
  <c r="DY19" i="10" s="1"/>
  <c r="BY19" i="10" l="1"/>
  <c r="DO19" i="10"/>
  <c r="DP19" i="10" s="1"/>
  <c r="AR19" i="10"/>
  <c r="BG19" i="10" s="1"/>
  <c r="DZ19" i="10" l="1"/>
  <c r="EA19" i="10" s="1"/>
  <c r="EX19" i="10"/>
  <c r="BE19" i="10"/>
  <c r="BH19" i="10"/>
  <c r="BI19" i="10" l="1"/>
  <c r="BJ19" i="10"/>
  <c r="EY19" i="10"/>
  <c r="EZ19" i="10" s="1"/>
  <c r="FA19" i="10" s="1"/>
  <c r="EE19" i="10"/>
  <c r="EF19" i="10"/>
  <c r="ED19" i="10"/>
  <c r="EC19" i="10"/>
  <c r="EB19" i="10"/>
  <c r="EG19" i="10" l="1"/>
  <c r="EH19" i="10" s="1"/>
  <c r="EI19" i="10" s="1"/>
  <c r="EJ19" i="10" s="1"/>
  <c r="AV19" i="10" s="1"/>
  <c r="U19" i="10" s="1"/>
  <c r="X19" i="10" s="1"/>
  <c r="BK19" i="10"/>
  <c r="BL19" i="10" s="1"/>
  <c r="AY19" i="10" l="1"/>
  <c r="BF19" i="10" l="1"/>
  <c r="AZ19" i="10"/>
  <c r="BZ19" i="10"/>
  <c r="CA19" i="10" s="1"/>
  <c r="BC19" i="10" l="1"/>
  <c r="BD19" i="10" s="1"/>
  <c r="BA19" i="10"/>
  <c r="BB19" i="10" s="1"/>
  <c r="BR19" i="10"/>
  <c r="BM19" i="10"/>
  <c r="BN19" i="10" s="1"/>
  <c r="BT19" i="10" l="1"/>
  <c r="BS19" i="10"/>
  <c r="BO19" i="10"/>
  <c r="BP19" i="10"/>
  <c r="BU19" i="10" l="1"/>
  <c r="BQ19" i="10"/>
  <c r="BV19" i="10" l="1"/>
  <c r="BW19" i="10"/>
  <c r="BX19" i="10" s="1"/>
  <c r="CI19" i="10" l="1"/>
  <c r="CB19" i="10"/>
  <c r="CC19" i="10" s="1"/>
  <c r="CF19" i="10" l="1"/>
  <c r="CE19" i="10"/>
  <c r="CG19" i="10" l="1"/>
  <c r="CH19" i="10" s="1"/>
  <c r="CJ19" i="10" s="1"/>
  <c r="CK19" i="10" s="1"/>
  <c r="CL19" i="10" s="1"/>
  <c r="CN19" i="10" s="1"/>
  <c r="E19" i="10" s="1"/>
  <c r="C20" i="10" s="1"/>
  <c r="F19" i="10" l="1"/>
  <c r="I19" i="10" s="1"/>
  <c r="K19" i="10" s="1"/>
  <c r="I20" i="1" s="1"/>
  <c r="L20" i="10"/>
  <c r="N20" i="10" s="1"/>
  <c r="R20" i="10" l="1"/>
  <c r="T20" i="10"/>
  <c r="AA20" i="10" s="1"/>
  <c r="AB20" i="10" s="1"/>
  <c r="EN20" i="10"/>
  <c r="CV20" i="10"/>
  <c r="Y20" i="10" l="1"/>
  <c r="AJ20" i="10"/>
  <c r="AK20" i="10"/>
  <c r="DR20" i="10"/>
  <c r="CX20" i="10"/>
  <c r="DG20" i="10"/>
  <c r="AT20" i="10"/>
  <c r="DC20" i="10" l="1"/>
  <c r="DB20" i="10"/>
  <c r="DA20" i="10"/>
  <c r="CZ20" i="10"/>
  <c r="CY20" i="10"/>
  <c r="V20" i="10"/>
  <c r="W20" i="10" s="1"/>
  <c r="AX20" i="10" s="1"/>
  <c r="AD20" i="10"/>
  <c r="DH20" i="10"/>
  <c r="DL20" i="10"/>
  <c r="DI20" i="10"/>
  <c r="DK20" i="10"/>
  <c r="DJ20" i="10"/>
  <c r="DV20" i="10"/>
  <c r="DU20" i="10"/>
  <c r="DS20" i="10"/>
  <c r="DT20" i="10"/>
  <c r="DW20" i="10"/>
  <c r="AL20" i="10"/>
  <c r="AQ20" i="10"/>
  <c r="DD20" i="10" l="1"/>
  <c r="DE20" i="10" s="1"/>
  <c r="AN20" i="10"/>
  <c r="DX20" i="10"/>
  <c r="DY20" i="10" s="1"/>
  <c r="AP20" i="10"/>
  <c r="AR20" i="10" s="1"/>
  <c r="AC20" i="10"/>
  <c r="AE20" i="10" s="1"/>
  <c r="AM20" i="10"/>
  <c r="DM20" i="10"/>
  <c r="DN20" i="10" s="1"/>
  <c r="DO20" i="10" l="1"/>
  <c r="DP20" i="10" s="1"/>
  <c r="EX20" i="10" s="1"/>
  <c r="AO20" i="10"/>
  <c r="BH20" i="10" s="1"/>
  <c r="BG20" i="10"/>
  <c r="BY20" i="10"/>
  <c r="BE20" i="10"/>
  <c r="DZ20" i="10" l="1"/>
  <c r="EA20" i="10" s="1"/>
  <c r="EF20" i="10" s="1"/>
  <c r="BI20" i="10"/>
  <c r="BJ20" i="10"/>
  <c r="EY20" i="10"/>
  <c r="EZ20" i="10" s="1"/>
  <c r="FA20" i="10" s="1"/>
  <c r="EE20" i="10" l="1"/>
  <c r="ED20" i="10"/>
  <c r="EC20" i="10"/>
  <c r="EB20" i="10"/>
  <c r="BK20" i="10"/>
  <c r="BL20" i="10" s="1"/>
  <c r="EG20" i="10" l="1"/>
  <c r="EH20" i="10" s="1"/>
  <c r="EI20" i="10" s="1"/>
  <c r="EJ20" i="10" s="1"/>
  <c r="AV20" i="10" s="1"/>
  <c r="U20" i="10" s="1"/>
  <c r="X20" i="10" s="1"/>
  <c r="AY20" i="10" s="1"/>
  <c r="BF20" i="10" s="1"/>
  <c r="AZ20" i="10" l="1"/>
  <c r="BZ20" i="10"/>
  <c r="CA20" i="10" s="1"/>
  <c r="BC20" i="10"/>
  <c r="BD20" i="10" s="1"/>
  <c r="BA20" i="10"/>
  <c r="BB20" i="10" s="1"/>
  <c r="BR20" i="10"/>
  <c r="BM20" i="10"/>
  <c r="BN20" i="10" s="1"/>
  <c r="BO20" i="10" l="1"/>
  <c r="BP20" i="10"/>
  <c r="BS20" i="10"/>
  <c r="BT20" i="10"/>
  <c r="BU20" i="10" l="1"/>
  <c r="BQ20" i="10"/>
  <c r="BW20" i="10" l="1"/>
  <c r="BX20" i="10" s="1"/>
  <c r="BV20" i="10"/>
  <c r="CI20" i="10" l="1"/>
  <c r="CB20" i="10"/>
  <c r="CC20" i="10" s="1"/>
  <c r="CE20" i="10" l="1"/>
  <c r="CF20" i="10"/>
  <c r="CG20" i="10" l="1"/>
  <c r="CH20" i="10" s="1"/>
  <c r="CJ20" i="10" s="1"/>
  <c r="CK20" i="10" s="1"/>
  <c r="CL20" i="10" s="1"/>
  <c r="CN20" i="10" s="1"/>
  <c r="E20" i="10" s="1"/>
  <c r="F20" i="10" l="1"/>
  <c r="C21" i="10"/>
  <c r="L21" i="10" l="1"/>
  <c r="N21" i="10" s="1"/>
  <c r="I20" i="10"/>
  <c r="K20" i="10" s="1"/>
  <c r="I21" i="1" s="1"/>
  <c r="R21" i="10" l="1"/>
  <c r="T21" i="10"/>
  <c r="AA21" i="10" s="1"/>
  <c r="AB21" i="10" s="1"/>
  <c r="CV21" i="10"/>
  <c r="EN21" i="10"/>
  <c r="DR21" i="10" l="1"/>
  <c r="DG21" i="10"/>
  <c r="AT21" i="10"/>
  <c r="CX21" i="10"/>
  <c r="Y21" i="10"/>
  <c r="AJ21" i="10"/>
  <c r="AK21" i="10"/>
  <c r="AL21" i="10" l="1"/>
  <c r="AN21" i="10" s="1"/>
  <c r="AP21" i="10"/>
  <c r="CY21" i="10"/>
  <c r="DB21" i="10"/>
  <c r="CZ21" i="10"/>
  <c r="DA21" i="10"/>
  <c r="DC21" i="10"/>
  <c r="DJ21" i="10"/>
  <c r="DL21" i="10"/>
  <c r="DK21" i="10"/>
  <c r="DI21" i="10"/>
  <c r="DH21" i="10"/>
  <c r="V21" i="10"/>
  <c r="W21" i="10" s="1"/>
  <c r="AX21" i="10" s="1"/>
  <c r="AM21" i="10"/>
  <c r="AC21" i="10"/>
  <c r="AD21" i="10"/>
  <c r="AQ21" i="10"/>
  <c r="DT21" i="10"/>
  <c r="DS21" i="10"/>
  <c r="DW21" i="10"/>
  <c r="DU21" i="10"/>
  <c r="DV21" i="10"/>
  <c r="AO21" i="10" l="1"/>
  <c r="AR21" i="10"/>
  <c r="DX21" i="10"/>
  <c r="DY21" i="10" s="1"/>
  <c r="DM21" i="10"/>
  <c r="DN21" i="10" s="1"/>
  <c r="AE21" i="10"/>
  <c r="BE21" i="10" s="1"/>
  <c r="DD21" i="10"/>
  <c r="DE21" i="10" s="1"/>
  <c r="DO21" i="10" l="1"/>
  <c r="DP21" i="10" s="1"/>
  <c r="BG21" i="10"/>
  <c r="BY21" i="10"/>
  <c r="BH21" i="10"/>
  <c r="DZ21" i="10" l="1"/>
  <c r="EA21" i="10" s="1"/>
  <c r="EX21" i="10"/>
  <c r="BI21" i="10"/>
  <c r="BJ21" i="10"/>
  <c r="BK21" i="10" l="1"/>
  <c r="BL21" i="10" s="1"/>
  <c r="EY21" i="10"/>
  <c r="EZ21" i="10" s="1"/>
  <c r="FA21" i="10" s="1"/>
  <c r="ED21" i="10"/>
  <c r="EF21" i="10"/>
  <c r="EE21" i="10"/>
  <c r="EC21" i="10"/>
  <c r="EB21" i="10"/>
  <c r="EG21" i="10" l="1"/>
  <c r="EH21" i="10" s="1"/>
  <c r="EI21" i="10" s="1"/>
  <c r="EJ21" i="10" s="1"/>
  <c r="AV21" i="10" s="1"/>
  <c r="U21" i="10" s="1"/>
  <c r="X21" i="10" s="1"/>
  <c r="AY21" i="10" s="1"/>
  <c r="BF21" i="10" l="1"/>
  <c r="AZ21" i="10"/>
  <c r="BZ21" i="10"/>
  <c r="CA21" i="10" s="1"/>
  <c r="BC21" i="10" l="1"/>
  <c r="BD21" i="10" s="1"/>
  <c r="BA21" i="10"/>
  <c r="BB21" i="10" s="1"/>
  <c r="BR21" i="10"/>
  <c r="BM21" i="10"/>
  <c r="BN21" i="10" s="1"/>
  <c r="BP21" i="10" l="1"/>
  <c r="BO21" i="10"/>
  <c r="BS21" i="10"/>
  <c r="BT21" i="10"/>
  <c r="BQ21" i="10" l="1"/>
  <c r="BU21" i="10"/>
  <c r="BV21" i="10" l="1"/>
  <c r="CI21" i="10" s="1"/>
  <c r="BW21" i="10"/>
  <c r="BX21" i="10" s="1"/>
  <c r="CB21" i="10" l="1"/>
  <c r="CC21" i="10" s="1"/>
  <c r="CE21" i="10" s="1"/>
  <c r="CF21" i="10" l="1"/>
  <c r="CG21" i="10" s="1"/>
  <c r="CH21" i="10" s="1"/>
  <c r="CJ21" i="10" s="1"/>
  <c r="CK21" i="10" s="1"/>
  <c r="CL21" i="10" s="1"/>
  <c r="CN21" i="10" s="1"/>
  <c r="E21" i="10" s="1"/>
  <c r="C22" i="10" l="1"/>
  <c r="F21" i="10"/>
  <c r="I21" i="10" l="1"/>
  <c r="K21" i="10" s="1"/>
  <c r="I22" i="1" s="1"/>
  <c r="L22" i="10"/>
  <c r="N22" i="10" s="1"/>
  <c r="R22" i="10" l="1"/>
  <c r="T22" i="10"/>
  <c r="AA22" i="10" s="1"/>
  <c r="AB22" i="10" s="1"/>
  <c r="CV22" i="10"/>
  <c r="EN22" i="10"/>
  <c r="AK22" i="10" l="1"/>
  <c r="AJ22" i="10"/>
  <c r="Y22" i="10"/>
  <c r="AT22" i="10"/>
  <c r="DG22" i="10"/>
  <c r="CX22" i="10"/>
  <c r="DR22" i="10"/>
  <c r="AL22" i="10" l="1"/>
  <c r="DJ22" i="10"/>
  <c r="DI22" i="10"/>
  <c r="DH22" i="10"/>
  <c r="DL22" i="10"/>
  <c r="DK22" i="10"/>
  <c r="AP22" i="10"/>
  <c r="AD22" i="10"/>
  <c r="V22" i="10"/>
  <c r="W22" i="10" s="1"/>
  <c r="AX22" i="10" s="1"/>
  <c r="DV22" i="10"/>
  <c r="DT22" i="10"/>
  <c r="DU22" i="10"/>
  <c r="DW22" i="10"/>
  <c r="DS22" i="10"/>
  <c r="DC22" i="10"/>
  <c r="CZ22" i="10"/>
  <c r="DA22" i="10"/>
  <c r="DB22" i="10"/>
  <c r="CY22" i="10"/>
  <c r="DD22" i="10" l="1"/>
  <c r="DE22" i="10" s="1"/>
  <c r="AC22" i="10"/>
  <c r="AE22" i="10" s="1"/>
  <c r="DX22" i="10"/>
  <c r="DY22" i="10" s="1"/>
  <c r="AN22" i="10"/>
  <c r="AM22" i="10"/>
  <c r="AQ22" i="10"/>
  <c r="AR22" i="10" s="1"/>
  <c r="DM22" i="10"/>
  <c r="DN22" i="10" s="1"/>
  <c r="DO22" i="10" l="1"/>
  <c r="DP22" i="10" s="1"/>
  <c r="DZ22" i="10" s="1"/>
  <c r="EA22" i="10" s="1"/>
  <c r="EX22" i="10"/>
  <c r="BE22" i="10"/>
  <c r="BY22" i="10"/>
  <c r="BG22" i="10"/>
  <c r="AO22" i="10"/>
  <c r="BH22" i="10" l="1"/>
  <c r="EY22" i="10"/>
  <c r="EZ22" i="10" s="1"/>
  <c r="FA22" i="10" s="1"/>
  <c r="EB22" i="10"/>
  <c r="ED22" i="10"/>
  <c r="EE22" i="10"/>
  <c r="EC22" i="10"/>
  <c r="EF22" i="10"/>
  <c r="EG22" i="10" l="1"/>
  <c r="EH22" i="10" s="1"/>
  <c r="EI22" i="10" s="1"/>
  <c r="EJ22" i="10" s="1"/>
  <c r="AV22" i="10" s="1"/>
  <c r="U22" i="10" s="1"/>
  <c r="X22" i="10" s="1"/>
  <c r="BI22" i="10"/>
  <c r="BJ22" i="10"/>
  <c r="BK22" i="10" l="1"/>
  <c r="BL22" i="10" s="1"/>
  <c r="AY22" i="10"/>
  <c r="BF22" i="10" l="1"/>
  <c r="AZ22" i="10"/>
  <c r="BZ22" i="10"/>
  <c r="CA22" i="10" s="1"/>
  <c r="BC22" i="10" l="1"/>
  <c r="BD22" i="10" s="1"/>
  <c r="BA22" i="10"/>
  <c r="BB22" i="10" s="1"/>
  <c r="BR22" i="10"/>
  <c r="BM22" i="10"/>
  <c r="BN22" i="10" s="1"/>
  <c r="BP22" i="10" l="1"/>
  <c r="BO22" i="10"/>
  <c r="BS22" i="10"/>
  <c r="BT22" i="10"/>
  <c r="BQ22" i="10" l="1"/>
  <c r="BU22" i="10"/>
  <c r="BV22" i="10" l="1"/>
  <c r="CI22" i="10" s="1"/>
  <c r="BW22" i="10"/>
  <c r="BX22" i="10" s="1"/>
  <c r="CB22" i="10" l="1"/>
  <c r="CC22" i="10" s="1"/>
  <c r="CF22" i="10" s="1"/>
  <c r="CE22" i="10" l="1"/>
  <c r="CG22" i="10" s="1"/>
  <c r="CH22" i="10" s="1"/>
  <c r="CJ22" i="10" s="1"/>
  <c r="CK22" i="10" s="1"/>
  <c r="CL22" i="10" s="1"/>
  <c r="CN22" i="10" s="1"/>
  <c r="E22" i="10" s="1"/>
  <c r="C23" i="10" s="1"/>
  <c r="F22" i="10" l="1"/>
  <c r="I22" i="10" s="1"/>
  <c r="K22" i="10" s="1"/>
  <c r="I23" i="1" s="1"/>
  <c r="L23" i="10"/>
  <c r="N23" i="10" s="1"/>
  <c r="R23" i="10" l="1"/>
  <c r="T23" i="10"/>
  <c r="AA23" i="10" s="1"/>
  <c r="AB23" i="10" s="1"/>
  <c r="EN23" i="10"/>
  <c r="CV23" i="10"/>
  <c r="AK23" i="10" l="1"/>
  <c r="AJ23" i="10"/>
  <c r="Y23" i="10"/>
  <c r="CX23" i="10"/>
  <c r="DR23" i="10"/>
  <c r="DG23" i="10"/>
  <c r="AT23" i="10"/>
  <c r="AL23" i="10" l="1"/>
  <c r="AN23" i="10" s="1"/>
  <c r="DT23" i="10"/>
  <c r="DU23" i="10"/>
  <c r="DS23" i="10"/>
  <c r="DV23" i="10"/>
  <c r="DW23" i="10"/>
  <c r="DK23" i="10"/>
  <c r="DH23" i="10"/>
  <c r="DI23" i="10"/>
  <c r="DJ23" i="10"/>
  <c r="DL23" i="10"/>
  <c r="DC23" i="10"/>
  <c r="CY23" i="10"/>
  <c r="DA23" i="10"/>
  <c r="DB23" i="10"/>
  <c r="CZ23" i="10"/>
  <c r="AM23" i="10"/>
  <c r="AQ23" i="10"/>
  <c r="AD23" i="10"/>
  <c r="AP23" i="10"/>
  <c r="AR23" i="10" s="1"/>
  <c r="V23" i="10"/>
  <c r="W23" i="10" s="1"/>
  <c r="AX23" i="10" s="1"/>
  <c r="AC23" i="10"/>
  <c r="AE23" i="10" s="1"/>
  <c r="AO23" i="10" l="1"/>
  <c r="BH23" i="10" s="1"/>
  <c r="DM23" i="10"/>
  <c r="DN23" i="10" s="1"/>
  <c r="DD23" i="10"/>
  <c r="DE23" i="10" s="1"/>
  <c r="BG23" i="10"/>
  <c r="BY23" i="10"/>
  <c r="BE23" i="10"/>
  <c r="DX23" i="10"/>
  <c r="DY23" i="10" s="1"/>
  <c r="DO23" i="10" l="1"/>
  <c r="DP23" i="10" s="1"/>
  <c r="BI23" i="10"/>
  <c r="BJ23" i="10"/>
  <c r="DZ23" i="10" l="1"/>
  <c r="EA23" i="10" s="1"/>
  <c r="EX23" i="10"/>
  <c r="BK23" i="10"/>
  <c r="BL23" i="10" s="1"/>
  <c r="EY23" i="10" l="1"/>
  <c r="EZ23" i="10" s="1"/>
  <c r="FA23" i="10" s="1"/>
  <c r="EC23" i="10"/>
  <c r="ED23" i="10"/>
  <c r="EB23" i="10"/>
  <c r="EF23" i="10"/>
  <c r="EE23" i="10"/>
  <c r="EG23" i="10" l="1"/>
  <c r="EH23" i="10" s="1"/>
  <c r="EI23" i="10" s="1"/>
  <c r="EJ23" i="10" s="1"/>
  <c r="AV23" i="10" s="1"/>
  <c r="U23" i="10" s="1"/>
  <c r="X23" i="10" s="1"/>
  <c r="AY23" i="10" l="1"/>
  <c r="BF23" i="10" l="1"/>
  <c r="AZ23" i="10"/>
  <c r="BZ23" i="10"/>
  <c r="CA23" i="10" s="1"/>
  <c r="BC23" i="10" l="1"/>
  <c r="BD23" i="10" s="1"/>
  <c r="BA23" i="10"/>
  <c r="BB23" i="10" s="1"/>
  <c r="BR23" i="10"/>
  <c r="BM23" i="10"/>
  <c r="BN23" i="10" s="1"/>
  <c r="BO23" i="10" l="1"/>
  <c r="BP23" i="10"/>
  <c r="BS23" i="10"/>
  <c r="BT23" i="10"/>
  <c r="BU23" i="10" l="1"/>
  <c r="BQ23" i="10"/>
  <c r="BW23" i="10" l="1"/>
  <c r="BX23" i="10" s="1"/>
  <c r="BV23" i="10"/>
  <c r="CI23" i="10" l="1"/>
  <c r="CB23" i="10"/>
  <c r="CC23" i="10" s="1"/>
  <c r="CE23" i="10" l="1"/>
  <c r="CF23" i="10"/>
  <c r="CG23" i="10" l="1"/>
  <c r="CH23" i="10" s="1"/>
  <c r="CJ23" i="10" s="1"/>
  <c r="CK23" i="10" s="1"/>
  <c r="CL23" i="10" s="1"/>
  <c r="CN23" i="10" s="1"/>
  <c r="E23" i="10" s="1"/>
  <c r="C24" i="10" l="1"/>
  <c r="F23" i="10"/>
  <c r="I23" i="10" l="1"/>
  <c r="K23" i="10" s="1"/>
  <c r="I24" i="1" s="1"/>
  <c r="L24" i="10"/>
  <c r="N24" i="10" s="1"/>
  <c r="R24" i="10" l="1"/>
  <c r="T24" i="10"/>
  <c r="AA24" i="10" s="1"/>
  <c r="AB24" i="10" s="1"/>
  <c r="CV24" i="10"/>
  <c r="EN24" i="10"/>
  <c r="DR24" i="10" l="1"/>
  <c r="DG24" i="10"/>
  <c r="CX24" i="10"/>
  <c r="AT24" i="10"/>
  <c r="AK24" i="10"/>
  <c r="AJ24" i="10"/>
  <c r="Y24" i="10"/>
  <c r="DC24" i="10" l="1"/>
  <c r="DA24" i="10"/>
  <c r="DB24" i="10"/>
  <c r="CZ24" i="10"/>
  <c r="CY24" i="10"/>
  <c r="DL24" i="10"/>
  <c r="DJ24" i="10"/>
  <c r="DI24" i="10"/>
  <c r="DH24" i="10"/>
  <c r="DK24" i="10"/>
  <c r="DW24" i="10"/>
  <c r="DT24" i="10"/>
  <c r="DS24" i="10"/>
  <c r="DV24" i="10"/>
  <c r="DU24" i="10"/>
  <c r="AL24" i="10"/>
  <c r="AD24" i="10"/>
  <c r="V24" i="10"/>
  <c r="W24" i="10" s="1"/>
  <c r="AX24" i="10" s="1"/>
  <c r="DD24" i="10" l="1"/>
  <c r="DE24" i="10" s="1"/>
  <c r="AN24" i="10"/>
  <c r="AQ24" i="10"/>
  <c r="AM24" i="10"/>
  <c r="AO24" i="10" s="1"/>
  <c r="DX24" i="10"/>
  <c r="DY24" i="10" s="1"/>
  <c r="AP24" i="10"/>
  <c r="AR24" i="10" s="1"/>
  <c r="AC24" i="10"/>
  <c r="AE24" i="10" s="1"/>
  <c r="DM24" i="10"/>
  <c r="DN24" i="10" s="1"/>
  <c r="DO24" i="10" l="1"/>
  <c r="DP24" i="10" s="1"/>
  <c r="EX24" i="10" s="1"/>
  <c r="BE24" i="10"/>
  <c r="BH24" i="10"/>
  <c r="BG24" i="10"/>
  <c r="BY24" i="10"/>
  <c r="DZ24" i="10" l="1"/>
  <c r="EA24" i="10" s="1"/>
  <c r="EC24" i="10" s="1"/>
  <c r="BI24" i="10"/>
  <c r="BJ24" i="10"/>
  <c r="EY24" i="10"/>
  <c r="EZ24" i="10" s="1"/>
  <c r="FA24" i="10" s="1"/>
  <c r="EE24" i="10" l="1"/>
  <c r="ED24" i="10"/>
  <c r="EF24" i="10"/>
  <c r="EB24" i="10"/>
  <c r="BK24" i="10"/>
  <c r="BL24" i="10" s="1"/>
  <c r="EG24" i="10" l="1"/>
  <c r="EH24" i="10" s="1"/>
  <c r="EI24" i="10" s="1"/>
  <c r="EJ24" i="10" s="1"/>
  <c r="AV24" i="10" s="1"/>
  <c r="U24" i="10" s="1"/>
  <c r="X24" i="10" s="1"/>
  <c r="AY24" i="10" s="1"/>
  <c r="BF24" i="10" s="1"/>
  <c r="BZ24" i="10" l="1"/>
  <c r="CA24" i="10" s="1"/>
  <c r="AZ24" i="10"/>
  <c r="BC24" i="10" s="1"/>
  <c r="BD24" i="10" s="1"/>
  <c r="BR24" i="10"/>
  <c r="BM24" i="10"/>
  <c r="BN24" i="10" s="1"/>
  <c r="BA24" i="10" l="1"/>
  <c r="BB24" i="10" s="1"/>
  <c r="BO24" i="10"/>
  <c r="BP24" i="10"/>
  <c r="BS24" i="10"/>
  <c r="BT24" i="10"/>
  <c r="BU24" i="10" l="1"/>
  <c r="BQ24" i="10"/>
  <c r="BV24" i="10" l="1"/>
  <c r="BW24" i="10"/>
  <c r="BX24" i="10" s="1"/>
  <c r="CI24" i="10" l="1"/>
  <c r="CB24" i="10"/>
  <c r="CC24" i="10" s="1"/>
  <c r="CF24" i="10" l="1"/>
  <c r="CE24" i="10"/>
  <c r="CG24" i="10" l="1"/>
  <c r="CH24" i="10" s="1"/>
  <c r="CJ24" i="10" s="1"/>
  <c r="CK24" i="10" s="1"/>
  <c r="CL24" i="10" s="1"/>
  <c r="CN24" i="10" s="1"/>
  <c r="E24" i="10" s="1"/>
  <c r="C25" i="10" s="1"/>
  <c r="F24" i="10" l="1"/>
  <c r="I24" i="10" s="1"/>
  <c r="L25" i="10"/>
  <c r="N25" i="10" s="1"/>
  <c r="R25" i="10" l="1"/>
  <c r="T25" i="10"/>
  <c r="AA25" i="10" s="1"/>
  <c r="AB25" i="10" s="1"/>
  <c r="K24" i="10"/>
  <c r="I25" i="1" s="1"/>
  <c r="EN25" i="10"/>
  <c r="CV25" i="10"/>
  <c r="AJ25" i="10" l="1"/>
  <c r="AK25" i="10"/>
  <c r="Y25" i="10"/>
  <c r="DG25" i="10"/>
  <c r="CX25" i="10"/>
  <c r="DR25" i="10"/>
  <c r="AT25" i="10"/>
  <c r="DJ25" i="10" l="1"/>
  <c r="DK25" i="10"/>
  <c r="DH25" i="10"/>
  <c r="DI25" i="10"/>
  <c r="DL25" i="10"/>
  <c r="DV25" i="10"/>
  <c r="DW25" i="10"/>
  <c r="DT25" i="10"/>
  <c r="DU25" i="10"/>
  <c r="DS25" i="10"/>
  <c r="AP25" i="10"/>
  <c r="CZ25" i="10"/>
  <c r="DB25" i="10"/>
  <c r="DA25" i="10"/>
  <c r="CY25" i="10"/>
  <c r="DC25" i="10"/>
  <c r="V25" i="10"/>
  <c r="W25" i="10" s="1"/>
  <c r="AX25" i="10" s="1"/>
  <c r="AD25" i="10"/>
  <c r="AL25" i="10"/>
  <c r="AN25" i="10" s="1"/>
  <c r="DD25" i="10" l="1"/>
  <c r="DE25" i="10" s="1"/>
  <c r="AC25" i="10"/>
  <c r="AE25" i="10" s="1"/>
  <c r="BY25" i="10" s="1"/>
  <c r="AQ25" i="10"/>
  <c r="AR25" i="10" s="1"/>
  <c r="DX25" i="10"/>
  <c r="DY25" i="10" s="1"/>
  <c r="DM25" i="10"/>
  <c r="DN25" i="10" s="1"/>
  <c r="AM25" i="10"/>
  <c r="AO25" i="10" s="1"/>
  <c r="DO25" i="10" l="1"/>
  <c r="DP25" i="10" s="1"/>
  <c r="DZ25" i="10" s="1"/>
  <c r="EA25" i="10" s="1"/>
  <c r="BG25" i="10"/>
  <c r="BE25" i="10"/>
  <c r="BH25" i="10"/>
  <c r="EX25" i="10" l="1"/>
  <c r="EY25" i="10" s="1"/>
  <c r="EZ25" i="10" s="1"/>
  <c r="FA25" i="10" s="1"/>
  <c r="BJ25" i="10"/>
  <c r="BI25" i="10"/>
  <c r="EE25" i="10"/>
  <c r="EC25" i="10"/>
  <c r="EF25" i="10"/>
  <c r="EB25" i="10"/>
  <c r="ED25" i="10"/>
  <c r="BK25" i="10" l="1"/>
  <c r="BL25" i="10" s="1"/>
  <c r="EG25" i="10"/>
  <c r="EH25" i="10" s="1"/>
  <c r="EI25" i="10" s="1"/>
  <c r="EJ25" i="10" s="1"/>
  <c r="AV25" i="10" s="1"/>
  <c r="U25" i="10" s="1"/>
  <c r="X25" i="10" s="1"/>
  <c r="AY25" i="10" s="1"/>
  <c r="BF25" i="10" l="1"/>
  <c r="AZ25" i="10"/>
  <c r="BZ25" i="10"/>
  <c r="CA25" i="10" s="1"/>
  <c r="BC25" i="10" l="1"/>
  <c r="BD25" i="10" s="1"/>
  <c r="BA25" i="10"/>
  <c r="BB25" i="10" s="1"/>
  <c r="BM25" i="10"/>
  <c r="BN25" i="10" s="1"/>
  <c r="BR25" i="10"/>
  <c r="BS25" i="10" l="1"/>
  <c r="BT25" i="10"/>
  <c r="BO25" i="10"/>
  <c r="BP25" i="10"/>
  <c r="BQ25" i="10" l="1"/>
  <c r="BU25" i="10"/>
  <c r="BV25" i="10" l="1"/>
  <c r="BW25" i="10"/>
  <c r="BX25" i="10" s="1"/>
  <c r="CI25" i="10" l="1"/>
  <c r="CB25" i="10"/>
  <c r="CC25" i="10" s="1"/>
  <c r="CE25" i="10" l="1"/>
  <c r="CF25" i="10"/>
  <c r="CG25" i="10" l="1"/>
  <c r="CH25" i="10" s="1"/>
  <c r="CJ25" i="10" s="1"/>
  <c r="CK25" i="10" s="1"/>
  <c r="CL25" i="10" s="1"/>
  <c r="CN25" i="10" s="1"/>
  <c r="E25" i="10" s="1"/>
  <c r="C26" i="10" l="1"/>
  <c r="F25" i="10"/>
  <c r="I25" i="10" l="1"/>
  <c r="K25" i="10" s="1"/>
  <c r="I26" i="1" s="1"/>
  <c r="L26" i="10"/>
  <c r="N26" i="10" s="1"/>
  <c r="R26" i="10" l="1"/>
  <c r="T26" i="10"/>
  <c r="AA26" i="10" s="1"/>
  <c r="AB26" i="10" s="1"/>
  <c r="EN26" i="10"/>
  <c r="CV26" i="10"/>
  <c r="DR26" i="10" l="1"/>
  <c r="DG26" i="10"/>
  <c r="CX26" i="10"/>
  <c r="AT26" i="10"/>
  <c r="Y26" i="10"/>
  <c r="AK26" i="10"/>
  <c r="AJ26" i="10"/>
  <c r="DC26" i="10" l="1"/>
  <c r="CY26" i="10"/>
  <c r="DA26" i="10"/>
  <c r="CZ26" i="10"/>
  <c r="DB26" i="10"/>
  <c r="AQ26" i="10"/>
  <c r="V26" i="10"/>
  <c r="W26" i="10" s="1"/>
  <c r="AX26" i="10" s="1"/>
  <c r="AC26" i="10"/>
  <c r="AM26" i="10"/>
  <c r="AD26" i="10"/>
  <c r="AP26" i="10"/>
  <c r="DU26" i="10"/>
  <c r="DV26" i="10"/>
  <c r="DW26" i="10"/>
  <c r="DT26" i="10"/>
  <c r="DS26" i="10"/>
  <c r="DL26" i="10"/>
  <c r="DJ26" i="10"/>
  <c r="DK26" i="10"/>
  <c r="DI26" i="10"/>
  <c r="DH26" i="10"/>
  <c r="AL26" i="10"/>
  <c r="AN26" i="10" s="1"/>
  <c r="DM26" i="10" l="1"/>
  <c r="DN26" i="10" s="1"/>
  <c r="AE26" i="10"/>
  <c r="BY26" i="10" s="1"/>
  <c r="DD26" i="10"/>
  <c r="DE26" i="10" s="1"/>
  <c r="AR26" i="10"/>
  <c r="BE26" i="10" s="1"/>
  <c r="DX26" i="10"/>
  <c r="DY26" i="10" s="1"/>
  <c r="AO26" i="10"/>
  <c r="BG26" i="10" l="1"/>
  <c r="BH26" i="10"/>
  <c r="DO26" i="10"/>
  <c r="DP26" i="10" s="1"/>
  <c r="DZ26" i="10" l="1"/>
  <c r="EA26" i="10" s="1"/>
  <c r="EX26" i="10"/>
  <c r="BJ26" i="10"/>
  <c r="BI26" i="10"/>
  <c r="BK26" i="10" l="1"/>
  <c r="BL26" i="10" s="1"/>
  <c r="EY26" i="10"/>
  <c r="EZ26" i="10" s="1"/>
  <c r="FA26" i="10" s="1"/>
  <c r="ED26" i="10"/>
  <c r="EE26" i="10"/>
  <c r="EC26" i="10"/>
  <c r="EB26" i="10"/>
  <c r="EF26" i="10"/>
  <c r="EG26" i="10" l="1"/>
  <c r="EH26" i="10" s="1"/>
  <c r="EI26" i="10" s="1"/>
  <c r="EJ26" i="10" s="1"/>
  <c r="AV26" i="10" s="1"/>
  <c r="U26" i="10" s="1"/>
  <c r="X26" i="10" s="1"/>
  <c r="AY26" i="10" s="1"/>
  <c r="BF26" i="10" l="1"/>
  <c r="AZ26" i="10"/>
  <c r="BZ26" i="10"/>
  <c r="CA26" i="10" s="1"/>
  <c r="BC26" i="10" l="1"/>
  <c r="BD26" i="10" s="1"/>
  <c r="BA26" i="10"/>
  <c r="BB26" i="10" s="1"/>
  <c r="BR26" i="10"/>
  <c r="BM26" i="10"/>
  <c r="BN26" i="10" s="1"/>
  <c r="BO26" i="10" l="1"/>
  <c r="BP26" i="10"/>
  <c r="BS26" i="10"/>
  <c r="BT26" i="10"/>
  <c r="BU26" i="10" l="1"/>
  <c r="BQ26" i="10"/>
  <c r="BV26" i="10" l="1"/>
  <c r="BW26" i="10"/>
  <c r="BX26" i="10" s="1"/>
  <c r="CI26" i="10" l="1"/>
  <c r="CB26" i="10"/>
  <c r="CC26" i="10" s="1"/>
  <c r="CF26" i="10" l="1"/>
  <c r="CE26" i="10"/>
  <c r="CG26" i="10" l="1"/>
  <c r="CH26" i="10" s="1"/>
  <c r="CJ26" i="10" s="1"/>
  <c r="CK26" i="10" s="1"/>
  <c r="CL26" i="10" s="1"/>
  <c r="CN26" i="10" s="1"/>
  <c r="E26" i="10" s="1"/>
  <c r="C27" i="10" s="1"/>
  <c r="F26" i="10" l="1"/>
  <c r="I26" i="10" s="1"/>
  <c r="K26" i="10" s="1"/>
  <c r="I27" i="1" s="1"/>
  <c r="L27" i="10"/>
  <c r="N27" i="10" s="1"/>
  <c r="R27" i="10" l="1"/>
  <c r="T27" i="10"/>
  <c r="AA27" i="10" s="1"/>
  <c r="AB27" i="10" s="1"/>
  <c r="EN27" i="10"/>
  <c r="CV27" i="10"/>
  <c r="CX27" i="10" l="1"/>
  <c r="DR27" i="10"/>
  <c r="DG27" i="10"/>
  <c r="AT27" i="10"/>
  <c r="AJ27" i="10"/>
  <c r="AK27" i="10"/>
  <c r="Y27" i="10"/>
  <c r="AL27" i="10" l="1"/>
  <c r="AD27" i="10"/>
  <c r="V27" i="10"/>
  <c r="W27" i="10" s="1"/>
  <c r="AX27" i="10" s="1"/>
  <c r="DH27" i="10"/>
  <c r="DJ27" i="10"/>
  <c r="DI27" i="10"/>
  <c r="DL27" i="10"/>
  <c r="DK27" i="10"/>
  <c r="DW27" i="10"/>
  <c r="DU27" i="10"/>
  <c r="DT27" i="10"/>
  <c r="DS27" i="10"/>
  <c r="DV27" i="10"/>
  <c r="AP27" i="10"/>
  <c r="DC27" i="10"/>
  <c r="CY27" i="10"/>
  <c r="DA27" i="10"/>
  <c r="DB27" i="10"/>
  <c r="CZ27" i="10"/>
  <c r="DX27" i="10" l="1"/>
  <c r="DY27" i="10" s="1"/>
  <c r="DM27" i="10"/>
  <c r="DN27" i="10" s="1"/>
  <c r="AQ27" i="10"/>
  <c r="AR27" i="10" s="1"/>
  <c r="AM27" i="10"/>
  <c r="AC27" i="10"/>
  <c r="AE27" i="10" s="1"/>
  <c r="DD27" i="10"/>
  <c r="DE27" i="10" s="1"/>
  <c r="DO27" i="10" s="1"/>
  <c r="AN27" i="10"/>
  <c r="BE27" i="10" l="1"/>
  <c r="AO27" i="10"/>
  <c r="BH27" i="10" s="1"/>
  <c r="DP27" i="10"/>
  <c r="BY27" i="10"/>
  <c r="BG27" i="10"/>
  <c r="DZ27" i="10" l="1"/>
  <c r="EA27" i="10" s="1"/>
  <c r="EX27" i="10"/>
  <c r="BI27" i="10"/>
  <c r="BJ27" i="10"/>
  <c r="BK27" i="10" l="1"/>
  <c r="BL27" i="10" s="1"/>
  <c r="EY27" i="10"/>
  <c r="EZ27" i="10" s="1"/>
  <c r="FA27" i="10" s="1"/>
  <c r="EC27" i="10"/>
  <c r="EF27" i="10"/>
  <c r="EE27" i="10"/>
  <c r="ED27" i="10"/>
  <c r="EB27" i="10"/>
  <c r="EG27" i="10" l="1"/>
  <c r="EH27" i="10" s="1"/>
  <c r="EI27" i="10" s="1"/>
  <c r="EJ27" i="10" s="1"/>
  <c r="AV27" i="10" s="1"/>
  <c r="U27" i="10" s="1"/>
  <c r="X27" i="10" s="1"/>
  <c r="AY27" i="10" s="1"/>
  <c r="BF27" i="10" l="1"/>
  <c r="AZ27" i="10"/>
  <c r="BZ27" i="10"/>
  <c r="CA27" i="10" s="1"/>
  <c r="BC27" i="10" l="1"/>
  <c r="BD27" i="10" s="1"/>
  <c r="BA27" i="10"/>
  <c r="BB27" i="10" s="1"/>
  <c r="BM27" i="10"/>
  <c r="BN27" i="10" s="1"/>
  <c r="BR27" i="10"/>
  <c r="BT27" i="10" l="1"/>
  <c r="BS27" i="10"/>
  <c r="BO27" i="10"/>
  <c r="BP27" i="10"/>
  <c r="BU27" i="10" l="1"/>
  <c r="BQ27" i="10"/>
  <c r="BW27" i="10" l="1"/>
  <c r="BX27" i="10" s="1"/>
  <c r="BV27" i="10"/>
  <c r="CI27" i="10" l="1"/>
  <c r="CB27" i="10"/>
  <c r="CC27" i="10" s="1"/>
  <c r="CE27" i="10" l="1"/>
  <c r="CF27" i="10"/>
  <c r="CG27" i="10" l="1"/>
  <c r="CH27" i="10" s="1"/>
  <c r="CJ27" i="10" s="1"/>
  <c r="CK27" i="10" s="1"/>
  <c r="CL27" i="10" s="1"/>
  <c r="CN27" i="10" s="1"/>
  <c r="E27" i="10" s="1"/>
  <c r="C28" i="10" l="1"/>
  <c r="F27" i="10"/>
  <c r="I27" i="10" l="1"/>
  <c r="K27" i="10" s="1"/>
  <c r="I28" i="1" s="1"/>
  <c r="L28" i="10"/>
  <c r="N28" i="10" s="1"/>
  <c r="R28" i="10" l="1"/>
  <c r="T28" i="10"/>
  <c r="AA28" i="10" s="1"/>
  <c r="AB28" i="10" s="1"/>
  <c r="CV28" i="10"/>
  <c r="EN28" i="10"/>
  <c r="DR28" i="10" l="1"/>
  <c r="AT28" i="10"/>
  <c r="DG28" i="10"/>
  <c r="CX28" i="10"/>
  <c r="Y28" i="10"/>
  <c r="AJ28" i="10"/>
  <c r="AK28" i="10"/>
  <c r="AL28" i="10" l="1"/>
  <c r="AN28" i="10" s="1"/>
  <c r="V28" i="10"/>
  <c r="W28" i="10" s="1"/>
  <c r="AX28" i="10" s="1"/>
  <c r="AC28" i="10"/>
  <c r="AP28" i="10"/>
  <c r="AQ28" i="10"/>
  <c r="AM28" i="10"/>
  <c r="AD28" i="10"/>
  <c r="DU28" i="10"/>
  <c r="DW28" i="10"/>
  <c r="DS28" i="10"/>
  <c r="DV28" i="10"/>
  <c r="DT28" i="10"/>
  <c r="DB28" i="10"/>
  <c r="CZ28" i="10"/>
  <c r="CY28" i="10"/>
  <c r="DC28" i="10"/>
  <c r="DA28" i="10"/>
  <c r="DI28" i="10"/>
  <c r="DK28" i="10"/>
  <c r="DJ28" i="10"/>
  <c r="DH28" i="10"/>
  <c r="DL28" i="10"/>
  <c r="AO28" i="10" l="1"/>
  <c r="DD28" i="10"/>
  <c r="DE28" i="10" s="1"/>
  <c r="DM28" i="10"/>
  <c r="DN28" i="10" s="1"/>
  <c r="AR28" i="10"/>
  <c r="DX28" i="10"/>
  <c r="DY28" i="10" s="1"/>
  <c r="AE28" i="10"/>
  <c r="DO28" i="10" l="1"/>
  <c r="DP28" i="10" s="1"/>
  <c r="BG28" i="10"/>
  <c r="BY28" i="10"/>
  <c r="BE28" i="10"/>
  <c r="BH28" i="10"/>
  <c r="BJ28" i="10" l="1"/>
  <c r="BI28" i="10"/>
  <c r="DZ28" i="10"/>
  <c r="EA28" i="10" s="1"/>
  <c r="EX28" i="10"/>
  <c r="BK28" i="10" l="1"/>
  <c r="BL28" i="10" s="1"/>
  <c r="ED28" i="10"/>
  <c r="EB28" i="10"/>
  <c r="EE28" i="10"/>
  <c r="EC28" i="10"/>
  <c r="EF28" i="10"/>
  <c r="EY28" i="10"/>
  <c r="EZ28" i="10" s="1"/>
  <c r="FA28" i="10" s="1"/>
  <c r="EG28" i="10" l="1"/>
  <c r="EH28" i="10" s="1"/>
  <c r="EI28" i="10" s="1"/>
  <c r="EJ28" i="10" s="1"/>
  <c r="AV28" i="10" s="1"/>
  <c r="U28" i="10" s="1"/>
  <c r="X28" i="10" s="1"/>
  <c r="AY28" i="10" l="1"/>
  <c r="BF28" i="10" l="1"/>
  <c r="AZ28" i="10"/>
  <c r="BZ28" i="10"/>
  <c r="CA28" i="10" s="1"/>
  <c r="BC28" i="10" l="1"/>
  <c r="BD28" i="10" s="1"/>
  <c r="BA28" i="10"/>
  <c r="BB28" i="10" s="1"/>
  <c r="BR28" i="10"/>
  <c r="BM28" i="10"/>
  <c r="BN28" i="10" s="1"/>
  <c r="BP28" i="10" l="1"/>
  <c r="BO28" i="10"/>
  <c r="BS28" i="10"/>
  <c r="BT28" i="10"/>
  <c r="BQ28" i="10" l="1"/>
  <c r="BU28" i="10"/>
  <c r="BW28" i="10" l="1"/>
  <c r="BX28" i="10" s="1"/>
  <c r="BV28" i="10"/>
  <c r="CI28" i="10" s="1"/>
  <c r="CB28" i="10" l="1"/>
  <c r="CC28" i="10" s="1"/>
  <c r="CF28" i="10" s="1"/>
  <c r="CE28" i="10" l="1"/>
  <c r="CG28" i="10" s="1"/>
  <c r="CH28" i="10" s="1"/>
  <c r="CJ28" i="10" s="1"/>
  <c r="CK28" i="10" s="1"/>
  <c r="CL28" i="10" s="1"/>
  <c r="CN28" i="10" s="1"/>
  <c r="E28" i="10" s="1"/>
  <c r="C29" i="10" s="1"/>
  <c r="F28" i="10" l="1"/>
  <c r="I28" i="10" s="1"/>
  <c r="K28" i="10" s="1"/>
  <c r="I29" i="1" s="1"/>
  <c r="L29" i="10"/>
  <c r="N29" i="10" s="1"/>
  <c r="R29" i="10" l="1"/>
  <c r="T29" i="10"/>
  <c r="AA29" i="10" s="1"/>
  <c r="AB29" i="10" s="1"/>
  <c r="EN29" i="10"/>
  <c r="CV29" i="10"/>
  <c r="AK29" i="10" l="1"/>
  <c r="AJ29" i="10"/>
  <c r="Y29" i="10"/>
  <c r="DR29" i="10"/>
  <c r="DG29" i="10"/>
  <c r="CX29" i="10"/>
  <c r="AT29" i="10"/>
  <c r="AL29" i="10" l="1"/>
  <c r="AN29" i="10" s="1"/>
  <c r="DL29" i="10"/>
  <c r="DH29" i="10"/>
  <c r="DJ29" i="10"/>
  <c r="DI29" i="10"/>
  <c r="DK29" i="10"/>
  <c r="DT29" i="10"/>
  <c r="DU29" i="10"/>
  <c r="DS29" i="10"/>
  <c r="DV29" i="10"/>
  <c r="DW29" i="10"/>
  <c r="DA29" i="10"/>
  <c r="CZ29" i="10"/>
  <c r="DC29" i="10"/>
  <c r="CY29" i="10"/>
  <c r="DB29" i="10"/>
  <c r="AD29" i="10"/>
  <c r="AC29" i="10"/>
  <c r="AP29" i="10"/>
  <c r="AM29" i="10"/>
  <c r="AQ29" i="10"/>
  <c r="V29" i="10"/>
  <c r="W29" i="10" s="1"/>
  <c r="AX29" i="10" s="1"/>
  <c r="DX29" i="10" l="1"/>
  <c r="DY29" i="10" s="1"/>
  <c r="DD29" i="10"/>
  <c r="DE29" i="10" s="1"/>
  <c r="AO29" i="10"/>
  <c r="DM29" i="10"/>
  <c r="DN29" i="10" s="1"/>
  <c r="AR29" i="10"/>
  <c r="AE29" i="10"/>
  <c r="DO29" i="10" l="1"/>
  <c r="DP29" i="10" s="1"/>
  <c r="DZ29" i="10" s="1"/>
  <c r="EA29" i="10" s="1"/>
  <c r="BE29" i="10"/>
  <c r="BH29" i="10"/>
  <c r="BY29" i="10"/>
  <c r="BG29" i="10"/>
  <c r="EX29" i="10" l="1"/>
  <c r="EY29" i="10" s="1"/>
  <c r="EZ29" i="10" s="1"/>
  <c r="FA29" i="10" s="1"/>
  <c r="BJ29" i="10"/>
  <c r="BI29" i="10"/>
  <c r="EE29" i="10"/>
  <c r="EC29" i="10"/>
  <c r="ED29" i="10"/>
  <c r="EF29" i="10"/>
  <c r="EB29" i="10"/>
  <c r="BK29" i="10" l="1"/>
  <c r="BL29" i="10" s="1"/>
  <c r="EG29" i="10"/>
  <c r="EH29" i="10" s="1"/>
  <c r="EI29" i="10" s="1"/>
  <c r="EJ29" i="10" s="1"/>
  <c r="AV29" i="10" s="1"/>
  <c r="U29" i="10" s="1"/>
  <c r="X29" i="10" s="1"/>
  <c r="AY29" i="10" l="1"/>
  <c r="BF29" i="10" l="1"/>
  <c r="AZ29" i="10"/>
  <c r="BZ29" i="10"/>
  <c r="CA29" i="10" s="1"/>
  <c r="BC29" i="10" l="1"/>
  <c r="BD29" i="10" s="1"/>
  <c r="BA29" i="10"/>
  <c r="BB29" i="10" s="1"/>
  <c r="BR29" i="10"/>
  <c r="BM29" i="10"/>
  <c r="BN29" i="10" s="1"/>
  <c r="BS29" i="10" l="1"/>
  <c r="BT29" i="10"/>
  <c r="BO29" i="10"/>
  <c r="BP29" i="10"/>
  <c r="BQ29" i="10" l="1"/>
  <c r="BU29" i="10"/>
  <c r="BV29" i="10" l="1"/>
  <c r="BW29" i="10"/>
  <c r="BX29" i="10" s="1"/>
  <c r="CI29" i="10" l="1"/>
  <c r="CB29" i="10"/>
  <c r="CC29" i="10" s="1"/>
  <c r="CE29" i="10" l="1"/>
  <c r="CF29" i="10"/>
  <c r="CG29" i="10" l="1"/>
  <c r="CH29" i="10" s="1"/>
  <c r="CJ29" i="10" s="1"/>
  <c r="CK29" i="10" s="1"/>
  <c r="CL29" i="10" s="1"/>
  <c r="CN29" i="10" s="1"/>
  <c r="E29" i="10" s="1"/>
  <c r="C30" i="10" l="1"/>
  <c r="F29" i="10"/>
  <c r="I29" i="10" l="1"/>
  <c r="K29" i="10" s="1"/>
  <c r="I30" i="1" s="1"/>
  <c r="L30" i="10"/>
  <c r="N30" i="10" s="1"/>
  <c r="R30" i="10" l="1"/>
  <c r="T30" i="10"/>
  <c r="AA30" i="10" s="1"/>
  <c r="AB30" i="10" s="1"/>
  <c r="CV30" i="10"/>
  <c r="EN30" i="10"/>
  <c r="DG30" i="10" l="1"/>
  <c r="AT30" i="10"/>
  <c r="CX30" i="10"/>
  <c r="DR30" i="10"/>
  <c r="AK30" i="10"/>
  <c r="AJ30" i="10"/>
  <c r="Y30" i="10"/>
  <c r="DV30" i="10" l="1"/>
  <c r="DS30" i="10"/>
  <c r="DU30" i="10"/>
  <c r="DT30" i="10"/>
  <c r="DW30" i="10"/>
  <c r="CY30" i="10"/>
  <c r="DA30" i="10"/>
  <c r="CZ30" i="10"/>
  <c r="DB30" i="10"/>
  <c r="DC30" i="10"/>
  <c r="DI30" i="10"/>
  <c r="DJ30" i="10"/>
  <c r="DH30" i="10"/>
  <c r="DK30" i="10"/>
  <c r="DL30" i="10"/>
  <c r="V30" i="10"/>
  <c r="W30" i="10" s="1"/>
  <c r="AX30" i="10" s="1"/>
  <c r="AD30" i="10"/>
  <c r="AM30" i="10"/>
  <c r="AL30" i="10"/>
  <c r="AN30" i="10" l="1"/>
  <c r="AO30" i="10" s="1"/>
  <c r="DM30" i="10"/>
  <c r="DN30" i="10" s="1"/>
  <c r="DD30" i="10"/>
  <c r="DE30" i="10" s="1"/>
  <c r="AP30" i="10"/>
  <c r="DX30" i="10"/>
  <c r="DY30" i="10" s="1"/>
  <c r="AC30" i="10"/>
  <c r="AE30" i="10" s="1"/>
  <c r="AQ30" i="10"/>
  <c r="AR30" i="10" l="1"/>
  <c r="BH30" i="10" s="1"/>
  <c r="BY30" i="10"/>
  <c r="DO30" i="10"/>
  <c r="DP30" i="10" s="1"/>
  <c r="BE30" i="10" l="1"/>
  <c r="BG30" i="10"/>
  <c r="DZ30" i="10"/>
  <c r="EA30" i="10" s="1"/>
  <c r="EX30" i="10"/>
  <c r="BJ30" i="10"/>
  <c r="BI30" i="10"/>
  <c r="BK30" i="10" l="1"/>
  <c r="BL30" i="10" s="1"/>
  <c r="EY30" i="10"/>
  <c r="EZ30" i="10" s="1"/>
  <c r="FA30" i="10" s="1"/>
  <c r="EC30" i="10"/>
  <c r="EB30" i="10"/>
  <c r="ED30" i="10"/>
  <c r="EF30" i="10"/>
  <c r="EE30" i="10"/>
  <c r="EG30" i="10" l="1"/>
  <c r="EH30" i="10" s="1"/>
  <c r="EI30" i="10" s="1"/>
  <c r="EJ30" i="10" s="1"/>
  <c r="AV30" i="10" s="1"/>
  <c r="U30" i="10" s="1"/>
  <c r="X30" i="10" s="1"/>
  <c r="AY30" i="10" l="1"/>
  <c r="BF30" i="10" l="1"/>
  <c r="AZ30" i="10"/>
  <c r="BZ30" i="10"/>
  <c r="CA30" i="10" s="1"/>
  <c r="BC30" i="10" l="1"/>
  <c r="BD30" i="10" s="1"/>
  <c r="BA30" i="10"/>
  <c r="BB30" i="10" s="1"/>
  <c r="BR30" i="10"/>
  <c r="BM30" i="10"/>
  <c r="BN30" i="10" s="1"/>
  <c r="BP30" i="10" l="1"/>
  <c r="BO30" i="10"/>
  <c r="BS30" i="10"/>
  <c r="BT30" i="10"/>
  <c r="BQ30" i="10" l="1"/>
  <c r="BU30" i="10"/>
  <c r="BV30" i="10" l="1"/>
  <c r="CB30" i="10" s="1"/>
  <c r="CC30" i="10" s="1"/>
  <c r="BW30" i="10"/>
  <c r="BX30" i="10" s="1"/>
  <c r="CI30" i="10" l="1"/>
  <c r="CF30" i="10"/>
  <c r="CE30" i="10"/>
  <c r="CG30" i="10" l="1"/>
  <c r="CH30" i="10" s="1"/>
  <c r="CJ30" i="10" s="1"/>
  <c r="CK30" i="10" s="1"/>
  <c r="CL30" i="10" s="1"/>
  <c r="CN30" i="10" s="1"/>
  <c r="E30" i="10" s="1"/>
  <c r="C31" i="10" l="1"/>
  <c r="F30" i="10"/>
  <c r="I30" i="10" l="1"/>
  <c r="K30" i="10" s="1"/>
  <c r="I31" i="1" s="1"/>
  <c r="L31" i="10"/>
  <c r="N31" i="10" s="1"/>
  <c r="R31" i="10" l="1"/>
  <c r="T31" i="10"/>
  <c r="AA31" i="10" s="1"/>
  <c r="AB31" i="10" s="1"/>
  <c r="EN31" i="10"/>
  <c r="CV31" i="10"/>
  <c r="DR31" i="10" l="1"/>
  <c r="CX31" i="10"/>
  <c r="AT31" i="10"/>
  <c r="DG31" i="10"/>
  <c r="AJ31" i="10"/>
  <c r="AK31" i="10"/>
  <c r="Y31" i="10"/>
  <c r="AL31" i="10" l="1"/>
  <c r="V31" i="10"/>
  <c r="W31" i="10" s="1"/>
  <c r="AX31" i="10" s="1"/>
  <c r="AD31" i="10"/>
  <c r="DA31" i="10"/>
  <c r="DC31" i="10"/>
  <c r="DB31" i="10"/>
  <c r="CY31" i="10"/>
  <c r="CZ31" i="10"/>
  <c r="DH31" i="10"/>
  <c r="DJ31" i="10"/>
  <c r="DL31" i="10"/>
  <c r="DI31" i="10"/>
  <c r="DK31" i="10"/>
  <c r="AQ31" i="10"/>
  <c r="DT31" i="10"/>
  <c r="DU31" i="10"/>
  <c r="DS31" i="10"/>
  <c r="DV31" i="10"/>
  <c r="DW31" i="10"/>
  <c r="AP31" i="10" l="1"/>
  <c r="AR31" i="10" s="1"/>
  <c r="AC31" i="10"/>
  <c r="AE31" i="10" s="1"/>
  <c r="BY31" i="10" s="1"/>
  <c r="AM31" i="10"/>
  <c r="AN31" i="10"/>
  <c r="DD31" i="10"/>
  <c r="DE31" i="10" s="1"/>
  <c r="DX31" i="10"/>
  <c r="DY31" i="10" s="1"/>
  <c r="DM31" i="10"/>
  <c r="DN31" i="10" s="1"/>
  <c r="BG31" i="10" l="1"/>
  <c r="AO31" i="10"/>
  <c r="BH31" i="10" s="1"/>
  <c r="BI31" i="10" s="1"/>
  <c r="DO31" i="10"/>
  <c r="DP31" i="10" s="1"/>
  <c r="BE31" i="10"/>
  <c r="BJ31" i="10" l="1"/>
  <c r="BK31" i="10" s="1"/>
  <c r="BL31" i="10" s="1"/>
  <c r="DZ31" i="10"/>
  <c r="EA31" i="10" s="1"/>
  <c r="EX31" i="10"/>
  <c r="EY31" i="10" l="1"/>
  <c r="EZ31" i="10" s="1"/>
  <c r="FA31" i="10" s="1"/>
  <c r="EB31" i="10"/>
  <c r="ED31" i="10"/>
  <c r="EC31" i="10"/>
  <c r="EE31" i="10"/>
  <c r="EF31" i="10"/>
  <c r="EG31" i="10" l="1"/>
  <c r="EH31" i="10" s="1"/>
  <c r="EI31" i="10" s="1"/>
  <c r="EJ31" i="10" s="1"/>
  <c r="AV31" i="10" s="1"/>
  <c r="U31" i="10" s="1"/>
  <c r="X31" i="10" s="1"/>
  <c r="AY31" i="10" l="1"/>
  <c r="BF31" i="10" l="1"/>
  <c r="AZ31" i="10"/>
  <c r="BZ31" i="10"/>
  <c r="CA31" i="10" s="1"/>
  <c r="BC31" i="10" l="1"/>
  <c r="BD31" i="10" s="1"/>
  <c r="BA31" i="10"/>
  <c r="BB31" i="10" s="1"/>
  <c r="BR31" i="10"/>
  <c r="BM31" i="10"/>
  <c r="BN31" i="10" s="1"/>
  <c r="BS31" i="10" l="1"/>
  <c r="BT31" i="10"/>
  <c r="BO31" i="10"/>
  <c r="BP31" i="10"/>
  <c r="BQ31" i="10" l="1"/>
  <c r="BU31" i="10"/>
  <c r="BV31" i="10" l="1"/>
  <c r="BW31" i="10"/>
  <c r="BX31" i="10" s="1"/>
  <c r="CI31" i="10" l="1"/>
  <c r="CB31" i="10"/>
  <c r="CC31" i="10" s="1"/>
  <c r="CE31" i="10" l="1"/>
  <c r="CF31" i="10"/>
  <c r="CG31" i="10" l="1"/>
  <c r="CH31" i="10" s="1"/>
  <c r="CJ31" i="10" s="1"/>
  <c r="CK31" i="10" s="1"/>
  <c r="CL31" i="10" s="1"/>
  <c r="CN31" i="10" s="1"/>
  <c r="E31" i="10" s="1"/>
  <c r="C32" i="10" l="1"/>
  <c r="F31" i="10"/>
  <c r="I31" i="10" l="1"/>
  <c r="K31" i="10" s="1"/>
  <c r="I32" i="1" s="1"/>
  <c r="L32" i="10"/>
  <c r="N32" i="10" s="1"/>
  <c r="R32" i="10" l="1"/>
  <c r="T32" i="10"/>
  <c r="AA32" i="10" s="1"/>
  <c r="AB32" i="10" s="1"/>
  <c r="CV32" i="10"/>
  <c r="EN32" i="10"/>
  <c r="Y32" i="10" l="1"/>
  <c r="AJ32" i="10"/>
  <c r="AK32" i="10"/>
  <c r="CX32" i="10"/>
  <c r="AT32" i="10"/>
  <c r="DR32" i="10"/>
  <c r="DG32" i="10"/>
  <c r="AD32" i="10" l="1"/>
  <c r="V32" i="10"/>
  <c r="W32" i="10" s="1"/>
  <c r="AX32" i="10" s="1"/>
  <c r="DU32" i="10"/>
  <c r="DS32" i="10"/>
  <c r="DV32" i="10"/>
  <c r="DT32" i="10"/>
  <c r="DW32" i="10"/>
  <c r="DB32" i="10"/>
  <c r="CZ32" i="10"/>
  <c r="CY32" i="10"/>
  <c r="DC32" i="10"/>
  <c r="DA32" i="10"/>
  <c r="AL32" i="10"/>
  <c r="DK32" i="10"/>
  <c r="DJ32" i="10"/>
  <c r="DH32" i="10"/>
  <c r="DI32" i="10"/>
  <c r="DL32" i="10"/>
  <c r="DD32" i="10" l="1"/>
  <c r="DE32" i="10" s="1"/>
  <c r="AN32" i="10"/>
  <c r="AQ32" i="10"/>
  <c r="DM32" i="10"/>
  <c r="DN32" i="10" s="1"/>
  <c r="AM32" i="10"/>
  <c r="AO32" i="10" s="1"/>
  <c r="DX32" i="10"/>
  <c r="DY32" i="10" s="1"/>
  <c r="AC32" i="10"/>
  <c r="AE32" i="10" s="1"/>
  <c r="AP32" i="10"/>
  <c r="AR32" i="10" s="1"/>
  <c r="DO32" i="10" l="1"/>
  <c r="DP32" i="10" s="1"/>
  <c r="DZ32" i="10" s="1"/>
  <c r="EA32" i="10" s="1"/>
  <c r="BH32" i="10"/>
  <c r="BG32" i="10"/>
  <c r="BY32" i="10"/>
  <c r="BE32" i="10"/>
  <c r="EX32" i="10" l="1"/>
  <c r="EY32" i="10" s="1"/>
  <c r="EZ32" i="10" s="1"/>
  <c r="FA32" i="10" s="1"/>
  <c r="BI32" i="10"/>
  <c r="BJ32" i="10"/>
  <c r="EE32" i="10"/>
  <c r="EC32" i="10"/>
  <c r="ED32" i="10"/>
  <c r="EF32" i="10"/>
  <c r="EB32" i="10"/>
  <c r="BK32" i="10" l="1"/>
  <c r="BL32" i="10" s="1"/>
  <c r="EG32" i="10"/>
  <c r="EH32" i="10" s="1"/>
  <c r="EI32" i="10" s="1"/>
  <c r="EJ32" i="10" s="1"/>
  <c r="AV32" i="10" s="1"/>
  <c r="U32" i="10" s="1"/>
  <c r="X32" i="10" s="1"/>
  <c r="AY32" i="10" l="1"/>
  <c r="BF32" i="10" l="1"/>
  <c r="AZ32" i="10"/>
  <c r="BZ32" i="10"/>
  <c r="CA32" i="10" s="1"/>
  <c r="BC32" i="10" l="1"/>
  <c r="BD32" i="10" s="1"/>
  <c r="BA32" i="10"/>
  <c r="BB32" i="10" s="1"/>
  <c r="BR32" i="10"/>
  <c r="BM32" i="10"/>
  <c r="BN32" i="10" s="1"/>
  <c r="BP32" i="10" l="1"/>
  <c r="BO32" i="10"/>
  <c r="BS32" i="10"/>
  <c r="BT32" i="10"/>
  <c r="BQ32" i="10" l="1"/>
  <c r="BU32" i="10"/>
  <c r="BV32" i="10" l="1"/>
  <c r="CI32" i="10" s="1"/>
  <c r="BW32" i="10"/>
  <c r="BX32" i="10" s="1"/>
  <c r="CB32" i="10" l="1"/>
  <c r="CC32" i="10" s="1"/>
  <c r="CF32" i="10" s="1"/>
  <c r="CE32" i="10" l="1"/>
  <c r="CG32" i="10" s="1"/>
  <c r="CH32" i="10" s="1"/>
  <c r="CJ32" i="10" s="1"/>
  <c r="CK32" i="10" s="1"/>
  <c r="CL32" i="10" s="1"/>
  <c r="CN32" i="10" s="1"/>
  <c r="E32" i="10" s="1"/>
  <c r="C33" i="10" s="1"/>
  <c r="F32" i="10" l="1"/>
  <c r="I32" i="10" s="1"/>
  <c r="K32" i="10" s="1"/>
  <c r="I33" i="1" s="1"/>
  <c r="L33" i="10"/>
  <c r="N33" i="10" s="1"/>
  <c r="R33" i="10" l="1"/>
  <c r="T33" i="10"/>
  <c r="AA33" i="10" s="1"/>
  <c r="AB33" i="10" s="1"/>
  <c r="EN33" i="10"/>
  <c r="CV33" i="10"/>
  <c r="DG33" i="10" l="1"/>
  <c r="CX33" i="10"/>
  <c r="DR33" i="10"/>
  <c r="AT33" i="10"/>
  <c r="AJ33" i="10"/>
  <c r="Y33" i="10"/>
  <c r="AK33" i="10"/>
  <c r="AL33" i="10" l="1"/>
  <c r="AN33" i="10" s="1"/>
  <c r="DS33" i="10"/>
  <c r="DT33" i="10"/>
  <c r="DV33" i="10"/>
  <c r="DW33" i="10"/>
  <c r="DU33" i="10"/>
  <c r="DC33" i="10"/>
  <c r="DB33" i="10"/>
  <c r="CZ33" i="10"/>
  <c r="CY33" i="10"/>
  <c r="DA33" i="10"/>
  <c r="AC33" i="10"/>
  <c r="AD33" i="10"/>
  <c r="AQ33" i="10"/>
  <c r="AP33" i="10"/>
  <c r="AM33" i="10"/>
  <c r="V33" i="10"/>
  <c r="W33" i="10" s="1"/>
  <c r="AX33" i="10" s="1"/>
  <c r="DK33" i="10"/>
  <c r="DI33" i="10"/>
  <c r="DH33" i="10"/>
  <c r="DL33" i="10"/>
  <c r="DJ33" i="10"/>
  <c r="AO33" i="10" l="1"/>
  <c r="AE33" i="10"/>
  <c r="AR33" i="10"/>
  <c r="DM33" i="10"/>
  <c r="DN33" i="10" s="1"/>
  <c r="DD33" i="10"/>
  <c r="DE33" i="10" s="1"/>
  <c r="DX33" i="10"/>
  <c r="DY33" i="10" s="1"/>
  <c r="BE33" i="10" l="1"/>
  <c r="BH33" i="10"/>
  <c r="BI33" i="10" s="1"/>
  <c r="DO33" i="10"/>
  <c r="DP33" i="10" s="1"/>
  <c r="BY33" i="10"/>
  <c r="BG33" i="10"/>
  <c r="BJ33" i="10" l="1"/>
  <c r="BK33" i="10" s="1"/>
  <c r="BL33" i="10" s="1"/>
  <c r="DZ33" i="10"/>
  <c r="EA33" i="10" s="1"/>
  <c r="EX33" i="10"/>
  <c r="EY33" i="10" l="1"/>
  <c r="EZ33" i="10" s="1"/>
  <c r="FA33" i="10" s="1"/>
  <c r="EC33" i="10"/>
  <c r="EE33" i="10"/>
  <c r="EF33" i="10"/>
  <c r="EB33" i="10"/>
  <c r="ED33" i="10"/>
  <c r="EG33" i="10" l="1"/>
  <c r="EH33" i="10" s="1"/>
  <c r="EI33" i="10" s="1"/>
  <c r="EJ33" i="10" s="1"/>
  <c r="AV33" i="10" s="1"/>
  <c r="U33" i="10" s="1"/>
  <c r="X33" i="10" s="1"/>
  <c r="AY33" i="10" l="1"/>
  <c r="BF33" i="10" l="1"/>
  <c r="AZ33" i="10"/>
  <c r="BZ33" i="10"/>
  <c r="CA33" i="10" s="1"/>
  <c r="BC33" i="10" l="1"/>
  <c r="BD33" i="10" s="1"/>
  <c r="BA33" i="10"/>
  <c r="BB33" i="10" s="1"/>
  <c r="BM33" i="10"/>
  <c r="BN33" i="10" s="1"/>
  <c r="BR33" i="10"/>
  <c r="BO33" i="10" l="1"/>
  <c r="BP33" i="10"/>
  <c r="BS33" i="10"/>
  <c r="BT33" i="10"/>
  <c r="BU33" i="10" l="1"/>
  <c r="BQ33" i="10"/>
  <c r="BV33" i="10" l="1"/>
  <c r="BW33" i="10"/>
  <c r="BX33" i="10" s="1"/>
  <c r="CI33" i="10" l="1"/>
  <c r="CB33" i="10"/>
  <c r="CC33" i="10" s="1"/>
  <c r="CE33" i="10" l="1"/>
  <c r="CF33" i="10"/>
  <c r="CG33" i="10" l="1"/>
  <c r="CH33" i="10" s="1"/>
  <c r="CJ33" i="10" s="1"/>
  <c r="CK33" i="10" s="1"/>
  <c r="CL33" i="10" s="1"/>
  <c r="CN33" i="10" s="1"/>
  <c r="E33" i="10" s="1"/>
  <c r="F33" i="10" l="1"/>
  <c r="C34" i="10"/>
  <c r="I33" i="10" l="1"/>
  <c r="K33" i="10" s="1"/>
  <c r="I34" i="1" s="1"/>
  <c r="L34" i="10"/>
  <c r="N34" i="10" s="1"/>
  <c r="R34" i="10" l="1"/>
  <c r="T34" i="10"/>
  <c r="AA34" i="10" s="1"/>
  <c r="AB34" i="10" s="1"/>
  <c r="EN34" i="10"/>
  <c r="CV34" i="10"/>
  <c r="AK34" i="10" l="1"/>
  <c r="AJ34" i="10"/>
  <c r="Y34" i="10"/>
  <c r="CX34" i="10"/>
  <c r="DG34" i="10"/>
  <c r="AT34" i="10"/>
  <c r="DR34" i="10"/>
  <c r="DL34" i="10" l="1"/>
  <c r="DK34" i="10"/>
  <c r="DJ34" i="10"/>
  <c r="DH34" i="10"/>
  <c r="DI34" i="10"/>
  <c r="DC34" i="10"/>
  <c r="DA34" i="10"/>
  <c r="DB34" i="10"/>
  <c r="CY34" i="10"/>
  <c r="CZ34" i="10"/>
  <c r="AL34" i="10"/>
  <c r="DV34" i="10"/>
  <c r="DU34" i="10"/>
  <c r="DW34" i="10"/>
  <c r="DS34" i="10"/>
  <c r="DT34" i="10"/>
  <c r="AC34" i="10"/>
  <c r="AD34" i="10"/>
  <c r="AM34" i="10"/>
  <c r="V34" i="10"/>
  <c r="W34" i="10" s="1"/>
  <c r="AX34" i="10" s="1"/>
  <c r="AN34" i="10"/>
  <c r="AP34" i="10"/>
  <c r="AQ34" i="10"/>
  <c r="DX34" i="10" l="1"/>
  <c r="DY34" i="10" s="1"/>
  <c r="DM34" i="10"/>
  <c r="DN34" i="10" s="1"/>
  <c r="AO34" i="10"/>
  <c r="AR34" i="10"/>
  <c r="AE34" i="10"/>
  <c r="DD34" i="10"/>
  <c r="DE34" i="10" s="1"/>
  <c r="DO34" i="10" l="1"/>
  <c r="BH34" i="10"/>
  <c r="BG34" i="10"/>
  <c r="BY34" i="10"/>
  <c r="BE34" i="10"/>
  <c r="DP34" i="10"/>
  <c r="DZ34" i="10" l="1"/>
  <c r="EA34" i="10" s="1"/>
  <c r="EX34" i="10"/>
  <c r="BI34" i="10"/>
  <c r="BJ34" i="10"/>
  <c r="BK34" i="10" l="1"/>
  <c r="BL34" i="10" s="1"/>
  <c r="EB34" i="10"/>
  <c r="EC34" i="10"/>
  <c r="EE34" i="10"/>
  <c r="ED34" i="10"/>
  <c r="EF34" i="10"/>
  <c r="EY34" i="10"/>
  <c r="EZ34" i="10" s="1"/>
  <c r="FA34" i="10" s="1"/>
  <c r="EG34" i="10" l="1"/>
  <c r="EH34" i="10" s="1"/>
  <c r="EI34" i="10" s="1"/>
  <c r="EJ34" i="10" s="1"/>
  <c r="AV34" i="10" s="1"/>
  <c r="U34" i="10" s="1"/>
  <c r="X34" i="10" s="1"/>
  <c r="AY34" i="10" l="1"/>
  <c r="BF34" i="10" l="1"/>
  <c r="AZ34" i="10"/>
  <c r="BZ34" i="10"/>
  <c r="CA34" i="10" s="1"/>
  <c r="BC34" i="10" l="1"/>
  <c r="BD34" i="10" s="1"/>
  <c r="BA34" i="10"/>
  <c r="BB34" i="10" s="1"/>
  <c r="BR34" i="10"/>
  <c r="BM34" i="10"/>
  <c r="BN34" i="10" s="1"/>
  <c r="BS34" i="10" l="1"/>
  <c r="BT34" i="10"/>
  <c r="BP34" i="10"/>
  <c r="BO34" i="10"/>
  <c r="BQ34" i="10" l="1"/>
  <c r="BU34" i="10"/>
  <c r="BV34" i="10" l="1"/>
  <c r="CI34" i="10" s="1"/>
  <c r="BW34" i="10"/>
  <c r="BX34" i="10" s="1"/>
  <c r="CB34" i="10" l="1"/>
  <c r="CC34" i="10" s="1"/>
  <c r="CF34" i="10" s="1"/>
  <c r="CE34" i="10" l="1"/>
  <c r="CG34" i="10" s="1"/>
  <c r="CH34" i="10" s="1"/>
  <c r="CJ34" i="10" s="1"/>
  <c r="CK34" i="10" s="1"/>
  <c r="CL34" i="10" s="1"/>
  <c r="CN34" i="10" s="1"/>
  <c r="E34" i="10" s="1"/>
  <c r="C35" i="10" s="1"/>
  <c r="F34" i="10" l="1"/>
  <c r="I34" i="10" s="1"/>
  <c r="K34" i="10" s="1"/>
  <c r="I35" i="1" s="1"/>
  <c r="L35" i="10"/>
  <c r="N35" i="10" s="1"/>
  <c r="R35" i="10" l="1"/>
  <c r="T35" i="10"/>
  <c r="AA35" i="10" s="1"/>
  <c r="AB35" i="10" s="1"/>
  <c r="EN35" i="10"/>
  <c r="CV35" i="10"/>
  <c r="AK35" i="10" l="1"/>
  <c r="AJ35" i="10"/>
  <c r="Y35" i="10"/>
  <c r="CX35" i="10"/>
  <c r="DR35" i="10"/>
  <c r="DG35" i="10"/>
  <c r="AT35" i="10"/>
  <c r="AL35" i="10" l="1"/>
  <c r="AN35" i="10" s="1"/>
  <c r="DH35" i="10"/>
  <c r="DK35" i="10"/>
  <c r="DJ35" i="10"/>
  <c r="DL35" i="10"/>
  <c r="DI35" i="10"/>
  <c r="DV35" i="10"/>
  <c r="DW35" i="10"/>
  <c r="DT35" i="10"/>
  <c r="DS35" i="10"/>
  <c r="DU35" i="10"/>
  <c r="AQ35" i="10"/>
  <c r="AM35" i="10"/>
  <c r="AC35" i="10"/>
  <c r="AP35" i="10"/>
  <c r="AR35" i="10" s="1"/>
  <c r="AD35" i="10"/>
  <c r="V35" i="10"/>
  <c r="W35" i="10" s="1"/>
  <c r="AX35" i="10" s="1"/>
  <c r="DB35" i="10"/>
  <c r="CY35" i="10"/>
  <c r="DA35" i="10"/>
  <c r="CZ35" i="10"/>
  <c r="DC35" i="10"/>
  <c r="AO35" i="10" l="1"/>
  <c r="DD35" i="10"/>
  <c r="DE35" i="10" s="1"/>
  <c r="AE35" i="10"/>
  <c r="DX35" i="10"/>
  <c r="DY35" i="10" s="1"/>
  <c r="DM35" i="10"/>
  <c r="DN35" i="10" s="1"/>
  <c r="BH35" i="10" l="1"/>
  <c r="BI35" i="10" s="1"/>
  <c r="DO35" i="10"/>
  <c r="DP35" i="10" s="1"/>
  <c r="BE35" i="10"/>
  <c r="BY35" i="10"/>
  <c r="BG35" i="10"/>
  <c r="BJ35" i="10" l="1"/>
  <c r="BK35" i="10" s="1"/>
  <c r="BL35" i="10" s="1"/>
  <c r="DZ35" i="10"/>
  <c r="EA35" i="10" s="1"/>
  <c r="EX35" i="10"/>
  <c r="EY35" i="10" l="1"/>
  <c r="EZ35" i="10" s="1"/>
  <c r="FA35" i="10" s="1"/>
  <c r="ED35" i="10"/>
  <c r="EF35" i="10"/>
  <c r="EE35" i="10"/>
  <c r="EC35" i="10"/>
  <c r="EB35" i="10"/>
  <c r="EG35" i="10" l="1"/>
  <c r="EH35" i="10" s="1"/>
  <c r="EI35" i="10" s="1"/>
  <c r="EJ35" i="10" s="1"/>
  <c r="AV35" i="10" s="1"/>
  <c r="U35" i="10" s="1"/>
  <c r="X35" i="10" s="1"/>
  <c r="AY35" i="10" s="1"/>
  <c r="BF35" i="10" l="1"/>
  <c r="AZ35" i="10"/>
  <c r="BZ35" i="10"/>
  <c r="CA35" i="10" s="1"/>
  <c r="BC35" i="10" l="1"/>
  <c r="BD35" i="10" s="1"/>
  <c r="BA35" i="10"/>
  <c r="BB35" i="10" s="1"/>
  <c r="BM35" i="10"/>
  <c r="BN35" i="10" s="1"/>
  <c r="BR35" i="10"/>
  <c r="BS35" i="10" l="1"/>
  <c r="BT35" i="10"/>
  <c r="BO35" i="10"/>
  <c r="BP35" i="10"/>
  <c r="BQ35" i="10" l="1"/>
  <c r="BU35" i="10"/>
  <c r="BV35" i="10" l="1"/>
  <c r="CI35" i="10" s="1"/>
  <c r="BW35" i="10"/>
  <c r="BX35" i="10" s="1"/>
  <c r="CB35" i="10" l="1"/>
  <c r="CC35" i="10" s="1"/>
  <c r="CE35" i="10" s="1"/>
  <c r="CF35" i="10" l="1"/>
  <c r="CG35" i="10" s="1"/>
  <c r="CH35" i="10" s="1"/>
  <c r="CJ35" i="10" s="1"/>
  <c r="CK35" i="10" s="1"/>
  <c r="CL35" i="10" s="1"/>
  <c r="CN35" i="10" s="1"/>
  <c r="E35" i="10" s="1"/>
  <c r="F35" i="10" l="1"/>
  <c r="C36" i="10"/>
  <c r="L36" i="10" l="1"/>
  <c r="N36" i="10" s="1"/>
  <c r="I35" i="10"/>
  <c r="K35" i="10" s="1"/>
  <c r="I36" i="1" s="1"/>
  <c r="R36" i="10" l="1"/>
  <c r="T36" i="10"/>
  <c r="AA36" i="10" s="1"/>
  <c r="AB36" i="10" s="1"/>
  <c r="EN36" i="10"/>
  <c r="CV36" i="10"/>
  <c r="CX36" i="10" l="1"/>
  <c r="DR36" i="10"/>
  <c r="DG36" i="10"/>
  <c r="AT36" i="10"/>
  <c r="AK36" i="10"/>
  <c r="AJ36" i="10"/>
  <c r="Y36" i="10"/>
  <c r="AL36" i="10" l="1"/>
  <c r="AN36" i="10" s="1"/>
  <c r="DH36" i="10"/>
  <c r="DK36" i="10"/>
  <c r="DL36" i="10"/>
  <c r="DI36" i="10"/>
  <c r="DJ36" i="10"/>
  <c r="DS36" i="10"/>
  <c r="DU36" i="10"/>
  <c r="DT36" i="10"/>
  <c r="DW36" i="10"/>
  <c r="DV36" i="10"/>
  <c r="AM36" i="10"/>
  <c r="V36" i="10"/>
  <c r="W36" i="10" s="1"/>
  <c r="AX36" i="10" s="1"/>
  <c r="AP36" i="10"/>
  <c r="AC36" i="10"/>
  <c r="AQ36" i="10"/>
  <c r="AD36" i="10"/>
  <c r="DA36" i="10"/>
  <c r="CY36" i="10"/>
  <c r="CZ36" i="10"/>
  <c r="DC36" i="10"/>
  <c r="DB36" i="10"/>
  <c r="AR36" i="10" l="1"/>
  <c r="AE36" i="10"/>
  <c r="AO36" i="10"/>
  <c r="DX36" i="10"/>
  <c r="DY36" i="10" s="1"/>
  <c r="DD36" i="10"/>
  <c r="DE36" i="10" s="1"/>
  <c r="DM36" i="10"/>
  <c r="DN36" i="10" s="1"/>
  <c r="BY36" i="10"/>
  <c r="BG36" i="10"/>
  <c r="BE36" i="10" l="1"/>
  <c r="DO36" i="10"/>
  <c r="DP36" i="10" s="1"/>
  <c r="BH36" i="10"/>
  <c r="BI36" i="10" l="1"/>
  <c r="BJ36" i="10"/>
  <c r="DZ36" i="10"/>
  <c r="EA36" i="10" s="1"/>
  <c r="EX36" i="10"/>
  <c r="EY36" i="10" l="1"/>
  <c r="EZ36" i="10" s="1"/>
  <c r="FA36" i="10" s="1"/>
  <c r="EB36" i="10"/>
  <c r="EC36" i="10"/>
  <c r="ED36" i="10"/>
  <c r="EE36" i="10"/>
  <c r="EF36" i="10"/>
  <c r="BK36" i="10"/>
  <c r="BL36" i="10" s="1"/>
  <c r="EG36" i="10" l="1"/>
  <c r="EH36" i="10" s="1"/>
  <c r="EI36" i="10" s="1"/>
  <c r="EJ36" i="10" s="1"/>
  <c r="AV36" i="10" s="1"/>
  <c r="U36" i="10" s="1"/>
  <c r="X36" i="10" s="1"/>
  <c r="AY36" i="10" l="1"/>
  <c r="BF36" i="10" l="1"/>
  <c r="AZ36" i="10"/>
  <c r="BZ36" i="10"/>
  <c r="CA36" i="10" s="1"/>
  <c r="BC36" i="10" l="1"/>
  <c r="BD36" i="10" s="1"/>
  <c r="BA36" i="10"/>
  <c r="BB36" i="10" s="1"/>
  <c r="BR36" i="10"/>
  <c r="BM36" i="10"/>
  <c r="BN36" i="10" s="1"/>
  <c r="BO36" i="10" l="1"/>
  <c r="BP36" i="10"/>
  <c r="BS36" i="10"/>
  <c r="BT36" i="10"/>
  <c r="BU36" i="10" l="1"/>
  <c r="BQ36" i="10"/>
  <c r="BV36" i="10" l="1"/>
  <c r="BW36" i="10"/>
  <c r="BX36" i="10" s="1"/>
  <c r="CI36" i="10" l="1"/>
  <c r="CB36" i="10"/>
  <c r="CC36" i="10" s="1"/>
  <c r="CF36" i="10" l="1"/>
  <c r="CE36" i="10"/>
  <c r="CG36" i="10" l="1"/>
  <c r="CH36" i="10" s="1"/>
  <c r="CJ36" i="10" s="1"/>
  <c r="CK36" i="10" s="1"/>
  <c r="CL36" i="10" s="1"/>
  <c r="CN36" i="10" s="1"/>
  <c r="E36" i="10" s="1"/>
  <c r="C37" i="10" s="1"/>
  <c r="F36" i="10" l="1"/>
  <c r="I36" i="10" s="1"/>
  <c r="K36" i="10" s="1"/>
  <c r="I37" i="1" s="1"/>
  <c r="L37" i="10"/>
  <c r="N37" i="10" s="1"/>
  <c r="R37" i="10" l="1"/>
  <c r="T37" i="10"/>
  <c r="AA37" i="10" s="1"/>
  <c r="AB37" i="10" s="1"/>
  <c r="EN37" i="10"/>
  <c r="CV37" i="10"/>
  <c r="CX37" i="10" l="1"/>
  <c r="DG37" i="10"/>
  <c r="DR37" i="10"/>
  <c r="AT37" i="10"/>
  <c r="AJ37" i="10"/>
  <c r="Y37" i="10"/>
  <c r="AK37" i="10"/>
  <c r="AL37" i="10" l="1"/>
  <c r="AN37" i="10" s="1"/>
  <c r="AM37" i="10"/>
  <c r="AQ37" i="10"/>
  <c r="AC37" i="10"/>
  <c r="AD37" i="10"/>
  <c r="V37" i="10"/>
  <c r="W37" i="10" s="1"/>
  <c r="AX37" i="10" s="1"/>
  <c r="AP37" i="10"/>
  <c r="DV37" i="10"/>
  <c r="DW37" i="10"/>
  <c r="DU37" i="10"/>
  <c r="DT37" i="10"/>
  <c r="DS37" i="10"/>
  <c r="DI37" i="10"/>
  <c r="DL37" i="10"/>
  <c r="DH37" i="10"/>
  <c r="DJ37" i="10"/>
  <c r="DK37" i="10"/>
  <c r="CZ37" i="10"/>
  <c r="CY37" i="10"/>
  <c r="DA37" i="10"/>
  <c r="DB37" i="10"/>
  <c r="DC37" i="10"/>
  <c r="AR37" i="10" l="1"/>
  <c r="DM37" i="10"/>
  <c r="DN37" i="10" s="1"/>
  <c r="DX37" i="10"/>
  <c r="DY37" i="10" s="1"/>
  <c r="AE37" i="10"/>
  <c r="DD37" i="10"/>
  <c r="DE37" i="10" s="1"/>
  <c r="AO37" i="10"/>
  <c r="BH37" i="10" l="1"/>
  <c r="BY37" i="10"/>
  <c r="BG37" i="10"/>
  <c r="DO37" i="10"/>
  <c r="DP37" i="10" s="1"/>
  <c r="BE37" i="10"/>
  <c r="DZ37" i="10" l="1"/>
  <c r="EA37" i="10" s="1"/>
  <c r="EX37" i="10"/>
  <c r="BI37" i="10"/>
  <c r="BJ37" i="10"/>
  <c r="BK37" i="10" l="1"/>
  <c r="BL37" i="10" s="1"/>
  <c r="EY37" i="10"/>
  <c r="EZ37" i="10" s="1"/>
  <c r="FA37" i="10" s="1"/>
  <c r="EC37" i="10"/>
  <c r="EF37" i="10"/>
  <c r="EE37" i="10"/>
  <c r="EB37" i="10"/>
  <c r="ED37" i="10"/>
  <c r="EG37" i="10" l="1"/>
  <c r="EH37" i="10" s="1"/>
  <c r="EI37" i="10" s="1"/>
  <c r="EJ37" i="10" s="1"/>
  <c r="AV37" i="10" s="1"/>
  <c r="U37" i="10" s="1"/>
  <c r="X37" i="10" s="1"/>
  <c r="AY37" i="10" s="1"/>
  <c r="BF37" i="10" l="1"/>
  <c r="AZ37" i="10"/>
  <c r="BZ37" i="10"/>
  <c r="CA37" i="10" s="1"/>
  <c r="BC37" i="10" l="1"/>
  <c r="BD37" i="10" s="1"/>
  <c r="BA37" i="10"/>
  <c r="BB37" i="10" s="1"/>
  <c r="BM37" i="10"/>
  <c r="BN37" i="10" s="1"/>
  <c r="BR37" i="10"/>
  <c r="BS37" i="10" l="1"/>
  <c r="BT37" i="10"/>
  <c r="BP37" i="10"/>
  <c r="BO37" i="10"/>
  <c r="BQ37" i="10" l="1"/>
  <c r="BU37" i="10"/>
  <c r="BV37" i="10" l="1"/>
  <c r="CI37" i="10" s="1"/>
  <c r="BW37" i="10"/>
  <c r="BX37" i="10" s="1"/>
  <c r="CB37" i="10" l="1"/>
  <c r="CC37" i="10" s="1"/>
  <c r="CE37" i="10" s="1"/>
  <c r="CF37" i="10" l="1"/>
  <c r="CG37" i="10" s="1"/>
  <c r="CH37" i="10" s="1"/>
  <c r="CJ37" i="10" s="1"/>
  <c r="CK37" i="10" s="1"/>
  <c r="CL37" i="10" s="1"/>
  <c r="CN37" i="10" s="1"/>
  <c r="E37" i="10" s="1"/>
  <c r="F37" i="10" l="1"/>
  <c r="C38" i="10"/>
  <c r="L38" i="10" l="1"/>
  <c r="N38" i="10" s="1"/>
  <c r="I37" i="10"/>
  <c r="K37" i="10" s="1"/>
  <c r="I38" i="1" s="1"/>
  <c r="R38" i="10" l="1"/>
  <c r="T38" i="10"/>
  <c r="AA38" i="10" s="1"/>
  <c r="AB38" i="10" s="1"/>
  <c r="EN38" i="10"/>
  <c r="CV38" i="10"/>
  <c r="DG38" i="10" l="1"/>
  <c r="AT38" i="10"/>
  <c r="CX38" i="10"/>
  <c r="DR38" i="10"/>
  <c r="AJ38" i="10"/>
  <c r="AK38" i="10"/>
  <c r="Y38" i="10"/>
  <c r="AL38" i="10" l="1"/>
  <c r="DW38" i="10"/>
  <c r="DS38" i="10"/>
  <c r="DV38" i="10"/>
  <c r="DT38" i="10"/>
  <c r="DU38" i="10"/>
  <c r="CZ38" i="10"/>
  <c r="CY38" i="10"/>
  <c r="DB38" i="10"/>
  <c r="DA38" i="10"/>
  <c r="DC38" i="10"/>
  <c r="DL38" i="10"/>
  <c r="DH38" i="10"/>
  <c r="DJ38" i="10"/>
  <c r="DI38" i="10"/>
  <c r="DK38" i="10"/>
  <c r="AQ38" i="10"/>
  <c r="AC38" i="10"/>
  <c r="AP38" i="10"/>
  <c r="AM38" i="10"/>
  <c r="V38" i="10"/>
  <c r="W38" i="10" s="1"/>
  <c r="AX38" i="10" s="1"/>
  <c r="AD38" i="10"/>
  <c r="AN38" i="10"/>
  <c r="AR38" i="10" l="1"/>
  <c r="DD38" i="10"/>
  <c r="DE38" i="10" s="1"/>
  <c r="AO38" i="10"/>
  <c r="AE38" i="10"/>
  <c r="DM38" i="10"/>
  <c r="DN38" i="10" s="1"/>
  <c r="DX38" i="10"/>
  <c r="DY38" i="10" s="1"/>
  <c r="DO38" i="10" l="1"/>
  <c r="DP38" i="10" s="1"/>
  <c r="DZ38" i="10" s="1"/>
  <c r="EA38" i="10" s="1"/>
  <c r="BG38" i="10"/>
  <c r="BY38" i="10"/>
  <c r="BH38" i="10"/>
  <c r="BE38" i="10"/>
  <c r="EX38" i="10" l="1"/>
  <c r="EY38" i="10" s="1"/>
  <c r="EZ38" i="10" s="1"/>
  <c r="FA38" i="10" s="1"/>
  <c r="BI38" i="10"/>
  <c r="BJ38" i="10"/>
  <c r="EE38" i="10"/>
  <c r="EB38" i="10"/>
  <c r="EF38" i="10"/>
  <c r="EC38" i="10"/>
  <c r="ED38" i="10"/>
  <c r="EG38" i="10" l="1"/>
  <c r="EH38" i="10" s="1"/>
  <c r="EI38" i="10" s="1"/>
  <c r="EJ38" i="10" s="1"/>
  <c r="AV38" i="10" s="1"/>
  <c r="U38" i="10" s="1"/>
  <c r="X38" i="10" s="1"/>
  <c r="AY38" i="10" s="1"/>
  <c r="BK38" i="10"/>
  <c r="BL38" i="10" s="1"/>
  <c r="BF38" i="10" l="1"/>
  <c r="AZ38" i="10"/>
  <c r="BZ38" i="10"/>
  <c r="CA38" i="10" s="1"/>
  <c r="BC38" i="10" l="1"/>
  <c r="BD38" i="10" s="1"/>
  <c r="BA38" i="10"/>
  <c r="BB38" i="10" s="1"/>
  <c r="BR38" i="10"/>
  <c r="BM38" i="10"/>
  <c r="BN38" i="10" s="1"/>
  <c r="BP38" i="10" l="1"/>
  <c r="BO38" i="10"/>
  <c r="BS38" i="10"/>
  <c r="BT38" i="10"/>
  <c r="BQ38" i="10" l="1"/>
  <c r="BU38" i="10"/>
  <c r="BW38" i="10" l="1"/>
  <c r="BX38" i="10" s="1"/>
  <c r="BV38" i="10"/>
  <c r="CI38" i="10" s="1"/>
  <c r="CB38" i="10" l="1"/>
  <c r="CC38" i="10" s="1"/>
  <c r="CF38" i="10" s="1"/>
  <c r="CE38" i="10" l="1"/>
  <c r="CG38" i="10" s="1"/>
  <c r="CH38" i="10" s="1"/>
  <c r="CJ38" i="10" s="1"/>
  <c r="CK38" i="10" s="1"/>
  <c r="CL38" i="10" s="1"/>
  <c r="CN38" i="10" s="1"/>
  <c r="E38" i="10" s="1"/>
  <c r="C39" i="10" s="1"/>
  <c r="F38" i="10" l="1"/>
  <c r="I38" i="10" s="1"/>
  <c r="K38" i="10" s="1"/>
  <c r="I39" i="1" s="1"/>
  <c r="L39" i="10"/>
  <c r="N39" i="10" s="1"/>
  <c r="R39" i="10" l="1"/>
  <c r="T39" i="10"/>
  <c r="AA39" i="10" s="1"/>
  <c r="AB39" i="10" s="1"/>
  <c r="CV39" i="10"/>
  <c r="EN39" i="10"/>
  <c r="Y39" i="10" l="1"/>
  <c r="AK39" i="10"/>
  <c r="AJ39" i="10"/>
  <c r="CX39" i="10"/>
  <c r="AT39" i="10"/>
  <c r="DR39" i="10"/>
  <c r="DG39" i="10"/>
  <c r="AL39" i="10" l="1"/>
  <c r="DA39" i="10"/>
  <c r="DC39" i="10"/>
  <c r="CY39" i="10"/>
  <c r="DB39" i="10"/>
  <c r="CZ39" i="10"/>
  <c r="DW39" i="10"/>
  <c r="DT39" i="10"/>
  <c r="DU39" i="10"/>
  <c r="DV39" i="10"/>
  <c r="DS39" i="10"/>
  <c r="AD39" i="10"/>
  <c r="V39" i="10"/>
  <c r="W39" i="10" s="1"/>
  <c r="AX39" i="10" s="1"/>
  <c r="DH39" i="10"/>
  <c r="DJ39" i="10"/>
  <c r="DL39" i="10"/>
  <c r="DI39" i="10"/>
  <c r="DK39" i="10"/>
  <c r="AC39" i="10"/>
  <c r="AE39" i="10" l="1"/>
  <c r="BY39" i="10" s="1"/>
  <c r="AM39" i="10"/>
  <c r="DD39" i="10"/>
  <c r="DE39" i="10" s="1"/>
  <c r="AP39" i="10"/>
  <c r="DX39" i="10"/>
  <c r="DY39" i="10" s="1"/>
  <c r="AN39" i="10"/>
  <c r="AQ39" i="10"/>
  <c r="DM39" i="10"/>
  <c r="DN39" i="10" s="1"/>
  <c r="AR39" i="10" l="1"/>
  <c r="BG39" i="10" s="1"/>
  <c r="AO39" i="10"/>
  <c r="DO39" i="10"/>
  <c r="DP39" i="10" s="1"/>
  <c r="BH39" i="10" l="1"/>
  <c r="BJ39" i="10" s="1"/>
  <c r="BE39" i="10"/>
  <c r="DZ39" i="10"/>
  <c r="EA39" i="10" s="1"/>
  <c r="EX39" i="10"/>
  <c r="BI39" i="10" l="1"/>
  <c r="BK39" i="10" s="1"/>
  <c r="BL39" i="10" s="1"/>
  <c r="EY39" i="10"/>
  <c r="EZ39" i="10" s="1"/>
  <c r="FA39" i="10" s="1"/>
  <c r="EC39" i="10"/>
  <c r="ED39" i="10"/>
  <c r="EF39" i="10"/>
  <c r="EE39" i="10"/>
  <c r="EB39" i="10"/>
  <c r="EG39" i="10" l="1"/>
  <c r="EH39" i="10" s="1"/>
  <c r="EI39" i="10" s="1"/>
  <c r="EJ39" i="10" s="1"/>
  <c r="AV39" i="10" s="1"/>
  <c r="U39" i="10" s="1"/>
  <c r="X39" i="10" s="1"/>
  <c r="AY39" i="10" s="1"/>
  <c r="BF39" i="10" l="1"/>
  <c r="AZ39" i="10"/>
  <c r="BZ39" i="10"/>
  <c r="CA39" i="10" s="1"/>
  <c r="BC39" i="10" l="1"/>
  <c r="BD39" i="10" s="1"/>
  <c r="BA39" i="10"/>
  <c r="BB39" i="10" s="1"/>
  <c r="BR39" i="10"/>
  <c r="BM39" i="10"/>
  <c r="BN39" i="10" s="1"/>
  <c r="BO39" i="10" l="1"/>
  <c r="BP39" i="10"/>
  <c r="BT39" i="10"/>
  <c r="BS39" i="10"/>
  <c r="BU39" i="10" l="1"/>
  <c r="BQ39" i="10"/>
  <c r="BW39" i="10" l="1"/>
  <c r="BX39" i="10" s="1"/>
  <c r="BV39" i="10"/>
  <c r="CI39" i="10" l="1"/>
  <c r="CB39" i="10"/>
  <c r="CC39" i="10" s="1"/>
  <c r="CE39" i="10" l="1"/>
  <c r="CF39" i="10"/>
  <c r="CG39" i="10" l="1"/>
  <c r="CH39" i="10" s="1"/>
  <c r="CJ39" i="10" s="1"/>
  <c r="CK39" i="10" s="1"/>
  <c r="CL39" i="10" s="1"/>
  <c r="CN39" i="10" s="1"/>
  <c r="E39" i="10" s="1"/>
  <c r="F39" i="10" l="1"/>
  <c r="C40" i="10"/>
  <c r="L40" i="10" l="1"/>
  <c r="N40" i="10" s="1"/>
  <c r="I39" i="10"/>
  <c r="K39" i="10" s="1"/>
  <c r="I40" i="1" s="1"/>
  <c r="R40" i="10" l="1"/>
  <c r="T40" i="10"/>
  <c r="AA40" i="10" s="1"/>
  <c r="AB40" i="10" s="1"/>
  <c r="CV40" i="10"/>
  <c r="EN40" i="10"/>
  <c r="Y40" i="10" l="1"/>
  <c r="AK40" i="10"/>
  <c r="AJ40" i="10"/>
  <c r="DR40" i="10"/>
  <c r="AT40" i="10"/>
  <c r="CX40" i="10"/>
  <c r="DG40" i="10"/>
  <c r="AL40" i="10" l="1"/>
  <c r="DW40" i="10"/>
  <c r="DS40" i="10"/>
  <c r="DU40" i="10"/>
  <c r="DT40" i="10"/>
  <c r="DV40" i="10"/>
  <c r="AM40" i="10"/>
  <c r="V40" i="10"/>
  <c r="W40" i="10" s="1"/>
  <c r="AX40" i="10" s="1"/>
  <c r="AD40" i="10"/>
  <c r="DI40" i="10"/>
  <c r="DH40" i="10"/>
  <c r="DL40" i="10"/>
  <c r="DK40" i="10"/>
  <c r="DJ40" i="10"/>
  <c r="CY40" i="10"/>
  <c r="CZ40" i="10"/>
  <c r="DC40" i="10"/>
  <c r="DB40" i="10"/>
  <c r="DA40" i="10"/>
  <c r="AQ40" i="10"/>
  <c r="DM40" i="10" l="1"/>
  <c r="DN40" i="10" s="1"/>
  <c r="AP40" i="10"/>
  <c r="AR40" i="10" s="1"/>
  <c r="DX40" i="10"/>
  <c r="DY40" i="10" s="1"/>
  <c r="AN40" i="10"/>
  <c r="AO40" i="10" s="1"/>
  <c r="DD40" i="10"/>
  <c r="DE40" i="10" s="1"/>
  <c r="AC40" i="10"/>
  <c r="AE40" i="10" s="1"/>
  <c r="BE40" i="10" l="1"/>
  <c r="BH40" i="10"/>
  <c r="BG40" i="10"/>
  <c r="BY40" i="10"/>
  <c r="DO40" i="10"/>
  <c r="DP40" i="10" s="1"/>
  <c r="DZ40" i="10" l="1"/>
  <c r="EA40" i="10" s="1"/>
  <c r="EX40" i="10"/>
  <c r="BI40" i="10"/>
  <c r="BJ40" i="10"/>
  <c r="BK40" i="10" l="1"/>
  <c r="BL40" i="10" s="1"/>
  <c r="EY40" i="10"/>
  <c r="EZ40" i="10" s="1"/>
  <c r="FA40" i="10" s="1"/>
  <c r="EF40" i="10"/>
  <c r="ED40" i="10"/>
  <c r="EB40" i="10"/>
  <c r="EC40" i="10"/>
  <c r="EE40" i="10"/>
  <c r="EG40" i="10" l="1"/>
  <c r="EH40" i="10" s="1"/>
  <c r="EI40" i="10" s="1"/>
  <c r="EJ40" i="10" s="1"/>
  <c r="AV40" i="10" s="1"/>
  <c r="U40" i="10" s="1"/>
  <c r="X40" i="10" s="1"/>
  <c r="AY40" i="10" s="1"/>
  <c r="BF40" i="10" l="1"/>
  <c r="AZ40" i="10"/>
  <c r="BZ40" i="10"/>
  <c r="CA40" i="10" s="1"/>
  <c r="BC40" i="10" l="1"/>
  <c r="BD40" i="10" s="1"/>
  <c r="BA40" i="10"/>
  <c r="BB40" i="10" s="1"/>
  <c r="BR40" i="10"/>
  <c r="BM40" i="10"/>
  <c r="BN40" i="10" s="1"/>
  <c r="BO40" i="10" l="1"/>
  <c r="BP40" i="10"/>
  <c r="BS40" i="10"/>
  <c r="BT40" i="10"/>
  <c r="BU40" i="10" l="1"/>
  <c r="BQ40" i="10"/>
  <c r="BV40" i="10" l="1"/>
  <c r="BW40" i="10"/>
  <c r="BX40" i="10" s="1"/>
  <c r="CI40" i="10" l="1"/>
  <c r="CB40" i="10"/>
  <c r="CC40" i="10" s="1"/>
  <c r="CF40" i="10" l="1"/>
  <c r="CE40" i="10"/>
  <c r="CG40" i="10" l="1"/>
  <c r="CH40" i="10" s="1"/>
  <c r="CJ40" i="10" s="1"/>
  <c r="CK40" i="10" s="1"/>
  <c r="CL40" i="10" s="1"/>
  <c r="CN40" i="10" s="1"/>
  <c r="E40" i="10" s="1"/>
  <c r="F40" i="10" s="1"/>
  <c r="C41" i="10" l="1"/>
  <c r="L41" i="10" s="1"/>
  <c r="N41" i="10" s="1"/>
  <c r="I40" i="10"/>
  <c r="K40" i="10" s="1"/>
  <c r="I41" i="1" s="1"/>
  <c r="R41" i="10" l="1"/>
  <c r="T41" i="10"/>
  <c r="AA41" i="10" s="1"/>
  <c r="AB41" i="10" s="1"/>
  <c r="CV41" i="10"/>
  <c r="EN41" i="10"/>
  <c r="DR41" i="10" l="1"/>
  <c r="DG41" i="10"/>
  <c r="CX41" i="10"/>
  <c r="AT41" i="10"/>
  <c r="AK41" i="10"/>
  <c r="Y41" i="10"/>
  <c r="AJ41" i="10"/>
  <c r="AD41" i="10" l="1"/>
  <c r="V41" i="10"/>
  <c r="W41" i="10" s="1"/>
  <c r="AX41" i="10" s="1"/>
  <c r="DJ41" i="10"/>
  <c r="DH41" i="10"/>
  <c r="DK41" i="10"/>
  <c r="DL41" i="10"/>
  <c r="DI41" i="10"/>
  <c r="CY41" i="10"/>
  <c r="CZ41" i="10"/>
  <c r="DA41" i="10"/>
  <c r="DB41" i="10"/>
  <c r="DC41" i="10"/>
  <c r="AL41" i="10"/>
  <c r="AP41" i="10"/>
  <c r="DV41" i="10"/>
  <c r="DW41" i="10"/>
  <c r="DS41" i="10"/>
  <c r="DU41" i="10"/>
  <c r="DT41" i="10"/>
  <c r="AM41" i="10" l="1"/>
  <c r="AC41" i="10"/>
  <c r="DX41" i="10"/>
  <c r="DY41" i="10" s="1"/>
  <c r="AN41" i="10"/>
  <c r="AE41" i="10"/>
  <c r="AQ41" i="10"/>
  <c r="AR41" i="10" s="1"/>
  <c r="DD41" i="10"/>
  <c r="DE41" i="10" s="1"/>
  <c r="DM41" i="10"/>
  <c r="DN41" i="10" s="1"/>
  <c r="AO41" i="10" l="1"/>
  <c r="BH41" i="10" s="1"/>
  <c r="DO41" i="10"/>
  <c r="DP41" i="10" s="1"/>
  <c r="BE41" i="10"/>
  <c r="BY41" i="10"/>
  <c r="BG41" i="10"/>
  <c r="DZ41" i="10" l="1"/>
  <c r="EA41" i="10" s="1"/>
  <c r="EX41" i="10"/>
  <c r="BI41" i="10"/>
  <c r="BJ41" i="10"/>
  <c r="BK41" i="10" l="1"/>
  <c r="BL41" i="10" s="1"/>
  <c r="EY41" i="10"/>
  <c r="EZ41" i="10" s="1"/>
  <c r="FA41" i="10" s="1"/>
  <c r="EC41" i="10"/>
  <c r="ED41" i="10"/>
  <c r="EE41" i="10"/>
  <c r="EB41" i="10"/>
  <c r="EF41" i="10"/>
  <c r="EG41" i="10" l="1"/>
  <c r="EH41" i="10" s="1"/>
  <c r="EI41" i="10" s="1"/>
  <c r="EJ41" i="10" s="1"/>
  <c r="AV41" i="10" s="1"/>
  <c r="U41" i="10" s="1"/>
  <c r="X41" i="10" s="1"/>
  <c r="AY41" i="10" l="1"/>
  <c r="BF41" i="10" l="1"/>
  <c r="AZ41" i="10"/>
  <c r="BZ41" i="10"/>
  <c r="CA41" i="10" s="1"/>
  <c r="BC41" i="10" l="1"/>
  <c r="BD41" i="10" s="1"/>
  <c r="BA41" i="10"/>
  <c r="BB41" i="10" s="1"/>
  <c r="BR41" i="10"/>
  <c r="BM41" i="10"/>
  <c r="BN41" i="10" s="1"/>
  <c r="BO41" i="10" l="1"/>
  <c r="BP41" i="10"/>
  <c r="BT41" i="10"/>
  <c r="BS41" i="10"/>
  <c r="BU41" i="10" l="1"/>
  <c r="BQ41" i="10"/>
  <c r="BV41" i="10" l="1"/>
  <c r="BW41" i="10"/>
  <c r="BX41" i="10" s="1"/>
  <c r="CI41" i="10" l="1"/>
  <c r="CB41" i="10"/>
  <c r="CC41" i="10" s="1"/>
  <c r="CE41" i="10" l="1"/>
  <c r="CF41" i="10"/>
  <c r="CG41" i="10" l="1"/>
  <c r="CH41" i="10" s="1"/>
  <c r="CJ41" i="10" s="1"/>
  <c r="CK41" i="10" s="1"/>
  <c r="CL41" i="10" s="1"/>
  <c r="CN41" i="10" s="1"/>
  <c r="E41" i="10" s="1"/>
  <c r="F41" i="10" l="1"/>
  <c r="I41" i="10" s="1"/>
  <c r="K41" i="10" s="1"/>
  <c r="I42" i="1" s="1"/>
  <c r="C42" i="10"/>
  <c r="L42" i="10" s="1"/>
  <c r="N42" i="10" s="1"/>
  <c r="R42" i="10" l="1"/>
  <c r="T42" i="10"/>
  <c r="EN42" i="10"/>
  <c r="CV42" i="10"/>
  <c r="AT42" i="10" l="1"/>
  <c r="DG42" i="10"/>
  <c r="CX42" i="10"/>
  <c r="DR42" i="10"/>
  <c r="AA42" i="10"/>
  <c r="AB42" i="10" s="1"/>
  <c r="AQ42" i="10" s="1"/>
  <c r="V42" i="10"/>
  <c r="W42" i="10" s="1"/>
  <c r="AX42" i="10" s="1"/>
  <c r="AD42" i="10"/>
  <c r="AJ42" i="10"/>
  <c r="AK42" i="10"/>
  <c r="Y42" i="10"/>
  <c r="AM42" i="10" l="1"/>
  <c r="AL42" i="10"/>
  <c r="AN42" i="10" s="1"/>
  <c r="AP42" i="10"/>
  <c r="AR42" i="10" s="1"/>
  <c r="DH42" i="10"/>
  <c r="DK42" i="10"/>
  <c r="DL42" i="10"/>
  <c r="DI42" i="10"/>
  <c r="DJ42" i="10"/>
  <c r="DW42" i="10"/>
  <c r="DU42" i="10"/>
  <c r="DT42" i="10"/>
  <c r="DS42" i="10"/>
  <c r="DV42" i="10"/>
  <c r="CY42" i="10"/>
  <c r="DA42" i="10"/>
  <c r="DB42" i="10"/>
  <c r="DC42" i="10"/>
  <c r="CZ42" i="10"/>
  <c r="AC42" i="10"/>
  <c r="AE42" i="10" s="1"/>
  <c r="BY42" i="10" s="1"/>
  <c r="AO42" i="10" l="1"/>
  <c r="BH42" i="10" s="1"/>
  <c r="BI42" i="10" s="1"/>
  <c r="DD42" i="10"/>
  <c r="DE42" i="10" s="1"/>
  <c r="DM42" i="10"/>
  <c r="DN42" i="10" s="1"/>
  <c r="BG42" i="10"/>
  <c r="DX42" i="10"/>
  <c r="DY42" i="10" s="1"/>
  <c r="BE42" i="10"/>
  <c r="DO42" i="10" l="1"/>
  <c r="DP42" i="10" s="1"/>
  <c r="EX42" i="10" s="1"/>
  <c r="EY42" i="10" s="1"/>
  <c r="EZ42" i="10" s="1"/>
  <c r="FA42" i="10" s="1"/>
  <c r="BJ42" i="10"/>
  <c r="BK42" i="10" s="1"/>
  <c r="BL42" i="10" s="1"/>
  <c r="DZ42" i="10" l="1"/>
  <c r="EA42" i="10" s="1"/>
  <c r="EC42" i="10" s="1"/>
  <c r="EF42" i="10" l="1"/>
  <c r="EB42" i="10"/>
  <c r="ED42" i="10"/>
  <c r="EE42" i="10"/>
  <c r="EG42" i="10" l="1"/>
  <c r="EH42" i="10" s="1"/>
  <c r="EI42" i="10" s="1"/>
  <c r="EJ42" i="10" s="1"/>
  <c r="AV42" i="10" s="1"/>
  <c r="U42" i="10" s="1"/>
  <c r="X42" i="10" s="1"/>
  <c r="AY42" i="10" s="1"/>
  <c r="AZ42" i="10" l="1"/>
  <c r="BF42" i="10"/>
  <c r="BZ42" i="10"/>
  <c r="CA42" i="10" s="1"/>
  <c r="BM42" i="10" l="1"/>
  <c r="BN42" i="10" s="1"/>
  <c r="BR42" i="10"/>
  <c r="BC42" i="10"/>
  <c r="BD42" i="10" s="1"/>
  <c r="BA42" i="10"/>
  <c r="BB42" i="10" s="1"/>
  <c r="BP42" i="10" l="1"/>
  <c r="BO42" i="10"/>
  <c r="BS42" i="10"/>
  <c r="BT42" i="10"/>
  <c r="BQ42" i="10" l="1"/>
  <c r="BU42" i="10"/>
  <c r="BW42" i="10" l="1"/>
  <c r="BX42" i="10" s="1"/>
  <c r="BV42" i="10"/>
  <c r="CI42" i="10" l="1"/>
  <c r="CB42" i="10"/>
  <c r="CC42" i="10" s="1"/>
  <c r="CF42" i="10" l="1"/>
  <c r="CE42" i="10"/>
  <c r="CG42" i="10" l="1"/>
  <c r="CH42" i="10" s="1"/>
  <c r="CJ42" i="10" s="1"/>
  <c r="CK42" i="10" s="1"/>
  <c r="CL42" i="10" s="1"/>
  <c r="CN42" i="10" s="1"/>
  <c r="E42" i="10" s="1"/>
  <c r="F42" i="10" s="1"/>
  <c r="I42" i="10" s="1"/>
  <c r="K42" i="10" s="1"/>
  <c r="I43" i="1" s="1"/>
  <c r="C43" i="10" l="1"/>
  <c r="L43" i="10" s="1"/>
  <c r="N43" i="10" s="1"/>
  <c r="R43" i="10" s="1"/>
  <c r="EN43" i="10" l="1"/>
  <c r="CV43" i="10"/>
  <c r="CX43" i="10" s="1"/>
  <c r="T43" i="10"/>
  <c r="AA43" i="10" s="1"/>
  <c r="AB43" i="10" s="1"/>
  <c r="AJ43" i="10"/>
  <c r="Y43" i="10"/>
  <c r="AK43" i="10"/>
  <c r="DR43" i="10" l="1"/>
  <c r="DT43" i="10" s="1"/>
  <c r="AT43" i="10"/>
  <c r="DG43" i="10"/>
  <c r="DI43" i="10" s="1"/>
  <c r="AD43" i="10"/>
  <c r="AM43" i="10"/>
  <c r="AQ43" i="10"/>
  <c r="AP43" i="10"/>
  <c r="AC43" i="10"/>
  <c r="AE43" i="10" s="1"/>
  <c r="V43" i="10"/>
  <c r="W43" i="10" s="1"/>
  <c r="AX43" i="10" s="1"/>
  <c r="AL43" i="10"/>
  <c r="AN43" i="10" s="1"/>
  <c r="DC43" i="10"/>
  <c r="CZ43" i="10"/>
  <c r="CY43" i="10"/>
  <c r="DB43" i="10"/>
  <c r="DA43" i="10"/>
  <c r="DU43" i="10"/>
  <c r="DW43" i="10"/>
  <c r="DV43" i="10"/>
  <c r="DJ43" i="10"/>
  <c r="DL43" i="10"/>
  <c r="DH43" i="10"/>
  <c r="DK43" i="10"/>
  <c r="DS43" i="10" l="1"/>
  <c r="AR43" i="10"/>
  <c r="BG43" i="10" s="1"/>
  <c r="AO43" i="10"/>
  <c r="BY43" i="10"/>
  <c r="DM43" i="10"/>
  <c r="DN43" i="10" s="1"/>
  <c r="DD43" i="10"/>
  <c r="DE43" i="10" s="1"/>
  <c r="DX43" i="10"/>
  <c r="DY43" i="10" s="1"/>
  <c r="BH43" i="10" l="1"/>
  <c r="BI43" i="10" s="1"/>
  <c r="BE43" i="10"/>
  <c r="DO43" i="10"/>
  <c r="DP43" i="10" s="1"/>
  <c r="DZ43" i="10" s="1"/>
  <c r="EA43" i="10" s="1"/>
  <c r="BJ43" i="10" l="1"/>
  <c r="BK43" i="10" s="1"/>
  <c r="BL43" i="10" s="1"/>
  <c r="EX43" i="10"/>
  <c r="EY43" i="10" s="1"/>
  <c r="EZ43" i="10" s="1"/>
  <c r="FA43" i="10" s="1"/>
  <c r="EF43" i="10"/>
  <c r="EB43" i="10"/>
  <c r="EE43" i="10"/>
  <c r="EC43" i="10"/>
  <c r="ED43" i="10"/>
  <c r="EG43" i="10" l="1"/>
  <c r="EH43" i="10" s="1"/>
  <c r="EI43" i="10" s="1"/>
  <c r="EJ43" i="10" s="1"/>
  <c r="AV43" i="10" s="1"/>
  <c r="U43" i="10" s="1"/>
  <c r="X43" i="10" s="1"/>
  <c r="AY43" i="10" l="1"/>
  <c r="AZ43" i="10" l="1"/>
  <c r="BF43" i="10"/>
  <c r="BZ43" i="10"/>
  <c r="CA43" i="10" s="1"/>
  <c r="BM43" i="10" l="1"/>
  <c r="BN43" i="10" s="1"/>
  <c r="BR43" i="10"/>
  <c r="BC43" i="10"/>
  <c r="BD43" i="10" s="1"/>
  <c r="BA43" i="10"/>
  <c r="BB43" i="10" s="1"/>
  <c r="BS43" i="10" l="1"/>
  <c r="BT43" i="10"/>
  <c r="BO43" i="10"/>
  <c r="BP43" i="10"/>
  <c r="BQ43" i="10" l="1"/>
  <c r="BU43" i="10"/>
  <c r="BV43" i="10" l="1"/>
  <c r="CI43" i="10" s="1"/>
  <c r="BW43" i="10"/>
  <c r="BX43" i="10" s="1"/>
  <c r="CB43" i="10" l="1"/>
  <c r="CC43" i="10" s="1"/>
  <c r="CE43" i="10" s="1"/>
  <c r="CF43" i="10" l="1"/>
  <c r="CG43" i="10" s="1"/>
  <c r="CH43" i="10" s="1"/>
  <c r="CJ43" i="10" s="1"/>
  <c r="CK43" i="10" s="1"/>
  <c r="CL43" i="10" s="1"/>
  <c r="CN43" i="10" s="1"/>
  <c r="E43" i="10" s="1"/>
  <c r="F43" i="10" l="1"/>
  <c r="I43" i="10" s="1"/>
  <c r="K43" i="10" s="1"/>
  <c r="I44" i="1" s="1"/>
  <c r="C44" i="10"/>
  <c r="L44" i="10" s="1"/>
  <c r="N44" i="10" s="1"/>
  <c r="R44" i="10" l="1"/>
  <c r="CV44" i="10"/>
  <c r="EN44" i="10"/>
  <c r="T44" i="10"/>
  <c r="DG44" i="10" l="1"/>
  <c r="DR44" i="10"/>
  <c r="AT44" i="10"/>
  <c r="CX44" i="10"/>
  <c r="AA44" i="10"/>
  <c r="AB44" i="10" s="1"/>
  <c r="AC44" i="10" s="1"/>
  <c r="V44" i="10"/>
  <c r="W44" i="10" s="1"/>
  <c r="AX44" i="10" s="1"/>
  <c r="AD44" i="10"/>
  <c r="AK44" i="10"/>
  <c r="AJ44" i="10"/>
  <c r="Y44" i="10"/>
  <c r="AE44" i="10" l="1"/>
  <c r="AL44" i="10"/>
  <c r="AP44" i="10"/>
  <c r="AQ44" i="10"/>
  <c r="AN44" i="10"/>
  <c r="BY44" i="10"/>
  <c r="AM44" i="10"/>
  <c r="AO44" i="10" s="1"/>
  <c r="DV44" i="10"/>
  <c r="DW44" i="10"/>
  <c r="DU44" i="10"/>
  <c r="DS44" i="10"/>
  <c r="DT44" i="10"/>
  <c r="DK44" i="10"/>
  <c r="DH44" i="10"/>
  <c r="DL44" i="10"/>
  <c r="DJ44" i="10"/>
  <c r="DI44" i="10"/>
  <c r="DA44" i="10"/>
  <c r="DC44" i="10"/>
  <c r="CY44" i="10"/>
  <c r="DB44" i="10"/>
  <c r="CZ44" i="10"/>
  <c r="AR44" i="10" l="1"/>
  <c r="BG44" i="10" s="1"/>
  <c r="DD44" i="10"/>
  <c r="DE44" i="10" s="1"/>
  <c r="DX44" i="10"/>
  <c r="DY44" i="10" s="1"/>
  <c r="DM44" i="10"/>
  <c r="DN44" i="10" s="1"/>
  <c r="DO44" i="10" s="1"/>
  <c r="DP44" i="10" s="1"/>
  <c r="BH44" i="10" l="1"/>
  <c r="BI44" i="10" s="1"/>
  <c r="BE44" i="10"/>
  <c r="DZ44" i="10"/>
  <c r="EA44" i="10" s="1"/>
  <c r="EX44" i="10"/>
  <c r="BJ44" i="10" l="1"/>
  <c r="BK44" i="10" s="1"/>
  <c r="BL44" i="10" s="1"/>
  <c r="EY44" i="10"/>
  <c r="EZ44" i="10" s="1"/>
  <c r="FA44" i="10" s="1"/>
  <c r="EF44" i="10"/>
  <c r="EB44" i="10"/>
  <c r="ED44" i="10"/>
  <c r="EE44" i="10"/>
  <c r="EC44" i="10"/>
  <c r="EG44" i="10" l="1"/>
  <c r="EH44" i="10" s="1"/>
  <c r="EI44" i="10" s="1"/>
  <c r="EJ44" i="10" s="1"/>
  <c r="AV44" i="10" s="1"/>
  <c r="U44" i="10" s="1"/>
  <c r="X44" i="10" s="1"/>
  <c r="AY44" i="10" l="1"/>
  <c r="BF44" i="10" l="1"/>
  <c r="AZ44" i="10"/>
  <c r="BZ44" i="10"/>
  <c r="CA44" i="10" s="1"/>
  <c r="BC44" i="10" l="1"/>
  <c r="BD44" i="10" s="1"/>
  <c r="BA44" i="10"/>
  <c r="BB44" i="10" s="1"/>
  <c r="BM44" i="10"/>
  <c r="BN44" i="10" s="1"/>
  <c r="BR44" i="10"/>
  <c r="BT44" i="10" l="1"/>
  <c r="BS44" i="10"/>
  <c r="BO44" i="10"/>
  <c r="BP44" i="10"/>
  <c r="BU44" i="10" l="1"/>
  <c r="BQ44" i="10"/>
  <c r="BV44" i="10" l="1"/>
  <c r="BW44" i="10"/>
  <c r="BX44" i="10" s="1"/>
  <c r="CI44" i="10" l="1"/>
  <c r="CB44" i="10"/>
  <c r="CC44" i="10" s="1"/>
  <c r="CF44" i="10" l="1"/>
  <c r="CE44" i="10"/>
  <c r="CG44" i="10" l="1"/>
  <c r="CH44" i="10" s="1"/>
  <c r="CJ44" i="10" s="1"/>
  <c r="CK44" i="10" s="1"/>
  <c r="CL44" i="10" s="1"/>
  <c r="CN44" i="10" s="1"/>
  <c r="E44" i="10" s="1"/>
  <c r="C45" i="10" s="1"/>
  <c r="L45" i="10" s="1"/>
  <c r="N45" i="10" s="1"/>
  <c r="F44" i="10" l="1"/>
  <c r="I44" i="10" s="1"/>
  <c r="K44" i="10" s="1"/>
  <c r="I45" i="1" s="1"/>
  <c r="T45" i="10"/>
  <c r="EN45" i="10"/>
  <c r="CV45" i="10"/>
  <c r="R45" i="10"/>
  <c r="AK45" i="10" l="1"/>
  <c r="AJ45" i="10"/>
  <c r="Y45" i="10"/>
  <c r="CX45" i="10"/>
  <c r="DR45" i="10"/>
  <c r="AT45" i="10"/>
  <c r="DG45" i="10"/>
  <c r="AA45" i="10"/>
  <c r="AB45" i="10" s="1"/>
  <c r="AQ45" i="10" s="1"/>
  <c r="V45" i="10"/>
  <c r="W45" i="10" s="1"/>
  <c r="AX45" i="10" s="1"/>
  <c r="AD45" i="10"/>
  <c r="AL45" i="10" l="1"/>
  <c r="AC45" i="10"/>
  <c r="AE45" i="10" s="1"/>
  <c r="BY45" i="10" s="1"/>
  <c r="AN45" i="10"/>
  <c r="AP45" i="10"/>
  <c r="AR45" i="10" s="1"/>
  <c r="BG45" i="10" s="1"/>
  <c r="AM45" i="10"/>
  <c r="DA45" i="10"/>
  <c r="DC45" i="10"/>
  <c r="CY45" i="10"/>
  <c r="DB45" i="10"/>
  <c r="CZ45" i="10"/>
  <c r="DJ45" i="10"/>
  <c r="DI45" i="10"/>
  <c r="DL45" i="10"/>
  <c r="DK45" i="10"/>
  <c r="DH45" i="10"/>
  <c r="DS45" i="10"/>
  <c r="DU45" i="10"/>
  <c r="DT45" i="10"/>
  <c r="DW45" i="10"/>
  <c r="DV45" i="10"/>
  <c r="BE45" i="10" l="1"/>
  <c r="AO45" i="10"/>
  <c r="BH45" i="10" s="1"/>
  <c r="DX45" i="10"/>
  <c r="DY45" i="10" s="1"/>
  <c r="DM45" i="10"/>
  <c r="DN45" i="10" s="1"/>
  <c r="DD45" i="10"/>
  <c r="DE45" i="10" s="1"/>
  <c r="BJ45" i="10"/>
  <c r="BI45" i="10"/>
  <c r="DO45" i="10" l="1"/>
  <c r="DP45" i="10" s="1"/>
  <c r="BK45" i="10"/>
  <c r="BL45" i="10" s="1"/>
  <c r="DZ45" i="10" l="1"/>
  <c r="EA45" i="10" s="1"/>
  <c r="EX45" i="10"/>
  <c r="EY45" i="10" l="1"/>
  <c r="EZ45" i="10" s="1"/>
  <c r="FA45" i="10" s="1"/>
  <c r="EB45" i="10"/>
  <c r="ED45" i="10"/>
  <c r="EC45" i="10"/>
  <c r="EE45" i="10"/>
  <c r="EF45" i="10"/>
  <c r="EG45" i="10" l="1"/>
  <c r="EH45" i="10" s="1"/>
  <c r="EI45" i="10" s="1"/>
  <c r="EJ45" i="10" s="1"/>
  <c r="AV45" i="10" s="1"/>
  <c r="U45" i="10" s="1"/>
  <c r="X45" i="10" s="1"/>
  <c r="AY45" i="10" l="1"/>
  <c r="BF45" i="10" l="1"/>
  <c r="AZ45" i="10"/>
  <c r="BZ45" i="10"/>
  <c r="CA45" i="10" s="1"/>
  <c r="BC45" i="10" l="1"/>
  <c r="BD45" i="10" s="1"/>
  <c r="BA45" i="10"/>
  <c r="BB45" i="10" s="1"/>
  <c r="BM45" i="10"/>
  <c r="BN45" i="10" s="1"/>
  <c r="BR45" i="10"/>
  <c r="BS45" i="10" l="1"/>
  <c r="BT45" i="10"/>
  <c r="BP45" i="10"/>
  <c r="BO45" i="10"/>
  <c r="BQ45" i="10" l="1"/>
  <c r="BU45" i="10"/>
  <c r="BV45" i="10" s="1"/>
  <c r="CI45" i="10" l="1"/>
  <c r="CB45" i="10"/>
  <c r="CC45" i="10" s="1"/>
  <c r="BW45" i="10"/>
  <c r="BX45" i="10" s="1"/>
  <c r="CF45" i="10" l="1"/>
  <c r="CE45" i="10"/>
  <c r="CG45" i="10" l="1"/>
  <c r="CH45" i="10" s="1"/>
  <c r="CJ45" i="10" s="1"/>
  <c r="CK45" i="10" s="1"/>
  <c r="CL45" i="10" s="1"/>
  <c r="CN45" i="10" s="1"/>
  <c r="E45" i="10" s="1"/>
  <c r="C46" i="10" s="1"/>
  <c r="L46" i="10" s="1"/>
  <c r="N46" i="10" s="1"/>
  <c r="F45" i="10" l="1"/>
  <c r="I45" i="10" s="1"/>
  <c r="K45" i="10" s="1"/>
  <c r="I46" i="1" s="1"/>
  <c r="R46" i="10"/>
  <c r="T46" i="10"/>
  <c r="EN46" i="10"/>
  <c r="CV46" i="10"/>
  <c r="AT46" i="10" l="1"/>
  <c r="CX46" i="10"/>
  <c r="DG46" i="10"/>
  <c r="DR46" i="10"/>
  <c r="AA46" i="10"/>
  <c r="AB46" i="10" s="1"/>
  <c r="AP46" i="10" s="1"/>
  <c r="V46" i="10"/>
  <c r="W46" i="10" s="1"/>
  <c r="AX46" i="10" s="1"/>
  <c r="AD46" i="10"/>
  <c r="AK46" i="10"/>
  <c r="Y46" i="10"/>
  <c r="AJ46" i="10"/>
  <c r="AL46" i="10" l="1"/>
  <c r="AN46" i="10" s="1"/>
  <c r="AQ46" i="10"/>
  <c r="AR46" i="10" s="1"/>
  <c r="DU46" i="10"/>
  <c r="DT46" i="10"/>
  <c r="DS46" i="10"/>
  <c r="DW46" i="10"/>
  <c r="DV46" i="10"/>
  <c r="AM46" i="10"/>
  <c r="DC46" i="10"/>
  <c r="CZ46" i="10"/>
  <c r="DA46" i="10"/>
  <c r="DB46" i="10"/>
  <c r="CY46" i="10"/>
  <c r="AC46" i="10"/>
  <c r="AE46" i="10" s="1"/>
  <c r="DK46" i="10"/>
  <c r="DL46" i="10"/>
  <c r="DH46" i="10"/>
  <c r="DJ46" i="10"/>
  <c r="DI46" i="10"/>
  <c r="DD46" i="10" l="1"/>
  <c r="DE46" i="10" s="1"/>
  <c r="BE46" i="10"/>
  <c r="BY46" i="10"/>
  <c r="BG46" i="10"/>
  <c r="DX46" i="10"/>
  <c r="DY46" i="10" s="1"/>
  <c r="DM46" i="10"/>
  <c r="DN46" i="10" s="1"/>
  <c r="AO46" i="10"/>
  <c r="DO46" i="10" l="1"/>
  <c r="DP46" i="10" s="1"/>
  <c r="EX46" i="10" s="1"/>
  <c r="BH46" i="10"/>
  <c r="DZ46" i="10" l="1"/>
  <c r="EA46" i="10" s="1"/>
  <c r="EC46" i="10" s="1"/>
  <c r="EY46" i="10"/>
  <c r="EZ46" i="10" s="1"/>
  <c r="FA46" i="10" s="1"/>
  <c r="EF46" i="10"/>
  <c r="EE46" i="10"/>
  <c r="ED46" i="10"/>
  <c r="EB46" i="10"/>
  <c r="BJ46" i="10"/>
  <c r="BI46" i="10"/>
  <c r="EG46" i="10" l="1"/>
  <c r="EH46" i="10" s="1"/>
  <c r="EI46" i="10" s="1"/>
  <c r="EJ46" i="10" s="1"/>
  <c r="AV46" i="10" s="1"/>
  <c r="U46" i="10" s="1"/>
  <c r="X46" i="10" s="1"/>
  <c r="AY46" i="10" s="1"/>
  <c r="BK46" i="10"/>
  <c r="BL46" i="10" s="1"/>
  <c r="BF46" i="10" l="1"/>
  <c r="AZ46" i="10"/>
  <c r="BZ46" i="10"/>
  <c r="CA46" i="10" s="1"/>
  <c r="BC46" i="10" l="1"/>
  <c r="BD46" i="10" s="1"/>
  <c r="BA46" i="10"/>
  <c r="BB46" i="10" s="1"/>
  <c r="BM46" i="10"/>
  <c r="BN46" i="10" s="1"/>
  <c r="BR46" i="10"/>
  <c r="BT46" i="10" l="1"/>
  <c r="BS46" i="10"/>
  <c r="BP46" i="10"/>
  <c r="BO46" i="10"/>
  <c r="BU46" i="10" l="1"/>
  <c r="BQ46" i="10"/>
  <c r="BW46" i="10" s="1"/>
  <c r="BX46" i="10" s="1"/>
  <c r="BV46" i="10" l="1"/>
  <c r="CI46" i="10" s="1"/>
  <c r="CB46" i="10" l="1"/>
  <c r="CC46" i="10" s="1"/>
  <c r="CF46" i="10" s="1"/>
  <c r="CE46" i="10" l="1"/>
  <c r="CG46" i="10" s="1"/>
  <c r="CH46" i="10" s="1"/>
  <c r="CJ46" i="10" s="1"/>
  <c r="CK46" i="10" s="1"/>
  <c r="CL46" i="10" s="1"/>
  <c r="CN46" i="10" s="1"/>
  <c r="E46" i="10" s="1"/>
  <c r="C47" i="10" l="1"/>
  <c r="L47" i="10" s="1"/>
  <c r="N47" i="10" s="1"/>
  <c r="F46" i="10"/>
  <c r="I46" i="10" s="1"/>
  <c r="K46" i="10" s="1"/>
  <c r="I47" i="1" s="1"/>
  <c r="CV47" i="10" l="1"/>
  <c r="T47" i="10"/>
  <c r="R47" i="10"/>
  <c r="EN47" i="10"/>
  <c r="AJ47" i="10" l="1"/>
  <c r="AK47" i="10"/>
  <c r="Y47" i="10"/>
  <c r="AA47" i="10"/>
  <c r="AB47" i="10" s="1"/>
  <c r="AM47" i="10" s="1"/>
  <c r="V47" i="10"/>
  <c r="W47" i="10" s="1"/>
  <c r="AX47" i="10" s="1"/>
  <c r="AD47" i="10"/>
  <c r="DR47" i="10"/>
  <c r="CX47" i="10"/>
  <c r="AT47" i="10"/>
  <c r="DG47" i="10"/>
  <c r="AP47" i="10" l="1"/>
  <c r="DB47" i="10"/>
  <c r="CZ47" i="10"/>
  <c r="DC47" i="10"/>
  <c r="CY47" i="10"/>
  <c r="DA47" i="10"/>
  <c r="AQ47" i="10"/>
  <c r="DU47" i="10"/>
  <c r="DT47" i="10"/>
  <c r="DW47" i="10"/>
  <c r="DS47" i="10"/>
  <c r="DV47" i="10"/>
  <c r="AL47" i="10"/>
  <c r="AN47" i="10" s="1"/>
  <c r="AO47" i="10" s="1"/>
  <c r="DL47" i="10"/>
  <c r="DI47" i="10"/>
  <c r="DJ47" i="10"/>
  <c r="DK47" i="10"/>
  <c r="DH47" i="10"/>
  <c r="AC47" i="10"/>
  <c r="AE47" i="10" s="1"/>
  <c r="AR47" i="10" l="1"/>
  <c r="BH47" i="10" s="1"/>
  <c r="DD47" i="10"/>
  <c r="DE47" i="10" s="1"/>
  <c r="DM47" i="10"/>
  <c r="DN47" i="10" s="1"/>
  <c r="BY47" i="10"/>
  <c r="DX47" i="10"/>
  <c r="DY47" i="10" s="1"/>
  <c r="BE47" i="10" l="1"/>
  <c r="BG47" i="10"/>
  <c r="DO47" i="10"/>
  <c r="DP47" i="10" s="1"/>
  <c r="BI47" i="10"/>
  <c r="BJ47" i="10"/>
  <c r="EX47" i="10" l="1"/>
  <c r="EY47" i="10" s="1"/>
  <c r="EZ47" i="10" s="1"/>
  <c r="FA47" i="10" s="1"/>
  <c r="DZ47" i="10"/>
  <c r="EA47" i="10" s="1"/>
  <c r="BK47" i="10"/>
  <c r="BL47" i="10" s="1"/>
  <c r="EF47" i="10" l="1"/>
  <c r="EB47" i="10"/>
  <c r="ED47" i="10"/>
  <c r="EC47" i="10"/>
  <c r="EE47" i="10"/>
  <c r="EG47" i="10" l="1"/>
  <c r="EH47" i="10" s="1"/>
  <c r="EI47" i="10" s="1"/>
  <c r="EJ47" i="10" s="1"/>
  <c r="AV47" i="10" s="1"/>
  <c r="U47" i="10" s="1"/>
  <c r="X47" i="10" s="1"/>
  <c r="AY47" i="10" s="1"/>
  <c r="AZ47" i="10" l="1"/>
  <c r="BF47" i="10"/>
  <c r="BZ47" i="10"/>
  <c r="CA47" i="10" s="1"/>
  <c r="BR47" i="10" l="1"/>
  <c r="BM47" i="10"/>
  <c r="BN47" i="10" s="1"/>
  <c r="BC47" i="10"/>
  <c r="BD47" i="10" s="1"/>
  <c r="BA47" i="10"/>
  <c r="BB47" i="10" s="1"/>
  <c r="BP47" i="10" l="1"/>
  <c r="BO47" i="10"/>
  <c r="BS47" i="10"/>
  <c r="BT47" i="10"/>
  <c r="BQ47" i="10" l="1"/>
  <c r="BU47" i="10"/>
  <c r="BV47" i="10" l="1"/>
  <c r="BW47" i="10"/>
  <c r="BX47" i="10" s="1"/>
  <c r="CB47" i="10" l="1"/>
  <c r="CC47" i="10" s="1"/>
  <c r="CI47" i="10"/>
  <c r="CF47" i="10" l="1"/>
  <c r="CE47" i="10"/>
  <c r="CG47" i="10" l="1"/>
  <c r="CH47" i="10" s="1"/>
  <c r="CJ47" i="10" s="1"/>
  <c r="CK47" i="10" s="1"/>
  <c r="CL47" i="10" s="1"/>
  <c r="CN47" i="10" s="1"/>
  <c r="E47" i="10" s="1"/>
  <c r="C48" i="10" s="1"/>
  <c r="L48" i="10" s="1"/>
  <c r="N48" i="10" s="1"/>
  <c r="F47" i="10" l="1"/>
  <c r="I47" i="10" s="1"/>
  <c r="K47" i="10" s="1"/>
  <c r="I48" i="1" s="1"/>
  <c r="T48" i="10"/>
  <c r="R48" i="10"/>
  <c r="EN48" i="10"/>
  <c r="CV48" i="10"/>
  <c r="CX48" i="10" l="1"/>
  <c r="DG48" i="10"/>
  <c r="AT48" i="10"/>
  <c r="DR48" i="10"/>
  <c r="AJ48" i="10"/>
  <c r="AK48" i="10"/>
  <c r="Y48" i="10"/>
  <c r="AA48" i="10"/>
  <c r="AB48" i="10" s="1"/>
  <c r="AQ48" i="10" s="1"/>
  <c r="V48" i="10"/>
  <c r="W48" i="10" s="1"/>
  <c r="AX48" i="10" s="1"/>
  <c r="AD48" i="10"/>
  <c r="AC48" i="10" l="1"/>
  <c r="AE48" i="10" s="1"/>
  <c r="AM48" i="10"/>
  <c r="DH48" i="10"/>
  <c r="DJ48" i="10"/>
  <c r="DL48" i="10"/>
  <c r="DK48" i="10"/>
  <c r="DI48" i="10"/>
  <c r="BY48" i="10"/>
  <c r="AL48" i="10"/>
  <c r="AN48" i="10" s="1"/>
  <c r="DU48" i="10"/>
  <c r="DT48" i="10"/>
  <c r="DV48" i="10"/>
  <c r="DS48" i="10"/>
  <c r="DW48" i="10"/>
  <c r="AP48" i="10"/>
  <c r="AR48" i="10" s="1"/>
  <c r="BG48" i="10" s="1"/>
  <c r="DC48" i="10"/>
  <c r="CZ48" i="10"/>
  <c r="DA48" i="10"/>
  <c r="CY48" i="10"/>
  <c r="DB48" i="10"/>
  <c r="AO48" i="10" l="1"/>
  <c r="BH48" i="10" s="1"/>
  <c r="BJ48" i="10" s="1"/>
  <c r="DX48" i="10"/>
  <c r="DY48" i="10" s="1"/>
  <c r="DM48" i="10"/>
  <c r="DN48" i="10" s="1"/>
  <c r="DD48" i="10"/>
  <c r="DE48" i="10" s="1"/>
  <c r="BE48" i="10"/>
  <c r="DO48" i="10" l="1"/>
  <c r="DP48" i="10" s="1"/>
  <c r="EX48" i="10" s="1"/>
  <c r="EY48" i="10" s="1"/>
  <c r="EZ48" i="10" s="1"/>
  <c r="FA48" i="10" s="1"/>
  <c r="BI48" i="10"/>
  <c r="BK48" i="10" s="1"/>
  <c r="BL48" i="10" s="1"/>
  <c r="DZ48" i="10" l="1"/>
  <c r="EA48" i="10" s="1"/>
  <c r="EF48" i="10" s="1"/>
  <c r="EE48" i="10" l="1"/>
  <c r="EC48" i="10"/>
  <c r="ED48" i="10"/>
  <c r="EB48" i="10"/>
  <c r="EG48" i="10" s="1"/>
  <c r="EH48" i="10" s="1"/>
  <c r="EI48" i="10" s="1"/>
  <c r="EJ48" i="10" s="1"/>
  <c r="AV48" i="10" s="1"/>
  <c r="U48" i="10" s="1"/>
  <c r="X48" i="10" s="1"/>
  <c r="AY48" i="10" s="1"/>
  <c r="BF48" i="10" l="1"/>
  <c r="AZ48" i="10"/>
  <c r="BZ48" i="10"/>
  <c r="CA48" i="10" s="1"/>
  <c r="BC48" i="10" l="1"/>
  <c r="BD48" i="10" s="1"/>
  <c r="BA48" i="10"/>
  <c r="BB48" i="10" s="1"/>
  <c r="BR48" i="10"/>
  <c r="BM48" i="10"/>
  <c r="BN48" i="10" s="1"/>
  <c r="BS48" i="10" l="1"/>
  <c r="BT48" i="10"/>
  <c r="BP48" i="10"/>
  <c r="BO48" i="10"/>
  <c r="BQ48" i="10" l="1"/>
  <c r="BU48" i="10"/>
  <c r="BV48" i="10" l="1"/>
  <c r="CB48" i="10" s="1"/>
  <c r="CC48" i="10" s="1"/>
  <c r="BW48" i="10"/>
  <c r="BX48" i="10" s="1"/>
  <c r="CI48" i="10" l="1"/>
  <c r="CF48" i="10"/>
  <c r="CE48" i="10"/>
  <c r="CG48" i="10" l="1"/>
  <c r="CH48" i="10" s="1"/>
  <c r="CJ48" i="10" s="1"/>
  <c r="CK48" i="10" s="1"/>
  <c r="CL48" i="10" s="1"/>
  <c r="CN48" i="10" s="1"/>
  <c r="E48" i="10" s="1"/>
  <c r="C49" i="10" s="1"/>
  <c r="L49" i="10" s="1"/>
  <c r="N49" i="10" s="1"/>
  <c r="T49" i="10" s="1"/>
  <c r="CV49" i="10" l="1"/>
  <c r="DG49" i="10" s="1"/>
  <c r="EN49" i="10"/>
  <c r="R49" i="10"/>
  <c r="AJ49" i="10" s="1"/>
  <c r="F48" i="10"/>
  <c r="I48" i="10" s="1"/>
  <c r="K48" i="10" s="1"/>
  <c r="I49" i="1" s="1"/>
  <c r="AT49" i="10"/>
  <c r="DR49" i="10"/>
  <c r="AA49" i="10"/>
  <c r="AB49" i="10" s="1"/>
  <c r="AM49" i="10" s="1"/>
  <c r="V49" i="10"/>
  <c r="W49" i="10" s="1"/>
  <c r="AX49" i="10" s="1"/>
  <c r="AD49" i="10"/>
  <c r="CX49" i="10" l="1"/>
  <c r="Y49" i="10"/>
  <c r="AK49" i="10"/>
  <c r="AL49" i="10" s="1"/>
  <c r="AN49" i="10" s="1"/>
  <c r="AO49" i="10" s="1"/>
  <c r="AP49" i="10"/>
  <c r="AC49" i="10"/>
  <c r="AE49" i="10" s="1"/>
  <c r="DS49" i="10"/>
  <c r="DU49" i="10"/>
  <c r="DT49" i="10"/>
  <c r="DV49" i="10"/>
  <c r="DW49" i="10"/>
  <c r="AQ49" i="10"/>
  <c r="CY49" i="10"/>
  <c r="DA49" i="10"/>
  <c r="CZ49" i="10"/>
  <c r="DB49" i="10"/>
  <c r="DC49" i="10"/>
  <c r="DH49" i="10"/>
  <c r="DI49" i="10"/>
  <c r="DK49" i="10"/>
  <c r="DJ49" i="10"/>
  <c r="DL49" i="10"/>
  <c r="BY49" i="10" l="1"/>
  <c r="DX49" i="10"/>
  <c r="DY49" i="10" s="1"/>
  <c r="AR49" i="10"/>
  <c r="BH49" i="10" s="1"/>
  <c r="DM49" i="10"/>
  <c r="DN49" i="10" s="1"/>
  <c r="DD49" i="10"/>
  <c r="DE49" i="10" s="1"/>
  <c r="DO49" i="10" l="1"/>
  <c r="DP49" i="10" s="1"/>
  <c r="BI49" i="10"/>
  <c r="BJ49" i="10"/>
  <c r="BG49" i="10"/>
  <c r="BE49" i="10"/>
  <c r="DZ49" i="10" l="1"/>
  <c r="EA49" i="10" s="1"/>
  <c r="EX49" i="10"/>
  <c r="BK49" i="10"/>
  <c r="BL49" i="10" s="1"/>
  <c r="EY49" i="10" l="1"/>
  <c r="EZ49" i="10" s="1"/>
  <c r="FA49" i="10" s="1"/>
  <c r="EE49" i="10"/>
  <c r="ED49" i="10"/>
  <c r="EB49" i="10"/>
  <c r="EC49" i="10"/>
  <c r="EF49" i="10"/>
  <c r="EG49" i="10" l="1"/>
  <c r="EH49" i="10" s="1"/>
  <c r="EI49" i="10" s="1"/>
  <c r="EJ49" i="10" s="1"/>
  <c r="AV49" i="10" s="1"/>
  <c r="U49" i="10" s="1"/>
  <c r="X49" i="10" s="1"/>
  <c r="AY49" i="10" l="1"/>
  <c r="BF49" i="10" l="1"/>
  <c r="AZ49" i="10"/>
  <c r="BZ49" i="10"/>
  <c r="CA49" i="10" s="1"/>
  <c r="BC49" i="10" l="1"/>
  <c r="BD49" i="10" s="1"/>
  <c r="BA49" i="10"/>
  <c r="BB49" i="10" s="1"/>
  <c r="BR49" i="10"/>
  <c r="BM49" i="10"/>
  <c r="BN49" i="10" s="1"/>
  <c r="BS49" i="10" l="1"/>
  <c r="BT49" i="10"/>
  <c r="BO49" i="10"/>
  <c r="BP49" i="10"/>
  <c r="BQ49" i="10" l="1"/>
  <c r="BU49" i="10"/>
  <c r="BW49" i="10" l="1"/>
  <c r="BX49" i="10" s="1"/>
  <c r="BV49" i="10"/>
  <c r="CI49" i="10" l="1"/>
  <c r="CB49" i="10"/>
  <c r="CC49" i="10" s="1"/>
  <c r="CE49" i="10" l="1"/>
  <c r="CF49" i="10"/>
  <c r="CG49" i="10" l="1"/>
  <c r="CH49" i="10" s="1"/>
  <c r="CJ49" i="10" s="1"/>
  <c r="CK49" i="10" s="1"/>
  <c r="CL49" i="10" s="1"/>
  <c r="CN49" i="10" s="1"/>
  <c r="E49" i="10" s="1"/>
  <c r="C50" i="10" l="1"/>
  <c r="L50" i="10" s="1"/>
  <c r="N50" i="10" s="1"/>
  <c r="F49" i="10"/>
  <c r="I49" i="10" s="1"/>
  <c r="K49" i="10" s="1"/>
  <c r="I50" i="1" s="1"/>
  <c r="T50" i="10" l="1"/>
  <c r="CV50" i="10"/>
  <c r="R50" i="10"/>
  <c r="EN50" i="10"/>
  <c r="DG50" i="10" l="1"/>
  <c r="DR50" i="10"/>
  <c r="AT50" i="10"/>
  <c r="CX50" i="10"/>
  <c r="Y50" i="10"/>
  <c r="AK50" i="10"/>
  <c r="AJ50" i="10"/>
  <c r="AD50" i="10"/>
  <c r="V50" i="10"/>
  <c r="W50" i="10" s="1"/>
  <c r="AX50" i="10" s="1"/>
  <c r="AA50" i="10"/>
  <c r="AB50" i="10" s="1"/>
  <c r="AC50" i="10" s="1"/>
  <c r="AL50" i="10" l="1"/>
  <c r="AN50" i="10" s="1"/>
  <c r="AM50" i="10"/>
  <c r="AE50" i="10"/>
  <c r="BY50" i="10" s="1"/>
  <c r="AQ50" i="10"/>
  <c r="CZ50" i="10"/>
  <c r="DC50" i="10"/>
  <c r="DA50" i="10"/>
  <c r="CY50" i="10"/>
  <c r="DB50" i="10"/>
  <c r="AP50" i="10"/>
  <c r="DS50" i="10"/>
  <c r="DV50" i="10"/>
  <c r="DU50" i="10"/>
  <c r="DT50" i="10"/>
  <c r="DW50" i="10"/>
  <c r="DK50" i="10"/>
  <c r="DI50" i="10"/>
  <c r="DJ50" i="10"/>
  <c r="DH50" i="10"/>
  <c r="DL50" i="10"/>
  <c r="AO50" i="10" l="1"/>
  <c r="AR50" i="10"/>
  <c r="BG50" i="10" s="1"/>
  <c r="DD50" i="10"/>
  <c r="DE50" i="10" s="1"/>
  <c r="DM50" i="10"/>
  <c r="DN50" i="10" s="1"/>
  <c r="DX50" i="10"/>
  <c r="DY50" i="10" s="1"/>
  <c r="DO50" i="10" l="1"/>
  <c r="DP50" i="10" s="1"/>
  <c r="BH50" i="10"/>
  <c r="BJ50" i="10" s="1"/>
  <c r="BE50" i="10"/>
  <c r="DZ50" i="10"/>
  <c r="EA50" i="10" s="1"/>
  <c r="EX50" i="10"/>
  <c r="BI50" i="10" l="1"/>
  <c r="EC50" i="10"/>
  <c r="EE50" i="10"/>
  <c r="EB50" i="10"/>
  <c r="EF50" i="10"/>
  <c r="ED50" i="10"/>
  <c r="EY50" i="10"/>
  <c r="EZ50" i="10" s="1"/>
  <c r="FA50" i="10" s="1"/>
  <c r="BK50" i="10"/>
  <c r="BL50" i="10" s="1"/>
  <c r="EG50" i="10" l="1"/>
  <c r="EH50" i="10" s="1"/>
  <c r="EI50" i="10" s="1"/>
  <c r="EJ50" i="10" s="1"/>
  <c r="AV50" i="10" s="1"/>
  <c r="U50" i="10" s="1"/>
  <c r="X50" i="10" s="1"/>
  <c r="AY50" i="10" l="1"/>
  <c r="BF50" i="10" l="1"/>
  <c r="AZ50" i="10"/>
  <c r="BZ50" i="10"/>
  <c r="CA50" i="10" s="1"/>
  <c r="BC50" i="10" l="1"/>
  <c r="BD50" i="10" s="1"/>
  <c r="BA50" i="10"/>
  <c r="BB50" i="10" s="1"/>
  <c r="BM50" i="10"/>
  <c r="BN50" i="10" s="1"/>
  <c r="BR50" i="10"/>
  <c r="BT50" i="10" l="1"/>
  <c r="BS50" i="10"/>
  <c r="BP50" i="10"/>
  <c r="BO50" i="10"/>
  <c r="BQ50" i="10" l="1"/>
  <c r="BU50" i="10"/>
  <c r="BW50" i="10" l="1"/>
  <c r="BX50" i="10" s="1"/>
  <c r="BV50" i="10"/>
  <c r="CI50" i="10" s="1"/>
  <c r="CB50" i="10" l="1"/>
  <c r="CC50" i="10" s="1"/>
  <c r="CE50" i="10" s="1"/>
  <c r="CF50" i="10" l="1"/>
  <c r="CG50" i="10" s="1"/>
  <c r="CH50" i="10" s="1"/>
  <c r="CJ50" i="10" s="1"/>
  <c r="CK50" i="10" s="1"/>
  <c r="CL50" i="10" s="1"/>
  <c r="CN50" i="10" s="1"/>
  <c r="E50" i="10" s="1"/>
  <c r="C51" i="10" l="1"/>
  <c r="L51" i="10" s="1"/>
  <c r="N51" i="10" s="1"/>
  <c r="F50" i="10"/>
  <c r="I50" i="10" s="1"/>
  <c r="K50" i="10" s="1"/>
  <c r="I51" i="1" s="1"/>
  <c r="R51" i="10" l="1"/>
  <c r="T51" i="10"/>
  <c r="CV51" i="10"/>
  <c r="EN51" i="10"/>
  <c r="AA51" i="10" l="1"/>
  <c r="AB51" i="10" s="1"/>
  <c r="AM51" i="10" s="1"/>
  <c r="V51" i="10"/>
  <c r="W51" i="10" s="1"/>
  <c r="AX51" i="10" s="1"/>
  <c r="AD51" i="10"/>
  <c r="DG51" i="10"/>
  <c r="CX51" i="10"/>
  <c r="AT51" i="10"/>
  <c r="DR51" i="10"/>
  <c r="AJ51" i="10"/>
  <c r="AK51" i="10"/>
  <c r="Y51" i="10"/>
  <c r="AP51" i="10" l="1"/>
  <c r="AC51" i="10"/>
  <c r="AQ51" i="10"/>
  <c r="AE51" i="10"/>
  <c r="BY51" i="10" s="1"/>
  <c r="DS51" i="10"/>
  <c r="DV51" i="10"/>
  <c r="DU51" i="10"/>
  <c r="DW51" i="10"/>
  <c r="DT51" i="10"/>
  <c r="AL51" i="10"/>
  <c r="AN51" i="10" s="1"/>
  <c r="AO51" i="10" s="1"/>
  <c r="CY51" i="10"/>
  <c r="DB51" i="10"/>
  <c r="CZ51" i="10"/>
  <c r="DA51" i="10"/>
  <c r="DC51" i="10"/>
  <c r="DH51" i="10"/>
  <c r="DJ51" i="10"/>
  <c r="DK51" i="10"/>
  <c r="DI51" i="10"/>
  <c r="DL51" i="10"/>
  <c r="AR51" i="10" l="1"/>
  <c r="BG51" i="10"/>
  <c r="BE51" i="10"/>
  <c r="BH51" i="10"/>
  <c r="DD51" i="10"/>
  <c r="DE51" i="10" s="1"/>
  <c r="DM51" i="10"/>
  <c r="DN51" i="10" s="1"/>
  <c r="DX51" i="10"/>
  <c r="DY51" i="10" s="1"/>
  <c r="DO51" i="10" l="1"/>
  <c r="DP51" i="10" s="1"/>
  <c r="BJ51" i="10"/>
  <c r="BI51" i="10"/>
  <c r="BK51" i="10" l="1"/>
  <c r="BL51" i="10" s="1"/>
  <c r="DZ51" i="10"/>
  <c r="EA51" i="10" s="1"/>
  <c r="EX51" i="10"/>
  <c r="EY51" i="10" l="1"/>
  <c r="EZ51" i="10" s="1"/>
  <c r="FA51" i="10" s="1"/>
  <c r="EF51" i="10"/>
  <c r="EC51" i="10"/>
  <c r="EB51" i="10"/>
  <c r="EE51" i="10"/>
  <c r="ED51" i="10"/>
  <c r="EG51" i="10" l="1"/>
  <c r="EH51" i="10" s="1"/>
  <c r="EI51" i="10" s="1"/>
  <c r="EJ51" i="10" s="1"/>
  <c r="AV51" i="10" s="1"/>
  <c r="U51" i="10" s="1"/>
  <c r="X51" i="10" s="1"/>
  <c r="AY51" i="10" l="1"/>
  <c r="BF51" i="10" l="1"/>
  <c r="AZ51" i="10"/>
  <c r="BZ51" i="10"/>
  <c r="CA51" i="10" s="1"/>
  <c r="BC51" i="10" l="1"/>
  <c r="BD51" i="10" s="1"/>
  <c r="BA51" i="10"/>
  <c r="BB51" i="10" s="1"/>
  <c r="BM51" i="10"/>
  <c r="BN51" i="10" s="1"/>
  <c r="BR51" i="10"/>
  <c r="BT51" i="10" l="1"/>
  <c r="BS51" i="10"/>
  <c r="BP51" i="10"/>
  <c r="BO51" i="10"/>
  <c r="BU51" i="10" l="1"/>
  <c r="BQ51" i="10"/>
  <c r="BV51" i="10" l="1"/>
  <c r="CI51" i="10" s="1"/>
  <c r="BW51" i="10"/>
  <c r="BX51" i="10" s="1"/>
  <c r="CB51" i="10" l="1"/>
  <c r="CC51" i="10" s="1"/>
  <c r="CF51" i="10" s="1"/>
  <c r="CE51" i="10" l="1"/>
  <c r="CG51" i="10" s="1"/>
  <c r="CH51" i="10" s="1"/>
  <c r="CJ51" i="10" s="1"/>
  <c r="CK51" i="10" s="1"/>
  <c r="CL51" i="10" s="1"/>
  <c r="CN51" i="10" s="1"/>
  <c r="E51" i="10" s="1"/>
  <c r="C52" i="10" l="1"/>
  <c r="L52" i="10" s="1"/>
  <c r="N52" i="10" s="1"/>
  <c r="F51" i="10"/>
  <c r="I51" i="10" s="1"/>
  <c r="K51" i="10" s="1"/>
  <c r="I52" i="1" s="1"/>
  <c r="CV52" i="10" l="1"/>
  <c r="EN52" i="10"/>
  <c r="T52" i="10"/>
  <c r="R52" i="10"/>
  <c r="AA52" i="10" l="1"/>
  <c r="AB52" i="10" s="1"/>
  <c r="AQ52" i="10" s="1"/>
  <c r="V52" i="10"/>
  <c r="W52" i="10" s="1"/>
  <c r="AX52" i="10" s="1"/>
  <c r="AD52" i="10"/>
  <c r="AJ52" i="10"/>
  <c r="Y52" i="10"/>
  <c r="AK52" i="10"/>
  <c r="AT52" i="10"/>
  <c r="DR52" i="10"/>
  <c r="CX52" i="10"/>
  <c r="DG52" i="10"/>
  <c r="AM52" i="10" l="1"/>
  <c r="AC52" i="10"/>
  <c r="AE52" i="10" s="1"/>
  <c r="BY52" i="10" s="1"/>
  <c r="AP52" i="10"/>
  <c r="AR52" i="10" s="1"/>
  <c r="BG52" i="10" s="1"/>
  <c r="CY52" i="10"/>
  <c r="DC52" i="10"/>
  <c r="CZ52" i="10"/>
  <c r="DA52" i="10"/>
  <c r="DB52" i="10"/>
  <c r="DL52" i="10"/>
  <c r="DH52" i="10"/>
  <c r="DJ52" i="10"/>
  <c r="DK52" i="10"/>
  <c r="DI52" i="10"/>
  <c r="DV52" i="10"/>
  <c r="DU52" i="10"/>
  <c r="DS52" i="10"/>
  <c r="DW52" i="10"/>
  <c r="DT52" i="10"/>
  <c r="AL52" i="10"/>
  <c r="AN52" i="10" s="1"/>
  <c r="AO52" i="10" s="1"/>
  <c r="BE52" i="10" l="1"/>
  <c r="BH52" i="10"/>
  <c r="DX52" i="10"/>
  <c r="DY52" i="10" s="1"/>
  <c r="DM52" i="10"/>
  <c r="DN52" i="10" s="1"/>
  <c r="DD52" i="10"/>
  <c r="DE52" i="10" s="1"/>
  <c r="DO52" i="10" l="1"/>
  <c r="DP52" i="10" s="1"/>
  <c r="BJ52" i="10"/>
  <c r="BI52" i="10"/>
  <c r="BK52" i="10" l="1"/>
  <c r="BL52" i="10" s="1"/>
  <c r="DZ52" i="10"/>
  <c r="EA52" i="10" s="1"/>
  <c r="EX52" i="10"/>
  <c r="EY52" i="10" l="1"/>
  <c r="EZ52" i="10" s="1"/>
  <c r="FA52" i="10" s="1"/>
  <c r="EB52" i="10"/>
  <c r="EF52" i="10"/>
  <c r="EC52" i="10"/>
  <c r="EE52" i="10"/>
  <c r="ED52" i="10"/>
  <c r="EG52" i="10" l="1"/>
  <c r="EH52" i="10" s="1"/>
  <c r="EI52" i="10" s="1"/>
  <c r="EJ52" i="10" s="1"/>
  <c r="AV52" i="10" s="1"/>
  <c r="U52" i="10" s="1"/>
  <c r="X52" i="10" s="1"/>
  <c r="AY52" i="10" l="1"/>
  <c r="BF52" i="10" l="1"/>
  <c r="AZ52" i="10"/>
  <c r="BZ52" i="10"/>
  <c r="CA52" i="10" s="1"/>
  <c r="BC52" i="10" l="1"/>
  <c r="BD52" i="10" s="1"/>
  <c r="BA52" i="10"/>
  <c r="BB52" i="10" s="1"/>
  <c r="BM52" i="10"/>
  <c r="BN52" i="10" s="1"/>
  <c r="BR52" i="10"/>
  <c r="BS52" i="10" l="1"/>
  <c r="BT52" i="10"/>
  <c r="BO52" i="10"/>
  <c r="BP52" i="10"/>
  <c r="BQ52" i="10" l="1"/>
  <c r="BU52" i="10"/>
  <c r="BW52" i="10" l="1"/>
  <c r="BX52" i="10" s="1"/>
  <c r="BV52" i="10"/>
  <c r="CI52" i="10" l="1"/>
  <c r="CB52" i="10"/>
  <c r="CC52" i="10" s="1"/>
  <c r="CE52" i="10" l="1"/>
  <c r="CF52" i="10"/>
  <c r="CG52" i="10" l="1"/>
  <c r="CH52" i="10" s="1"/>
  <c r="CJ52" i="10" s="1"/>
  <c r="CK52" i="10" s="1"/>
  <c r="CL52" i="10" s="1"/>
  <c r="CN52" i="10" s="1"/>
  <c r="E52" i="10" s="1"/>
  <c r="F52" i="10" l="1"/>
  <c r="I52" i="10" s="1"/>
  <c r="K52" i="10" s="1"/>
  <c r="I53" i="1" s="1"/>
  <c r="C53" i="10"/>
  <c r="L53" i="10" s="1"/>
  <c r="N53" i="10" s="1"/>
  <c r="EN53" i="10" l="1"/>
  <c r="T53" i="10"/>
  <c r="CV53" i="10"/>
  <c r="R53" i="10"/>
  <c r="AA53" i="10" l="1"/>
  <c r="AB53" i="10" s="1"/>
  <c r="AM53" i="10" s="1"/>
  <c r="AD53" i="10"/>
  <c r="V53" i="10"/>
  <c r="W53" i="10" s="1"/>
  <c r="AX53" i="10" s="1"/>
  <c r="AJ53" i="10"/>
  <c r="Y53" i="10"/>
  <c r="AK53" i="10"/>
  <c r="CX53" i="10"/>
  <c r="DR53" i="10"/>
  <c r="AT53" i="10"/>
  <c r="DG53" i="10"/>
  <c r="AQ53" i="10" l="1"/>
  <c r="AP53" i="10"/>
  <c r="AL53" i="10"/>
  <c r="AN53" i="10" s="1"/>
  <c r="AO53" i="10" s="1"/>
  <c r="AC53" i="10"/>
  <c r="AE53" i="10" s="1"/>
  <c r="BY53" i="10" s="1"/>
  <c r="DC53" i="10"/>
  <c r="CZ53" i="10"/>
  <c r="DB53" i="10"/>
  <c r="DA53" i="10"/>
  <c r="CY53" i="10"/>
  <c r="DH53" i="10"/>
  <c r="DJ53" i="10"/>
  <c r="DL53" i="10"/>
  <c r="DI53" i="10"/>
  <c r="DK53" i="10"/>
  <c r="DU53" i="10"/>
  <c r="DT53" i="10"/>
  <c r="DW53" i="10"/>
  <c r="DV53" i="10"/>
  <c r="DS53" i="10"/>
  <c r="AR53" i="10" l="1"/>
  <c r="BE53" i="10" s="1"/>
  <c r="DX53" i="10"/>
  <c r="DY53" i="10" s="1"/>
  <c r="DD53" i="10"/>
  <c r="DE53" i="10" s="1"/>
  <c r="DM53" i="10"/>
  <c r="DN53" i="10" s="1"/>
  <c r="BH53" i="10" l="1"/>
  <c r="BJ53" i="10" s="1"/>
  <c r="BG53" i="10"/>
  <c r="DO53" i="10"/>
  <c r="DP53" i="10" s="1"/>
  <c r="DZ53" i="10" s="1"/>
  <c r="EA53" i="10" s="1"/>
  <c r="BI53" i="10" l="1"/>
  <c r="EX53" i="10"/>
  <c r="EY53" i="10" s="1"/>
  <c r="EZ53" i="10" s="1"/>
  <c r="FA53" i="10" s="1"/>
  <c r="BK53" i="10"/>
  <c r="BL53" i="10" s="1"/>
  <c r="EF53" i="10"/>
  <c r="ED53" i="10"/>
  <c r="EB53" i="10"/>
  <c r="EC53" i="10"/>
  <c r="EE53" i="10"/>
  <c r="EG53" i="10" l="1"/>
  <c r="EH53" i="10" s="1"/>
  <c r="EI53" i="10" s="1"/>
  <c r="EJ53" i="10" s="1"/>
  <c r="AV53" i="10" s="1"/>
  <c r="U53" i="10" s="1"/>
  <c r="X53" i="10" s="1"/>
  <c r="AY53" i="10" l="1"/>
  <c r="BF53" i="10" s="1"/>
  <c r="BZ53" i="10" l="1"/>
  <c r="CA53" i="10" s="1"/>
  <c r="AZ53" i="10"/>
  <c r="BC53" i="10" s="1"/>
  <c r="BD53" i="10" s="1"/>
  <c r="BM53" i="10"/>
  <c r="BN53" i="10" s="1"/>
  <c r="BR53" i="10"/>
  <c r="BA53" i="10"/>
  <c r="BB53" i="10" s="1"/>
  <c r="BT53" i="10" l="1"/>
  <c r="BS53" i="10"/>
  <c r="BP53" i="10"/>
  <c r="BO53" i="10"/>
  <c r="BU53" i="10" l="1"/>
  <c r="BQ53" i="10"/>
  <c r="BV53" i="10" s="1"/>
  <c r="BW53" i="10" l="1"/>
  <c r="BX53" i="10" s="1"/>
  <c r="CB53" i="10"/>
  <c r="CC53" i="10" s="1"/>
  <c r="CI53" i="10"/>
  <c r="CF53" i="10" l="1"/>
  <c r="CE53" i="10"/>
  <c r="CG53" i="10" l="1"/>
  <c r="CH53" i="10" s="1"/>
  <c r="CJ53" i="10" s="1"/>
  <c r="CK53" i="10" s="1"/>
  <c r="CL53" i="10" s="1"/>
  <c r="CN53" i="10" s="1"/>
  <c r="E53" i="10" s="1"/>
  <c r="F53" i="10" s="1"/>
  <c r="I53" i="10" s="1"/>
  <c r="K53" i="10" s="1"/>
  <c r="I54" i="1" s="1"/>
  <c r="C54" i="10" l="1"/>
  <c r="L54" i="10" s="1"/>
  <c r="N54" i="10" s="1"/>
  <c r="CV54" i="10" s="1"/>
  <c r="R54" i="10" l="1"/>
  <c r="AJ54" i="10" s="1"/>
  <c r="EN54" i="10"/>
  <c r="T54" i="10"/>
  <c r="V54" i="10" s="1"/>
  <c r="W54" i="10" s="1"/>
  <c r="AX54" i="10" s="1"/>
  <c r="DG54" i="10"/>
  <c r="AT54" i="10"/>
  <c r="DR54" i="10"/>
  <c r="CX54" i="10"/>
  <c r="AA54" i="10" l="1"/>
  <c r="AB54" i="10" s="1"/>
  <c r="AQ54" i="10" s="1"/>
  <c r="AD54" i="10"/>
  <c r="Y54" i="10"/>
  <c r="AK54" i="10"/>
  <c r="AL54" i="10" s="1"/>
  <c r="CY54" i="10"/>
  <c r="DA54" i="10"/>
  <c r="CZ54" i="10"/>
  <c r="DB54" i="10"/>
  <c r="DC54" i="10"/>
  <c r="DU54" i="10"/>
  <c r="DT54" i="10"/>
  <c r="DW54" i="10"/>
  <c r="DV54" i="10"/>
  <c r="DS54" i="10"/>
  <c r="DJ54" i="10"/>
  <c r="DH54" i="10"/>
  <c r="DL54" i="10"/>
  <c r="DI54" i="10"/>
  <c r="DK54" i="10"/>
  <c r="AM54" i="10" l="1"/>
  <c r="AN54" i="10"/>
  <c r="AO54" i="10" s="1"/>
  <c r="AP54" i="10"/>
  <c r="AR54" i="10" s="1"/>
  <c r="AC54" i="10"/>
  <c r="AE54" i="10" s="1"/>
  <c r="BY54" i="10" s="1"/>
  <c r="DM54" i="10"/>
  <c r="DN54" i="10" s="1"/>
  <c r="DX54" i="10"/>
  <c r="DY54" i="10" s="1"/>
  <c r="DD54" i="10"/>
  <c r="DE54" i="10" s="1"/>
  <c r="BE54" i="10" l="1"/>
  <c r="BH54" i="10"/>
  <c r="BJ54" i="10" s="1"/>
  <c r="BG54" i="10"/>
  <c r="DO54" i="10"/>
  <c r="DP54" i="10" s="1"/>
  <c r="DZ54" i="10" s="1"/>
  <c r="EA54" i="10" s="1"/>
  <c r="BI54" i="10"/>
  <c r="BK54" i="10" s="1"/>
  <c r="BL54" i="10" s="1"/>
  <c r="EX54" i="10" l="1"/>
  <c r="EY54" i="10" s="1"/>
  <c r="EZ54" i="10" s="1"/>
  <c r="FA54" i="10" s="1"/>
  <c r="EB54" i="10"/>
  <c r="EC54" i="10"/>
  <c r="EE54" i="10"/>
  <c r="EF54" i="10"/>
  <c r="ED54" i="10"/>
  <c r="EG54" i="10" l="1"/>
  <c r="EH54" i="10" s="1"/>
  <c r="EI54" i="10" s="1"/>
  <c r="EJ54" i="10" s="1"/>
  <c r="AV54" i="10" s="1"/>
  <c r="U54" i="10" s="1"/>
  <c r="X54" i="10" s="1"/>
  <c r="AY54" i="10" l="1"/>
  <c r="BZ54" i="10" l="1"/>
  <c r="CA54" i="10" s="1"/>
  <c r="BF54" i="10"/>
  <c r="AZ54" i="10"/>
  <c r="BA54" i="10" l="1"/>
  <c r="BB54" i="10" s="1"/>
  <c r="BC54" i="10"/>
  <c r="BD54" i="10" s="1"/>
  <c r="BR54" i="10"/>
  <c r="BM54" i="10"/>
  <c r="BN54" i="10" s="1"/>
  <c r="BO54" i="10" l="1"/>
  <c r="BP54" i="10"/>
  <c r="BS54" i="10"/>
  <c r="BT54" i="10"/>
  <c r="BU54" i="10" l="1"/>
  <c r="BQ54" i="10"/>
  <c r="BW54" i="10" l="1"/>
  <c r="BX54" i="10" s="1"/>
  <c r="BV54" i="10"/>
  <c r="CB54" i="10" l="1"/>
  <c r="CC54" i="10" s="1"/>
  <c r="CI54" i="10"/>
  <c r="CF54" i="10" l="1"/>
  <c r="CE54" i="10"/>
  <c r="CG54" i="10" l="1"/>
  <c r="CH54" i="10" s="1"/>
  <c r="CJ54" i="10" s="1"/>
  <c r="CK54" i="10" s="1"/>
  <c r="CL54" i="10" s="1"/>
  <c r="CN54" i="10" s="1"/>
  <c r="E54" i="10" s="1"/>
  <c r="F54" i="10" l="1"/>
  <c r="I54" i="10" s="1"/>
  <c r="K54" i="10" s="1"/>
  <c r="I55" i="1" s="1"/>
  <c r="C55" i="10"/>
  <c r="L55" i="10" s="1"/>
  <c r="N55" i="10" s="1"/>
  <c r="CV55" i="10" l="1"/>
  <c r="T55" i="10"/>
  <c r="EN55" i="10"/>
  <c r="R55" i="10"/>
  <c r="Y55" i="10" l="1"/>
  <c r="AJ55" i="10"/>
  <c r="AK55" i="10"/>
  <c r="AA55" i="10"/>
  <c r="AB55" i="10" s="1"/>
  <c r="AM55" i="10" s="1"/>
  <c r="V55" i="10"/>
  <c r="W55" i="10" s="1"/>
  <c r="AX55" i="10" s="1"/>
  <c r="AD55" i="10"/>
  <c r="DG55" i="10"/>
  <c r="DR55" i="10"/>
  <c r="CX55" i="10"/>
  <c r="AT55" i="10"/>
  <c r="AQ55" i="10" l="1"/>
  <c r="DB55" i="10"/>
  <c r="DA55" i="10"/>
  <c r="CZ55" i="10"/>
  <c r="CY55" i="10"/>
  <c r="DC55" i="10"/>
  <c r="AP55" i="10"/>
  <c r="AC55" i="10"/>
  <c r="AE55" i="10" s="1"/>
  <c r="DU55" i="10"/>
  <c r="DS55" i="10"/>
  <c r="DV55" i="10"/>
  <c r="DW55" i="10"/>
  <c r="DT55" i="10"/>
  <c r="DK55" i="10"/>
  <c r="DL55" i="10"/>
  <c r="DI55" i="10"/>
  <c r="DH55" i="10"/>
  <c r="DJ55" i="10"/>
  <c r="AL55" i="10"/>
  <c r="AN55" i="10" s="1"/>
  <c r="AO55" i="10" s="1"/>
  <c r="AR55" i="10" l="1"/>
  <c r="BH55" i="10"/>
  <c r="BY55" i="10"/>
  <c r="BG55" i="10"/>
  <c r="BE55" i="10"/>
  <c r="DX55" i="10"/>
  <c r="DY55" i="10" s="1"/>
  <c r="DD55" i="10"/>
  <c r="DE55" i="10" s="1"/>
  <c r="DM55" i="10"/>
  <c r="DN55" i="10" s="1"/>
  <c r="DO55" i="10" l="1"/>
  <c r="DP55" i="10" s="1"/>
  <c r="DZ55" i="10" s="1"/>
  <c r="EA55" i="10" s="1"/>
  <c r="BJ55" i="10"/>
  <c r="BI55" i="10"/>
  <c r="BK55" i="10" l="1"/>
  <c r="BL55" i="10" s="1"/>
  <c r="EX55" i="10"/>
  <c r="EY55" i="10" s="1"/>
  <c r="EZ55" i="10" s="1"/>
  <c r="FA55" i="10" s="1"/>
  <c r="EB55" i="10"/>
  <c r="EF55" i="10"/>
  <c r="ED55" i="10"/>
  <c r="EE55" i="10"/>
  <c r="EC55" i="10"/>
  <c r="EG55" i="10" l="1"/>
  <c r="EH55" i="10" s="1"/>
  <c r="EI55" i="10" s="1"/>
  <c r="EJ55" i="10" s="1"/>
  <c r="AV55" i="10" s="1"/>
  <c r="U55" i="10" s="1"/>
  <c r="X55" i="10" s="1"/>
  <c r="AY55" i="10" l="1"/>
  <c r="BF55" i="10" l="1"/>
  <c r="AZ55" i="10"/>
  <c r="BZ55" i="10"/>
  <c r="CA55" i="10" s="1"/>
  <c r="BC55" i="10" l="1"/>
  <c r="BD55" i="10" s="1"/>
  <c r="BA55" i="10"/>
  <c r="BB55" i="10" s="1"/>
  <c r="BM55" i="10"/>
  <c r="BN55" i="10" s="1"/>
  <c r="BR55" i="10"/>
  <c r="BO55" i="10" l="1"/>
  <c r="BP55" i="10"/>
  <c r="BT55" i="10"/>
  <c r="BS55" i="10"/>
  <c r="BU55" i="10" l="1"/>
  <c r="BQ55" i="10"/>
  <c r="BV55" i="10" l="1"/>
  <c r="BW55" i="10"/>
  <c r="BX55" i="10" s="1"/>
  <c r="CI55" i="10" l="1"/>
  <c r="CB55" i="10"/>
  <c r="CC55" i="10" s="1"/>
  <c r="CE55" i="10" l="1"/>
  <c r="CF55" i="10"/>
  <c r="CG55" i="10" l="1"/>
  <c r="CH55" i="10" s="1"/>
  <c r="CJ55" i="10" s="1"/>
  <c r="CK55" i="10" s="1"/>
  <c r="CL55" i="10" s="1"/>
  <c r="CN55" i="10" s="1"/>
  <c r="E55" i="10" s="1"/>
  <c r="C56" i="10" l="1"/>
  <c r="L56" i="10" s="1"/>
  <c r="N56" i="10" s="1"/>
  <c r="F55" i="10"/>
  <c r="I55" i="10" s="1"/>
  <c r="K55" i="10" s="1"/>
  <c r="I56" i="1" s="1"/>
  <c r="EN56" i="10" l="1"/>
  <c r="R56" i="10"/>
  <c r="CV56" i="10"/>
  <c r="T56" i="10"/>
  <c r="AD56" i="10" l="1"/>
  <c r="AA56" i="10"/>
  <c r="AB56" i="10" s="1"/>
  <c r="AP56" i="10" s="1"/>
  <c r="V56" i="10"/>
  <c r="W56" i="10" s="1"/>
  <c r="AX56" i="10" s="1"/>
  <c r="AT56" i="10"/>
  <c r="DG56" i="10"/>
  <c r="CX56" i="10"/>
  <c r="DR56" i="10"/>
  <c r="AJ56" i="10"/>
  <c r="AK56" i="10"/>
  <c r="Y56" i="10"/>
  <c r="AC56" i="10" l="1"/>
  <c r="AE56" i="10" s="1"/>
  <c r="BY56" i="10" s="1"/>
  <c r="AQ56" i="10"/>
  <c r="AL56" i="10"/>
  <c r="AN56" i="10" s="1"/>
  <c r="DW56" i="10"/>
  <c r="DU56" i="10"/>
  <c r="DV56" i="10"/>
  <c r="DS56" i="10"/>
  <c r="DT56" i="10"/>
  <c r="DJ56" i="10"/>
  <c r="DI56" i="10"/>
  <c r="DL56" i="10"/>
  <c r="DK56" i="10"/>
  <c r="DH56" i="10"/>
  <c r="AR56" i="10"/>
  <c r="BG56" i="10" s="1"/>
  <c r="DC56" i="10"/>
  <c r="DA56" i="10"/>
  <c r="CZ56" i="10"/>
  <c r="DB56" i="10"/>
  <c r="CY56" i="10"/>
  <c r="AM56" i="10"/>
  <c r="DM56" i="10" l="1"/>
  <c r="DN56" i="10" s="1"/>
  <c r="DD56" i="10"/>
  <c r="DE56" i="10" s="1"/>
  <c r="BE56" i="10"/>
  <c r="AO56" i="10"/>
  <c r="DX56" i="10"/>
  <c r="DY56" i="10" s="1"/>
  <c r="DO56" i="10" l="1"/>
  <c r="DP56" i="10" s="1"/>
  <c r="EX56" i="10" s="1"/>
  <c r="EY56" i="10" s="1"/>
  <c r="EZ56" i="10" s="1"/>
  <c r="FA56" i="10" s="1"/>
  <c r="BH56" i="10"/>
  <c r="DZ56" i="10" l="1"/>
  <c r="EA56" i="10" s="1"/>
  <c r="ED56" i="10" s="1"/>
  <c r="BJ56" i="10"/>
  <c r="BI56" i="10"/>
  <c r="EC56" i="10" l="1"/>
  <c r="EE56" i="10"/>
  <c r="EF56" i="10"/>
  <c r="EB56" i="10"/>
  <c r="BK56" i="10"/>
  <c r="BL56" i="10" s="1"/>
  <c r="EG56" i="10" l="1"/>
  <c r="EH56" i="10" s="1"/>
  <c r="EI56" i="10" s="1"/>
  <c r="EJ56" i="10" s="1"/>
  <c r="AV56" i="10" s="1"/>
  <c r="U56" i="10" s="1"/>
  <c r="X56" i="10" s="1"/>
  <c r="AY56" i="10" s="1"/>
  <c r="BF56" i="10" s="1"/>
  <c r="BZ56" i="10" l="1"/>
  <c r="CA56" i="10" s="1"/>
  <c r="AZ56" i="10"/>
  <c r="BC56" i="10" s="1"/>
  <c r="BD56" i="10" s="1"/>
  <c r="BM56" i="10"/>
  <c r="BN56" i="10" s="1"/>
  <c r="BR56" i="10"/>
  <c r="BA56" i="10" l="1"/>
  <c r="BB56" i="10" s="1"/>
  <c r="BS56" i="10"/>
  <c r="BT56" i="10"/>
  <c r="BP56" i="10"/>
  <c r="BO56" i="10"/>
  <c r="BQ56" i="10" l="1"/>
  <c r="BU56" i="10"/>
  <c r="BV56" i="10" l="1"/>
  <c r="CI56" i="10" s="1"/>
  <c r="BW56" i="10"/>
  <c r="BX56" i="10" s="1"/>
  <c r="CB56" i="10" l="1"/>
  <c r="CC56" i="10" s="1"/>
  <c r="CE56" i="10" s="1"/>
  <c r="CF56" i="10" l="1"/>
  <c r="CG56" i="10" s="1"/>
  <c r="CH56" i="10" s="1"/>
  <c r="CJ56" i="10" s="1"/>
  <c r="CK56" i="10" s="1"/>
  <c r="CL56" i="10" s="1"/>
  <c r="CN56" i="10" s="1"/>
  <c r="E56" i="10" s="1"/>
  <c r="F56" i="10" l="1"/>
  <c r="I56" i="10" s="1"/>
  <c r="K56" i="10" s="1"/>
  <c r="I57" i="1" s="1"/>
  <c r="C57" i="10"/>
  <c r="L57" i="10" s="1"/>
  <c r="N57" i="10" s="1"/>
  <c r="T57" i="10" l="1"/>
  <c r="CV57" i="10"/>
  <c r="R57" i="10"/>
  <c r="EN57" i="10"/>
  <c r="AJ57" i="10" l="1"/>
  <c r="Y57" i="10"/>
  <c r="AK57" i="10"/>
  <c r="DR57" i="10"/>
  <c r="DG57" i="10"/>
  <c r="AT57" i="10"/>
  <c r="CX57" i="10"/>
  <c r="AA57" i="10"/>
  <c r="AB57" i="10" s="1"/>
  <c r="AP57" i="10" s="1"/>
  <c r="V57" i="10"/>
  <c r="W57" i="10" s="1"/>
  <c r="AX57" i="10" s="1"/>
  <c r="AD57" i="10"/>
  <c r="AQ57" i="10" l="1"/>
  <c r="AR57" i="10" s="1"/>
  <c r="AM57" i="10"/>
  <c r="AC57" i="10"/>
  <c r="AE57" i="10" s="1"/>
  <c r="DB57" i="10"/>
  <c r="CY57" i="10"/>
  <c r="DC57" i="10"/>
  <c r="DA57" i="10"/>
  <c r="CZ57" i="10"/>
  <c r="DH57" i="10"/>
  <c r="DL57" i="10"/>
  <c r="DJ57" i="10"/>
  <c r="DI57" i="10"/>
  <c r="DK57" i="10"/>
  <c r="BY57" i="10"/>
  <c r="AL57" i="10"/>
  <c r="AN57" i="10" s="1"/>
  <c r="AO57" i="10" s="1"/>
  <c r="DT57" i="10"/>
  <c r="DW57" i="10"/>
  <c r="DS57" i="10"/>
  <c r="DV57" i="10"/>
  <c r="DU57" i="10"/>
  <c r="BE57" i="10" l="1"/>
  <c r="BG57" i="10"/>
  <c r="BH57" i="10"/>
  <c r="DD57" i="10"/>
  <c r="DE57" i="10" s="1"/>
  <c r="DM57" i="10"/>
  <c r="DN57" i="10" s="1"/>
  <c r="DX57" i="10"/>
  <c r="DY57" i="10" s="1"/>
  <c r="DO57" i="10" l="1"/>
  <c r="DP57" i="10" s="1"/>
  <c r="DZ57" i="10" s="1"/>
  <c r="EA57" i="10" s="1"/>
  <c r="BJ57" i="10"/>
  <c r="BI57" i="10"/>
  <c r="EX57" i="10" l="1"/>
  <c r="EY57" i="10" s="1"/>
  <c r="EZ57" i="10" s="1"/>
  <c r="FA57" i="10" s="1"/>
  <c r="BK57" i="10"/>
  <c r="BL57" i="10" s="1"/>
  <c r="EE57" i="10"/>
  <c r="ED57" i="10"/>
  <c r="EF57" i="10"/>
  <c r="EC57" i="10"/>
  <c r="EB57" i="10"/>
  <c r="EG57" i="10" l="1"/>
  <c r="EH57" i="10" s="1"/>
  <c r="EI57" i="10" s="1"/>
  <c r="EJ57" i="10" s="1"/>
  <c r="AV57" i="10" s="1"/>
  <c r="U57" i="10" s="1"/>
  <c r="X57" i="10" s="1"/>
  <c r="AY57" i="10" s="1"/>
  <c r="BF57" i="10" l="1"/>
  <c r="AZ57" i="10"/>
  <c r="BZ57" i="10"/>
  <c r="CA57" i="10" s="1"/>
  <c r="BC57" i="10" l="1"/>
  <c r="BD57" i="10" s="1"/>
  <c r="BA57" i="10"/>
  <c r="BB57" i="10" s="1"/>
  <c r="BM57" i="10"/>
  <c r="BN57" i="10" s="1"/>
  <c r="BR57" i="10"/>
  <c r="BO57" i="10" l="1"/>
  <c r="BP57" i="10"/>
  <c r="BS57" i="10"/>
  <c r="BT57" i="10"/>
  <c r="BU57" i="10" l="1"/>
  <c r="BQ57" i="10"/>
  <c r="BW57" i="10" l="1"/>
  <c r="BX57" i="10" s="1"/>
  <c r="BV57" i="10"/>
  <c r="CI57" i="10" l="1"/>
  <c r="CB57" i="10"/>
  <c r="CC57" i="10" s="1"/>
  <c r="CE57" i="10" l="1"/>
  <c r="CF57" i="10"/>
  <c r="CG57" i="10" l="1"/>
  <c r="CH57" i="10" s="1"/>
  <c r="CJ57" i="10" s="1"/>
  <c r="CK57" i="10" s="1"/>
  <c r="CL57" i="10" s="1"/>
  <c r="CN57" i="10" s="1"/>
  <c r="E57" i="10" s="1"/>
  <c r="F57" i="10" s="1"/>
  <c r="I57" i="10" s="1"/>
  <c r="K57" i="10" s="1"/>
  <c r="I58" i="1" s="1"/>
</calcChain>
</file>

<file path=xl/sharedStrings.xml><?xml version="1.0" encoding="utf-8"?>
<sst xmlns="http://schemas.openxmlformats.org/spreadsheetml/2006/main" count="2161" uniqueCount="198">
  <si>
    <r>
      <rPr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0</t>
    </r>
  </si>
  <si>
    <t>STB/d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</si>
  <si>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 xml:space="preserve"> oil</t>
    </r>
  </si>
  <si>
    <t>dyne/cm</t>
  </si>
  <si>
    <t>WOR</t>
  </si>
  <si>
    <t>STB Water/STB</t>
  </si>
  <si>
    <r>
      <rPr>
        <sz val="11"/>
        <color theme="1"/>
        <rFont val="Symbol"/>
        <family val="1"/>
        <charset val="2"/>
      </rPr>
      <t xml:space="preserve">g </t>
    </r>
    <r>
      <rPr>
        <vertAlign val="subscript"/>
        <sz val="11"/>
        <color theme="1"/>
        <rFont val="Calibri"/>
        <family val="2"/>
        <scheme val="minor"/>
      </rPr>
      <t>w</t>
    </r>
  </si>
  <si>
    <t>GLR</t>
  </si>
  <si>
    <t>scf/STB</t>
  </si>
  <si>
    <r>
      <rPr>
        <sz val="11"/>
        <color theme="1"/>
        <rFont val="Symbol"/>
        <family val="1"/>
        <charset val="2"/>
      </rPr>
      <t xml:space="preserve">r </t>
    </r>
    <r>
      <rPr>
        <vertAlign val="subscript"/>
        <sz val="11"/>
        <color theme="1"/>
        <rFont val="Calibri"/>
        <family val="2"/>
        <scheme val="minor"/>
      </rPr>
      <t>w</t>
    </r>
  </si>
  <si>
    <t>lbm/ft3</t>
  </si>
  <si>
    <r>
      <rPr>
        <sz val="11"/>
        <color theme="1"/>
        <rFont val="Symbol"/>
        <family val="1"/>
        <charset val="2"/>
      </rPr>
      <t>g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</si>
  <si>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 xml:space="preserve">m </t>
    </r>
    <r>
      <rPr>
        <vertAlign val="subscript"/>
        <sz val="11"/>
        <color theme="1"/>
        <rFont val="Calibri"/>
        <family val="2"/>
        <scheme val="minor"/>
      </rPr>
      <t>w</t>
    </r>
  </si>
  <si>
    <t>cp</t>
  </si>
  <si>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sep</t>
    </r>
  </si>
  <si>
    <t>psig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</si>
  <si>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w</t>
    </r>
  </si>
  <si>
    <r>
      <rPr>
        <sz val="11"/>
        <color theme="1"/>
        <rFont val="Symbol"/>
        <family val="1"/>
        <charset val="2"/>
      </rPr>
      <t>g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sep</t>
    </r>
  </si>
  <si>
    <t>D</t>
  </si>
  <si>
    <t>ft</t>
  </si>
  <si>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API</t>
    </r>
  </si>
  <si>
    <t>Area</t>
  </si>
  <si>
    <r>
      <rPr>
        <sz val="11"/>
        <color theme="1"/>
        <rFont val="Calibri"/>
        <family val="2"/>
        <scheme val="minor"/>
      </rP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</si>
  <si>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t>GOR</t>
  </si>
  <si>
    <t>Rs</t>
  </si>
  <si>
    <r>
      <rPr>
        <sz val="11"/>
        <color theme="1"/>
        <rFont val="Symbol"/>
        <family val="1"/>
        <charset val="2"/>
      </rPr>
      <t>g</t>
    </r>
    <r>
      <rPr>
        <vertAlign val="subscript"/>
        <sz val="11"/>
        <color theme="1"/>
        <rFont val="Calibri"/>
        <family val="2"/>
        <scheme val="minor"/>
      </rPr>
      <t xml:space="preserve"> gd</t>
    </r>
  </si>
  <si>
    <t>slope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</si>
  <si>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</si>
  <si>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</si>
  <si>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</si>
  <si>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</si>
  <si>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</si>
  <si>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</si>
  <si>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</si>
  <si>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</si>
  <si>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</si>
  <si>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</si>
  <si>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</si>
  <si>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From DAK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</si>
  <si>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L</t>
    </r>
  </si>
  <si>
    <t>DAK Correlation</t>
  </si>
  <si>
    <t>LGE Correlation</t>
  </si>
  <si>
    <t>e</t>
  </si>
  <si>
    <t>(assumed)</t>
  </si>
  <si>
    <t>From Graph</t>
  </si>
  <si>
    <t>Const. T</t>
  </si>
  <si>
    <t>from fig:3.4</t>
  </si>
  <si>
    <t>For qg=0 or &lt;1</t>
  </si>
  <si>
    <t>For yl &gt;1</t>
  </si>
  <si>
    <t>For GLR=0</t>
  </si>
  <si>
    <t>P
(psi)</t>
  </si>
  <si>
    <r>
      <rPr>
        <sz val="11"/>
        <color theme="1"/>
        <rFont val="Calibri"/>
        <family val="2"/>
        <scheme val="minor"/>
      </rPr>
      <t>T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F
(const.)</t>
    </r>
  </si>
  <si>
    <t>A</t>
  </si>
  <si>
    <t>Rs
(scf/STB)</t>
  </si>
  <si>
    <t>F</t>
  </si>
  <si>
    <t>B0
(res bbl/STB)</t>
  </si>
  <si>
    <t>Bg
(res ft3/SCF)</t>
  </si>
  <si>
    <t>ql
(res bbl/d)</t>
  </si>
  <si>
    <t>ql
(res ft3/d)</t>
  </si>
  <si>
    <t>qg
(res ft3/d)</t>
  </si>
  <si>
    <r>
      <rPr>
        <sz val="11"/>
        <color theme="1"/>
        <rFont val="Garamond"/>
        <family val="1"/>
      </rPr>
      <t>γ</t>
    </r>
    <r>
      <rPr>
        <vertAlign val="subscript"/>
        <sz val="11"/>
        <color theme="1"/>
        <rFont val="Calibri"/>
        <family val="2"/>
      </rPr>
      <t>gd</t>
    </r>
  </si>
  <si>
    <t>ρ0
(part1)</t>
  </si>
  <si>
    <t>ρ0
(part 2)</t>
  </si>
  <si>
    <r>
      <rPr>
        <sz val="10"/>
        <color theme="1"/>
        <rFont val="Arial"/>
        <family val="2"/>
      </rPr>
      <t>ρ</t>
    </r>
    <r>
      <rPr>
        <vertAlign val="subscript"/>
        <sz val="10"/>
        <color theme="1"/>
        <rFont val="Arial"/>
        <family val="2"/>
      </rPr>
      <t xml:space="preserve">0
</t>
    </r>
    <r>
      <rPr>
        <sz val="10"/>
        <color theme="1"/>
        <rFont val="Arial"/>
        <family val="2"/>
      </rPr>
      <t>(lb / ft3)</t>
    </r>
  </si>
  <si>
    <r>
      <rPr>
        <sz val="10"/>
        <color theme="1"/>
        <rFont val="Arial"/>
        <family val="2"/>
      </rPr>
      <t>ρ</t>
    </r>
    <r>
      <rPr>
        <vertAlign val="subscript"/>
        <sz val="10"/>
        <color theme="1"/>
        <rFont val="Arial"/>
        <family val="2"/>
      </rPr>
      <t xml:space="preserve">l
</t>
    </r>
    <r>
      <rPr>
        <sz val="10"/>
        <color theme="1"/>
        <rFont val="Arial"/>
        <family val="2"/>
      </rPr>
      <t>(part 1)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</si>
  <si>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 xml:space="preserve">l
</t>
    </r>
    <r>
      <rPr>
        <sz val="11"/>
        <color theme="1"/>
        <rFont val="Calibri"/>
        <family val="2"/>
        <scheme val="minor"/>
      </rPr>
      <t>(part 2)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</si>
  <si>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 xml:space="preserve">l
</t>
    </r>
    <r>
      <rPr>
        <sz val="11"/>
        <color theme="1"/>
        <rFont val="Calibri"/>
        <family val="2"/>
        <scheme val="minor"/>
      </rPr>
      <t>(lbm/ft3)</t>
    </r>
  </si>
  <si>
    <t>C</t>
  </si>
  <si>
    <t>B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</si>
  <si>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od</t>
    </r>
  </si>
  <si>
    <t>a</t>
  </si>
  <si>
    <t>b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</si>
  <si>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 xml:space="preserve">o
</t>
    </r>
    <r>
      <rPr>
        <sz val="11"/>
        <color theme="1"/>
        <rFont val="Calibri"/>
        <family val="2"/>
        <scheme val="minor"/>
      </rPr>
      <t>(cp)</t>
    </r>
  </si>
  <si>
    <t>Weight 1</t>
  </si>
  <si>
    <t>Weight 2</t>
  </si>
  <si>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 xml:space="preserve">l
 </t>
    </r>
    <r>
      <rPr>
        <sz val="11"/>
        <color theme="1"/>
        <rFont val="Symbol"/>
        <family val="1"/>
        <charset val="2"/>
      </rPr>
      <t>(</t>
    </r>
    <r>
      <rPr>
        <sz val="11"/>
        <color theme="1"/>
        <rFont val="Calibri"/>
        <family val="2"/>
        <scheme val="minor"/>
      </rPr>
      <t>cp)</t>
    </r>
  </si>
  <si>
    <t>weight 1</t>
  </si>
  <si>
    <t>weight 2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</si>
  <si>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 
(dyne/cm)</t>
    </r>
  </si>
  <si>
    <t>Ppr</t>
  </si>
  <si>
    <t>Tpr</t>
  </si>
  <si>
    <t>Z</t>
  </si>
  <si>
    <t>usl
(ft/s)</t>
  </si>
  <si>
    <t>usg
(ft/s)</t>
  </si>
  <si>
    <t>um
(ft/s)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</si>
  <si>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l</t>
    </r>
  </si>
  <si>
    <r>
      <rPr>
        <sz val="11"/>
        <color theme="1"/>
        <rFont val="Symbol"/>
        <family val="1"/>
        <charset val="2"/>
      </rPr>
      <t xml:space="preserve">l </t>
    </r>
    <r>
      <rPr>
        <vertAlign val="subscript"/>
        <sz val="11"/>
        <color theme="1"/>
        <rFont val="Calibri"/>
        <family val="2"/>
        <scheme val="minor"/>
      </rPr>
      <t>g</t>
    </r>
  </si>
  <si>
    <t>LB</t>
  </si>
  <si>
    <t>LB(final)</t>
  </si>
  <si>
    <t>Nvl</t>
  </si>
  <si>
    <t>Nvg</t>
  </si>
  <si>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D</t>
    </r>
  </si>
  <si>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L</t>
    </r>
  </si>
  <si>
    <t>CNL(1)</t>
  </si>
  <si>
    <t>CNL(2)</t>
  </si>
  <si>
    <t>CNL</t>
  </si>
  <si>
    <t>H(1)</t>
  </si>
  <si>
    <t>H(2)</t>
  </si>
  <si>
    <t>H</t>
  </si>
  <si>
    <r>
      <rPr>
        <sz val="11.6"/>
        <color rgb="FF000000"/>
        <rFont val="Calibri"/>
        <family val="2"/>
        <scheme val="minor"/>
      </rPr>
      <t>y</t>
    </r>
    <r>
      <rPr>
        <sz val="11.6"/>
        <color rgb="FF000000"/>
        <rFont val="Symbol"/>
        <family val="1"/>
        <charset val="2"/>
      </rPr>
      <t>1/</t>
    </r>
    <r>
      <rPr>
        <sz val="11.6"/>
        <color rgb="FF000000"/>
        <rFont val="Symbol"/>
        <family val="1"/>
        <charset val="2"/>
      </rPr>
      <t>(1)</t>
    </r>
  </si>
  <si>
    <r>
      <rPr>
        <sz val="11.6"/>
        <color rgb="FF000000"/>
        <rFont val="Calibri"/>
        <family val="2"/>
        <scheme val="minor"/>
      </rPr>
      <t>y</t>
    </r>
    <r>
      <rPr>
        <sz val="11.6"/>
        <color rgb="FF000000"/>
        <rFont val="Symbol"/>
        <family val="1"/>
        <charset val="2"/>
      </rPr>
      <t>1/</t>
    </r>
    <r>
      <rPr>
        <sz val="11.6"/>
        <color rgb="FF000000"/>
        <rFont val="Symbol"/>
        <family val="1"/>
        <charset val="2"/>
      </rPr>
      <t>(2)</t>
    </r>
  </si>
  <si>
    <r>
      <rPr>
        <sz val="11.6"/>
        <color rgb="FF000000"/>
        <rFont val="Calibri"/>
        <family val="2"/>
        <scheme val="minor"/>
      </rPr>
      <t>y</t>
    </r>
    <r>
      <rPr>
        <sz val="11.6"/>
        <color rgb="FF000000"/>
        <rFont val="Symbol"/>
        <family val="1"/>
        <charset val="2"/>
      </rPr>
      <t>1/</t>
    </r>
  </si>
  <si>
    <t>(1)</t>
  </si>
  <si>
    <t>(2)</t>
  </si>
  <si>
    <t></t>
  </si>
  <si>
    <r>
      <rPr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  <scheme val="minor"/>
      </rPr>
      <t>l</t>
    </r>
  </si>
  <si>
    <t>m(1)</t>
  </si>
  <si>
    <t>m(2)</t>
  </si>
  <si>
    <t>m
(lbm/d)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</si>
  <si>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m</t>
    </r>
  </si>
  <si>
    <t>Nre</t>
  </si>
  <si>
    <t>f(1)</t>
  </si>
  <si>
    <t>f(2)</t>
  </si>
  <si>
    <t>f(3)</t>
  </si>
  <si>
    <t>1/sqrt(f)</t>
  </si>
  <si>
    <t>f</t>
  </si>
  <si>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  <scheme val="minor"/>
      </rPr>
      <t>(avg)</t>
    </r>
  </si>
  <si>
    <t>fm2/D5rho</t>
  </si>
  <si>
    <t>dp/dl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</si>
  <si>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 Light"/>
        <family val="2"/>
        <scheme val="major"/>
      </rPr>
      <t>P</t>
    </r>
  </si>
  <si>
    <t>L</t>
  </si>
  <si>
    <r>
      <rPr>
        <sz val="11"/>
        <color indexed="8"/>
        <rFont val="Calibri"/>
        <family val="2"/>
      </rPr>
      <t>T
 (</t>
    </r>
    <r>
      <rPr>
        <vertAlign val="superscript"/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F)</t>
    </r>
  </si>
  <si>
    <r>
      <rPr>
        <sz val="11"/>
        <color indexed="8"/>
        <rFont val="Calibri"/>
        <family val="2"/>
      </rPr>
      <t>T
(</t>
    </r>
    <r>
      <rPr>
        <vertAlign val="superscript"/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R)</t>
    </r>
  </si>
  <si>
    <r>
      <rPr>
        <sz val="11"/>
        <color indexed="8"/>
        <rFont val="Calibri"/>
        <family val="2"/>
      </rPr>
      <t>T</t>
    </r>
    <r>
      <rPr>
        <vertAlign val="subscript"/>
        <sz val="11"/>
        <color rgb="FF000000"/>
        <rFont val="Calibri"/>
        <family val="2"/>
      </rPr>
      <t xml:space="preserve">c
</t>
    </r>
    <r>
      <rPr>
        <sz val="11"/>
        <color indexed="8"/>
        <rFont val="Calibri"/>
        <family val="2"/>
      </rPr>
      <t>(</t>
    </r>
    <r>
      <rPr>
        <vertAlign val="superscript"/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R)</t>
    </r>
  </si>
  <si>
    <r>
      <rPr>
        <sz val="11"/>
        <color indexed="8"/>
        <rFont val="Calibri"/>
        <family val="2"/>
      </rPr>
      <t>P</t>
    </r>
    <r>
      <rPr>
        <vertAlign val="subscript"/>
        <sz val="11"/>
        <color rgb="FF000000"/>
        <rFont val="Calibri"/>
        <family val="2"/>
      </rPr>
      <t>c</t>
    </r>
  </si>
  <si>
    <r>
      <rPr>
        <sz val="11"/>
        <color indexed="8"/>
        <rFont val="Calibri"/>
        <family val="2"/>
      </rPr>
      <t>T</t>
    </r>
    <r>
      <rPr>
        <vertAlign val="subscript"/>
        <sz val="11"/>
        <color rgb="FF000000"/>
        <rFont val="Calibri"/>
        <family val="2"/>
      </rPr>
      <t>pr</t>
    </r>
  </si>
  <si>
    <r>
      <rPr>
        <sz val="11"/>
        <color indexed="8"/>
        <rFont val="Calibri"/>
        <family val="2"/>
      </rPr>
      <t>P</t>
    </r>
    <r>
      <rPr>
        <vertAlign val="subscript"/>
        <sz val="11"/>
        <color rgb="FF000000"/>
        <rFont val="Calibri"/>
        <family val="2"/>
      </rPr>
      <t>pr</t>
    </r>
  </si>
  <si>
    <r>
      <rPr>
        <sz val="11"/>
        <color indexed="8"/>
        <rFont val="Calibri"/>
        <family val="2"/>
      </rPr>
      <t>ρ</t>
    </r>
    <r>
      <rPr>
        <vertAlign val="subscript"/>
        <sz val="11"/>
        <color rgb="FF000000"/>
        <rFont val="Calibri"/>
        <family val="2"/>
      </rPr>
      <t>pr</t>
    </r>
  </si>
  <si>
    <t>Part 1</t>
  </si>
  <si>
    <t>Part 2</t>
  </si>
  <si>
    <t>Part 3</t>
  </si>
  <si>
    <t>Part 4</t>
  </si>
  <si>
    <t>Part 5</t>
  </si>
  <si>
    <t>Z(1)</t>
  </si>
  <si>
    <t>Err(1)</t>
  </si>
  <si>
    <t>Z(2)</t>
  </si>
  <si>
    <t>Err(2)</t>
  </si>
  <si>
    <t>Slope</t>
  </si>
  <si>
    <r>
      <rPr>
        <sz val="11"/>
        <color theme="1"/>
        <rFont val="Calibri"/>
        <family val="2"/>
        <scheme val="minor"/>
      </rPr>
      <t>T
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F)</t>
    </r>
  </si>
  <si>
    <r>
      <rPr>
        <sz val="11"/>
        <color theme="1"/>
        <rFont val="Calibri"/>
        <family val="2"/>
        <scheme val="minor"/>
      </rPr>
      <t>T
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</si>
  <si>
    <r>
      <rPr>
        <sz val="11"/>
        <color theme="1"/>
        <rFont val="Calibri"/>
        <family val="2"/>
        <scheme val="minor"/>
      </rPr>
      <t>Tc
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</si>
  <si>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 xml:space="preserve">c
</t>
    </r>
    <r>
      <rPr>
        <sz val="11"/>
        <color theme="1"/>
        <rFont val="Calibri"/>
        <family val="2"/>
        <scheme val="minor"/>
      </rPr>
      <t>(psi)</t>
    </r>
  </si>
  <si>
    <r>
      <rPr>
        <sz val="11"/>
        <color theme="1"/>
        <rFont val="Calibri"/>
        <family val="2"/>
        <scheme val="minor"/>
      </rPr>
      <t>γ</t>
    </r>
    <r>
      <rPr>
        <vertAlign val="subscript"/>
        <sz val="11"/>
        <color theme="1"/>
        <rFont val="Calibri"/>
        <family val="2"/>
        <scheme val="minor"/>
      </rPr>
      <t>g</t>
    </r>
  </si>
  <si>
    <t>MW</t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</si>
  <si>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 xml:space="preserve">g
</t>
    </r>
    <r>
      <rPr>
        <sz val="11"/>
        <color theme="1"/>
        <rFont val="Calibri"/>
        <family val="2"/>
        <scheme val="minor"/>
      </rPr>
      <t>(lbm/ft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</si>
  <si>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 xml:space="preserve">g
</t>
    </r>
    <r>
      <rPr>
        <sz val="11"/>
        <color theme="1"/>
        <rFont val="Calibri"/>
        <family val="2"/>
        <scheme val="minor"/>
      </rPr>
      <t>(g/cm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</si>
  <si>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2"/>
        <scheme val="minor"/>
      </rPr>
      <t>EXP(Bρ</t>
    </r>
    <r>
      <rPr>
        <vertAlign val="subscript"/>
        <sz val="11"/>
        <color theme="1"/>
        <rFont val="Calibri"/>
        <family val="2"/>
        <scheme val="minor"/>
      </rPr>
      <t>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</si>
  <si>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2"/>
        <scheme val="minor"/>
      </rPr>
      <t>µ</t>
    </r>
    <r>
      <rPr>
        <vertAlign val="subscript"/>
        <sz val="11"/>
        <color theme="1"/>
        <rFont val="Calibri"/>
        <family val="2"/>
        <scheme val="minor"/>
      </rPr>
      <t xml:space="preserve">g
</t>
    </r>
    <r>
      <rPr>
        <sz val="11"/>
        <color theme="1"/>
        <rFont val="Calibri"/>
        <family val="2"/>
        <scheme val="minor"/>
      </rPr>
      <t xml:space="preserve"> (cp)</t>
    </r>
  </si>
  <si>
    <t>Pressure</t>
  </si>
  <si>
    <t>Depth</t>
  </si>
  <si>
    <r>
      <rPr>
        <sz val="11"/>
        <color theme="1"/>
        <rFont val="Symbol"/>
        <family val="1"/>
        <charset val="2"/>
      </rPr>
      <t>g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l</t>
    </r>
  </si>
  <si>
    <r>
      <t>T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R
(const.)</t>
    </r>
  </si>
  <si>
    <r>
      <t>q</t>
    </r>
    <r>
      <rPr>
        <vertAlign val="subscript"/>
        <sz val="11"/>
        <color theme="1"/>
        <rFont val="Calibri"/>
        <family val="2"/>
        <scheme val="minor"/>
      </rPr>
      <t>g</t>
    </r>
  </si>
  <si>
    <r>
      <t>q</t>
    </r>
    <r>
      <rPr>
        <vertAlign val="subscript"/>
        <sz val="11"/>
        <color theme="1"/>
        <rFont val="Calibri"/>
        <family val="2"/>
        <scheme val="minor"/>
      </rPr>
      <t>l</t>
    </r>
  </si>
  <si>
    <t>scf/d</t>
  </si>
  <si>
    <t>GLR=0</t>
  </si>
  <si>
    <t>GLR=400</t>
  </si>
  <si>
    <t>P
(psia)</t>
  </si>
  <si>
    <t>p(avg)</t>
  </si>
  <si>
    <t>P
(avg)</t>
  </si>
  <si>
    <t>P
(assumed)</t>
  </si>
  <si>
    <t>P
(psig)</t>
  </si>
  <si>
    <t>Err</t>
  </si>
  <si>
    <t>P
(output)</t>
  </si>
  <si>
    <t>P
(assumed in sheet 1)</t>
  </si>
  <si>
    <t>Err(sheet 1)</t>
  </si>
  <si>
    <t>P
(Output)</t>
  </si>
  <si>
    <t>P
(assumed in sheet 3)</t>
  </si>
  <si>
    <t>Err(sheet 3)</t>
  </si>
  <si>
    <t>P
(assumed in sheet 5)</t>
  </si>
  <si>
    <t>Err(sheet 5)</t>
  </si>
  <si>
    <t>P
(assumed in sheet 7)</t>
  </si>
  <si>
    <t>Err(sheet 7)</t>
  </si>
  <si>
    <t>P
(assumed in sheet 9)</t>
  </si>
  <si>
    <t>Err(sheet 9)</t>
  </si>
  <si>
    <t>P
(OUTPUT)</t>
  </si>
  <si>
    <r>
      <t>q</t>
    </r>
    <r>
      <rPr>
        <vertAlign val="subscript"/>
        <sz val="11"/>
        <color theme="1"/>
        <rFont val="Calibri"/>
        <family val="2"/>
        <scheme val="minor"/>
      </rPr>
      <t>w</t>
    </r>
  </si>
  <si>
    <t>STB water/STB</t>
  </si>
  <si>
    <t>res bbl/STB</t>
  </si>
  <si>
    <t>At Bubble Point</t>
  </si>
  <si>
    <t>Pb</t>
  </si>
  <si>
    <t>Bob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</si>
  <si>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Calibri"/>
        <family val="2"/>
        <scheme val="minor"/>
      </rPr>
      <t>ob</t>
    </r>
  </si>
  <si>
    <t>Psi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</si>
  <si>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</si>
  <si>
    <t>P</t>
  </si>
  <si>
    <t>q0
(STB/d)</t>
  </si>
  <si>
    <t>Pwf(Psi)</t>
  </si>
  <si>
    <t>Ptf = (0 Psi)</t>
  </si>
  <si>
    <t>Ptf = (100 Psi)</t>
  </si>
  <si>
    <t>Ptf = (500 Psi)</t>
  </si>
  <si>
    <t>For IPR Curve</t>
  </si>
  <si>
    <t>q</t>
  </si>
  <si>
    <t>Pwf</t>
  </si>
  <si>
    <t>IPR curve equation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</si>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</sst>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Symbol"/>
      <family val="1"/>
      <charset val="2"/>
    </font>
    <font>
      <sz val="18"/>
      <color theme="1"/>
      <name val="Calibri"/>
      <family val="2"/>
      <scheme val="minor"/>
    </font>
    <font>
      <sz val="11.6"/>
      <color rgb="FF000000"/>
      <name val="Symbol"/>
      <family val="1"/>
      <charset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1.6"/>
      <color rgb="FF000000"/>
      <name val="Calibri"/>
      <family val="2"/>
      <scheme val="minor"/>
    </font>
    <font>
      <vertAlign val="subscript"/>
      <sz val="10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color theme="1"/>
      <name val="Garamond"/>
      <family val="1"/>
    </font>
    <font>
      <vertAlign val="subscript"/>
      <sz val="11"/>
      <color theme="1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7" fillId="0" borderId="1" xfId="0" applyFont="1" applyBorder="1"/>
    <xf numFmtId="2" fontId="0" fillId="0" borderId="0" xfId="0" applyNumberFormat="1"/>
    <xf numFmtId="2" fontId="0" fillId="0" borderId="1" xfId="0" applyNumberFormat="1" applyBorder="1"/>
    <xf numFmtId="0" fontId="11" fillId="0" borderId="0" xfId="0" applyFont="1"/>
    <xf numFmtId="0" fontId="7" fillId="0" borderId="0" xfId="0" applyFont="1"/>
    <xf numFmtId="0" fontId="10" fillId="0" borderId="1" xfId="0" applyFont="1" applyBorder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/>
    <xf numFmtId="0" fontId="15" fillId="2" borderId="0" xfId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1" xfId="0" applyFont="1" applyBorder="1"/>
    <xf numFmtId="164" fontId="0" fillId="0" borderId="0" xfId="0" applyNumberFormat="1"/>
    <xf numFmtId="0" fontId="13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2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6" fillId="0" borderId="0" xfId="0" applyFont="1"/>
    <xf numFmtId="165" fontId="0" fillId="0" borderId="0" xfId="0" applyNumberFormat="1"/>
    <xf numFmtId="0" fontId="4" fillId="0" borderId="1" xfId="0" applyFont="1" applyBorder="1"/>
    <xf numFmtId="0" fontId="3" fillId="0" borderId="0" xfId="0" applyFont="1"/>
    <xf numFmtId="0" fontId="0" fillId="0" borderId="2" xfId="0" applyBorder="1"/>
    <xf numFmtId="0" fontId="2" fillId="0" borderId="0" xfId="0" applyFont="1"/>
    <xf numFmtId="0" fontId="2" fillId="0" borderId="1" xfId="0" applyFont="1" applyBorder="1"/>
    <xf numFmtId="0" fontId="27" fillId="0" borderId="1" xfId="0" applyFont="1" applyBorder="1"/>
    <xf numFmtId="2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3" fillId="5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15" fillId="5" borderId="0" xfId="1" applyFill="1" applyAlignment="1">
      <alignment vertical="center" wrapText="1"/>
    </xf>
    <xf numFmtId="0" fontId="15" fillId="5" borderId="0" xfId="1" applyFill="1" applyAlignment="1">
      <alignment vertical="center"/>
    </xf>
    <xf numFmtId="0" fontId="5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2">
    <cellStyle name="20% - Accent3" xfId="1" builtinId="38"/>
    <cellStyle name="Normal" xfId="0" builtinId="0"/>
  </cellStyles>
  <dxfs count="6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Sheet1!$I$19:$I$69</c:f>
              <c:numCache>
                <c:formatCode>0.00</c:formatCode>
                <c:ptCount val="51"/>
                <c:pt idx="0">
                  <c:v>531.43534539492373</c:v>
                </c:pt>
                <c:pt idx="1">
                  <c:v>563.53515048595034</c:v>
                </c:pt>
                <c:pt idx="2">
                  <c:v>596.30760191113404</c:v>
                </c:pt>
                <c:pt idx="3">
                  <c:v>629.7632663306598</c:v>
                </c:pt>
                <c:pt idx="4">
                  <c:v>663.91525238291354</c:v>
                </c:pt>
                <c:pt idx="5">
                  <c:v>698.77943331073322</c:v>
                </c:pt>
                <c:pt idx="6">
                  <c:v>734.37474284907375</c:v>
                </c:pt>
                <c:pt idx="7">
                  <c:v>770.72356211271085</c:v>
                </c:pt>
                <c:pt idx="8">
                  <c:v>807.8522224160273</c:v>
                </c:pt>
                <c:pt idx="9">
                  <c:v>845.7916593018964</c:v>
                </c:pt>
                <c:pt idx="10">
                  <c:v>884.57826833930017</c:v>
                </c:pt>
                <c:pt idx="11">
                  <c:v>924.25503644680362</c:v>
                </c:pt>
                <c:pt idx="12">
                  <c:v>964.87305874065282</c:v>
                </c:pt>
                <c:pt idx="13">
                  <c:v>1006.4936093535176</c:v>
                </c:pt>
                <c:pt idx="14">
                  <c:v>1049.1910323381042</c:v>
                </c:pt>
                <c:pt idx="15">
                  <c:v>1093.0568883318967</c:v>
                </c:pt>
                <c:pt idx="16">
                  <c:v>1138.2060850067764</c:v>
                </c:pt>
                <c:pt idx="17">
                  <c:v>1184.7866715297057</c:v>
                </c:pt>
                <c:pt idx="18">
                  <c:v>1232.9945322187559</c:v>
                </c:pt>
                <c:pt idx="19">
                  <c:v>1283.1015302352916</c:v>
                </c:pt>
                <c:pt idx="20">
                  <c:v>1335.5082324554542</c:v>
                </c:pt>
                <c:pt idx="21">
                  <c:v>1390.8490856849867</c:v>
                </c:pt>
                <c:pt idx="22">
                  <c:v>1450.3073185643068</c:v>
                </c:pt>
                <c:pt idx="23">
                  <c:v>1516.8381686618088</c:v>
                </c:pt>
                <c:pt idx="24">
                  <c:v>1584.0819786330669</c:v>
                </c:pt>
                <c:pt idx="25">
                  <c:v>1651.6478995156726</c:v>
                </c:pt>
                <c:pt idx="26">
                  <c:v>1718.5986391414065</c:v>
                </c:pt>
                <c:pt idx="27">
                  <c:v>1785.648285507011</c:v>
                </c:pt>
                <c:pt idx="28">
                  <c:v>1852.6062957263046</c:v>
                </c:pt>
                <c:pt idx="29">
                  <c:v>1919.4681914512228</c:v>
                </c:pt>
                <c:pt idx="30">
                  <c:v>1986.2333278715289</c:v>
                </c:pt>
                <c:pt idx="31">
                  <c:v>2052.9016975837426</c:v>
                </c:pt>
                <c:pt idx="32">
                  <c:v>2119.4734668228325</c:v>
                </c:pt>
                <c:pt idx="33">
                  <c:v>2185.9488628873523</c:v>
                </c:pt>
                <c:pt idx="34">
                  <c:v>2252.3281379876353</c:v>
                </c:pt>
                <c:pt idx="35">
                  <c:v>2318.6115552400906</c:v>
                </c:pt>
                <c:pt idx="36">
                  <c:v>2384.7993824059586</c:v>
                </c:pt>
                <c:pt idx="37">
                  <c:v>2450.8918887295677</c:v>
                </c:pt>
                <c:pt idx="38">
                  <c:v>2516.889343153206</c:v>
                </c:pt>
                <c:pt idx="39">
                  <c:v>2582.7920132147869</c:v>
                </c:pt>
              </c:numCache>
            </c:numRef>
          </c:xVal>
          <c:yVal>
            <c:numRef>
              <c:f>Sheet1!$CK$19:$CK$69</c:f>
              <c:numCache>
                <c:formatCode>General</c:formatCode>
                <c:ptCount val="5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  <c:pt idx="26">
                  <c:v>5400</c:v>
                </c:pt>
                <c:pt idx="27">
                  <c:v>5600</c:v>
                </c:pt>
                <c:pt idx="28">
                  <c:v>5800</c:v>
                </c:pt>
                <c:pt idx="29">
                  <c:v>6000</c:v>
                </c:pt>
                <c:pt idx="30">
                  <c:v>6200</c:v>
                </c:pt>
                <c:pt idx="31">
                  <c:v>6400</c:v>
                </c:pt>
                <c:pt idx="32">
                  <c:v>6600</c:v>
                </c:pt>
                <c:pt idx="33">
                  <c:v>6800</c:v>
                </c:pt>
                <c:pt idx="34">
                  <c:v>7000</c:v>
                </c:pt>
                <c:pt idx="35">
                  <c:v>7200</c:v>
                </c:pt>
                <c:pt idx="36">
                  <c:v>7400</c:v>
                </c:pt>
                <c:pt idx="37">
                  <c:v>7600</c:v>
                </c:pt>
                <c:pt idx="38">
                  <c:v>7800</c:v>
                </c:pt>
                <c:pt idx="39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4-419C-9192-02924934109A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Sheet1!$FA$19:$FA$36</c:f>
              <c:numCache>
                <c:formatCode>General</c:formatCode>
                <c:ptCount val="18"/>
              </c:numCache>
            </c:numRef>
          </c:xVal>
          <c:yVal>
            <c:numRef>
              <c:f>Sheet1!$FB$19:$FB$36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4-419C-9192-029249341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75471"/>
        <c:axId val="1250775951"/>
      </c:scatterChart>
      <c:valAx>
        <c:axId val="1250775471"/>
        <c:scaling>
          <c:orientation val="minMax"/>
          <c:max val="45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Pressure(psi)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75951"/>
        <c:crosses val="autoZero"/>
        <c:crossBetween val="midCat"/>
      </c:valAx>
      <c:valAx>
        <c:axId val="1250775951"/>
        <c:scaling>
          <c:orientation val="maxMin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Depth</a:t>
                </a:r>
                <a:r>
                  <a:rPr lang="en-US" sz="2000" baseline="0"/>
                  <a:t> (ft)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Sheet10!$FC$18:$FC$35</c:f>
              <c:numCache>
                <c:formatCode>General</c:formatCode>
                <c:ptCount val="18"/>
              </c:numCache>
            </c:numRef>
          </c:xVal>
          <c:yVal>
            <c:numRef>
              <c:f>Sheet10!$FD$18:$FD$35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7-4B7A-BAE3-6C106C9C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46975"/>
        <c:axId val="16114217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Sheet1!$FD$19:$FD$30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Sheet1!$FE$19:$FE$30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BB7-4B7A-BAE3-6C106C9CD183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2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Sheet10!$K$18:$K$68</c:f>
              <c:numCache>
                <c:formatCode>0.00</c:formatCode>
                <c:ptCount val="51"/>
                <c:pt idx="0">
                  <c:v>531.43534539492373</c:v>
                </c:pt>
                <c:pt idx="1">
                  <c:v>563.53515048595034</c:v>
                </c:pt>
                <c:pt idx="2">
                  <c:v>596.30760191113404</c:v>
                </c:pt>
                <c:pt idx="3">
                  <c:v>629.7632663306598</c:v>
                </c:pt>
                <c:pt idx="4">
                  <c:v>663.91525238291354</c:v>
                </c:pt>
                <c:pt idx="5">
                  <c:v>698.77943331073322</c:v>
                </c:pt>
                <c:pt idx="6">
                  <c:v>734.37474284907375</c:v>
                </c:pt>
                <c:pt idx="7">
                  <c:v>770.72356211271085</c:v>
                </c:pt>
                <c:pt idx="8">
                  <c:v>807.8522224160273</c:v>
                </c:pt>
                <c:pt idx="9">
                  <c:v>845.7916593018964</c:v>
                </c:pt>
                <c:pt idx="10">
                  <c:v>884.57826833930017</c:v>
                </c:pt>
                <c:pt idx="11">
                  <c:v>924.25503644680362</c:v>
                </c:pt>
                <c:pt idx="12">
                  <c:v>964.87305874065282</c:v>
                </c:pt>
                <c:pt idx="13">
                  <c:v>1006.4936093535176</c:v>
                </c:pt>
                <c:pt idx="14">
                  <c:v>1049.1910323381042</c:v>
                </c:pt>
                <c:pt idx="15">
                  <c:v>1093.0568883318967</c:v>
                </c:pt>
                <c:pt idx="16">
                  <c:v>1138.2060850067764</c:v>
                </c:pt>
                <c:pt idx="17">
                  <c:v>1184.7866715297057</c:v>
                </c:pt>
                <c:pt idx="18">
                  <c:v>1232.9945322187559</c:v>
                </c:pt>
                <c:pt idx="19">
                  <c:v>1283.1015302352916</c:v>
                </c:pt>
                <c:pt idx="20">
                  <c:v>1335.5082324554542</c:v>
                </c:pt>
                <c:pt idx="21">
                  <c:v>1390.8490856849867</c:v>
                </c:pt>
                <c:pt idx="22">
                  <c:v>1450.3073185643068</c:v>
                </c:pt>
                <c:pt idx="23">
                  <c:v>1516.8381686618088</c:v>
                </c:pt>
                <c:pt idx="24">
                  <c:v>1584.0819786330669</c:v>
                </c:pt>
                <c:pt idx="25">
                  <c:v>1651.6478995156726</c:v>
                </c:pt>
                <c:pt idx="26">
                  <c:v>1718.5986391414065</c:v>
                </c:pt>
                <c:pt idx="27">
                  <c:v>1785.648285507011</c:v>
                </c:pt>
                <c:pt idx="28">
                  <c:v>1852.6062957263046</c:v>
                </c:pt>
                <c:pt idx="29">
                  <c:v>1919.4681914512228</c:v>
                </c:pt>
                <c:pt idx="30">
                  <c:v>1986.2333278715289</c:v>
                </c:pt>
                <c:pt idx="31">
                  <c:v>2052.9016975837426</c:v>
                </c:pt>
                <c:pt idx="32">
                  <c:v>2119.4734668228325</c:v>
                </c:pt>
                <c:pt idx="33">
                  <c:v>2185.9488628873523</c:v>
                </c:pt>
                <c:pt idx="34">
                  <c:v>2252.3281379876353</c:v>
                </c:pt>
                <c:pt idx="35">
                  <c:v>2318.6115552400906</c:v>
                </c:pt>
                <c:pt idx="36">
                  <c:v>2384.7993824059586</c:v>
                </c:pt>
                <c:pt idx="37">
                  <c:v>2450.8918887295677</c:v>
                </c:pt>
                <c:pt idx="38">
                  <c:v>2516.889343153206</c:v>
                </c:pt>
                <c:pt idx="39">
                  <c:v>2582.7920132147869</c:v>
                </c:pt>
              </c:numCache>
            </c:numRef>
          </c:xVal>
          <c:yVal>
            <c:numRef>
              <c:f>Sheet10!$CM$18:$CM$68</c:f>
              <c:numCache>
                <c:formatCode>General</c:formatCode>
                <c:ptCount val="5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  <c:pt idx="26">
                  <c:v>5400</c:v>
                </c:pt>
                <c:pt idx="27">
                  <c:v>5600</c:v>
                </c:pt>
                <c:pt idx="28">
                  <c:v>5800</c:v>
                </c:pt>
                <c:pt idx="29">
                  <c:v>6000</c:v>
                </c:pt>
                <c:pt idx="30">
                  <c:v>6200</c:v>
                </c:pt>
                <c:pt idx="31">
                  <c:v>6400</c:v>
                </c:pt>
                <c:pt idx="32">
                  <c:v>6600</c:v>
                </c:pt>
                <c:pt idx="33">
                  <c:v>6800</c:v>
                </c:pt>
                <c:pt idx="34">
                  <c:v>7000</c:v>
                </c:pt>
                <c:pt idx="35">
                  <c:v>7200</c:v>
                </c:pt>
                <c:pt idx="36">
                  <c:v>7400</c:v>
                </c:pt>
                <c:pt idx="37">
                  <c:v>7600</c:v>
                </c:pt>
                <c:pt idx="38">
                  <c:v>7800</c:v>
                </c:pt>
                <c:pt idx="39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B7-4B7A-BAE3-6C106C9C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46975"/>
        <c:axId val="161142175"/>
      </c:scatterChart>
      <c:valAx>
        <c:axId val="1611469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Pressure</a:t>
                </a:r>
                <a:r>
                  <a:rPr lang="en-US" sz="1800" baseline="0"/>
                  <a:t> (psi</a:t>
                </a:r>
                <a:r>
                  <a:rPr lang="en-US" sz="1400" baseline="0"/>
                  <a:t>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2175"/>
        <c:crosses val="autoZero"/>
        <c:crossBetween val="midCat"/>
        <c:majorUnit val="500"/>
        <c:minorUnit val="100"/>
      </c:valAx>
      <c:valAx>
        <c:axId val="161142175"/>
        <c:scaling>
          <c:orientation val="maxMin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Depth</a:t>
                </a:r>
                <a:r>
                  <a:rPr lang="en-US" sz="2000" baseline="0"/>
                  <a:t> (ft)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e2a0ce-d9f2-46b4-b239-a42e22da61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Sheet11!$H$11:$H$12</c:f>
              <c:numCache>
                <c:formatCode>0.00</c:formatCode>
                <c:ptCount val="2"/>
                <c:pt idx="0">
                  <c:v>0</c:v>
                </c:pt>
                <c:pt idx="1">
                  <c:v>1012.724</c:v>
                </c:pt>
              </c:numCache>
            </c:numRef>
          </c:xVal>
          <c:yVal>
            <c:numRef>
              <c:f>Sheet11!$I$11:$I$12</c:f>
              <c:numCache>
                <c:formatCode>0.00</c:formatCode>
                <c:ptCount val="2"/>
                <c:pt idx="0">
                  <c:v>5651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0C-4B19-87DC-DDE0D398D6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Sheet11!$C$10:$C$14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</c:numCache>
            </c:numRef>
          </c:xVal>
          <c:yVal>
            <c:numRef>
              <c:f>Sheet11!$E$10:$E$14</c:f>
              <c:numCache>
                <c:formatCode>0.00</c:formatCode>
                <c:ptCount val="5"/>
                <c:pt idx="0">
                  <c:v>1406.65</c:v>
                </c:pt>
                <c:pt idx="1">
                  <c:v>1868.8</c:v>
                </c:pt>
                <c:pt idx="2">
                  <c:v>2065.2399999999998</c:v>
                </c:pt>
                <c:pt idx="3">
                  <c:v>2197.2399999999998</c:v>
                </c:pt>
                <c:pt idx="4">
                  <c:v>2305.3200000000002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0C-4B19-87DC-DDE0D398D6D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Sheet11!$C$10:$C$14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</c:numCache>
            </c:numRef>
          </c:xVal>
          <c:yVal>
            <c:numRef>
              <c:f>Sheet11!$F$10:$F$14</c:f>
              <c:numCache>
                <c:formatCode>0.00</c:formatCode>
                <c:ptCount val="5"/>
                <c:pt idx="0">
                  <c:v>2582.79</c:v>
                </c:pt>
                <c:pt idx="1">
                  <c:v>2819.45</c:v>
                </c:pt>
                <c:pt idx="2">
                  <c:v>2921.5</c:v>
                </c:pt>
                <c:pt idx="3">
                  <c:v>2990.68</c:v>
                </c:pt>
                <c:pt idx="4">
                  <c:v>3047.87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0C-4B19-87DC-DDE0D398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571120"/>
        <c:axId val="588570640"/>
      </c:scatterChart>
      <c:valAx>
        <c:axId val="58857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  <a:r>
                  <a:rPr lang="en-US" baseline="0"/>
                  <a:t> (STB/d)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70640"/>
        <c:crosses val="autoZero"/>
        <c:crossBetween val="midCat"/>
      </c:valAx>
      <c:valAx>
        <c:axId val="5885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Pwf</a:t>
                </a:r>
                <a:r>
                  <a:rPr lang="en-US" baseline="0"/>
                  <a:t> (Psi)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7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0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6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21.png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20" Type="http://schemas.openxmlformats.org/officeDocument/2006/relationships/image" Target="../media/image1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10" Type="http://schemas.openxmlformats.org/officeDocument/2006/relationships/chart" Target="../charts/chart2.xml"/><Relationship Id="rId19" Type="http://schemas.openxmlformats.org/officeDocument/2006/relationships/image" Target="../media/image17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434341</xdr:colOff>
      <xdr:row>5</xdr:row>
      <xdr:rowOff>38100</xdr:rowOff>
    </xdr:from>
    <xdr:to>
      <xdr:col>59</xdr:col>
      <xdr:colOff>280370</xdr:colOff>
      <xdr:row>9</xdr:row>
      <xdr:rowOff>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70685" y="480060"/>
          <a:ext cx="3549015" cy="856615"/>
        </a:xfrm>
        <a:prstGeom prst="rect">
          <a:avLst/>
        </a:prstGeom>
      </xdr:spPr>
    </xdr:pic>
    <xdr:clientData/>
  </xdr:twoCellAnchor>
  <xdr:twoCellAnchor editAs="oneCell">
    <xdr:from>
      <xdr:col>55</xdr:col>
      <xdr:colOff>144780</xdr:colOff>
      <xdr:row>10</xdr:row>
      <xdr:rowOff>0</xdr:rowOff>
    </xdr:from>
    <xdr:to>
      <xdr:col>57</xdr:col>
      <xdr:colOff>516476</xdr:colOff>
      <xdr:row>13</xdr:row>
      <xdr:rowOff>15306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5565" y="1546860"/>
          <a:ext cx="1605915" cy="630555"/>
        </a:xfrm>
        <a:prstGeom prst="rect">
          <a:avLst/>
        </a:prstGeom>
      </xdr:spPr>
    </xdr:pic>
    <xdr:clientData/>
  </xdr:twoCellAnchor>
  <xdr:twoCellAnchor editAs="oneCell">
    <xdr:from>
      <xdr:col>59</xdr:col>
      <xdr:colOff>510540</xdr:colOff>
      <xdr:row>5</xdr:row>
      <xdr:rowOff>68580</xdr:rowOff>
    </xdr:from>
    <xdr:to>
      <xdr:col>64</xdr:col>
      <xdr:colOff>406004</xdr:colOff>
      <xdr:row>8</xdr:row>
      <xdr:rowOff>106770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50205" y="510540"/>
          <a:ext cx="3194685" cy="701040"/>
        </a:xfrm>
        <a:prstGeom prst="rect">
          <a:avLst/>
        </a:prstGeom>
      </xdr:spPr>
    </xdr:pic>
    <xdr:clientData/>
  </xdr:twoCellAnchor>
  <xdr:twoCellAnchor editAs="oneCell">
    <xdr:from>
      <xdr:col>60</xdr:col>
      <xdr:colOff>121920</xdr:colOff>
      <xdr:row>9</xdr:row>
      <xdr:rowOff>152400</xdr:rowOff>
    </xdr:from>
    <xdr:to>
      <xdr:col>62</xdr:col>
      <xdr:colOff>341195</xdr:colOff>
      <xdr:row>12</xdr:row>
      <xdr:rowOff>193210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078805" y="1478280"/>
          <a:ext cx="1453515" cy="683260"/>
        </a:xfrm>
        <a:prstGeom prst="rect">
          <a:avLst/>
        </a:prstGeom>
      </xdr:spPr>
    </xdr:pic>
    <xdr:clientData/>
  </xdr:twoCellAnchor>
  <xdr:twoCellAnchor editAs="oneCell">
    <xdr:from>
      <xdr:col>60</xdr:col>
      <xdr:colOff>205540</xdr:colOff>
      <xdr:row>13</xdr:row>
      <xdr:rowOff>135192</xdr:rowOff>
    </xdr:from>
    <xdr:to>
      <xdr:col>66</xdr:col>
      <xdr:colOff>303656</xdr:colOff>
      <xdr:row>16</xdr:row>
      <xdr:rowOff>93890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61990" y="2268220"/>
          <a:ext cx="4015105" cy="621665"/>
        </a:xfrm>
        <a:prstGeom prst="rect">
          <a:avLst/>
        </a:prstGeom>
      </xdr:spPr>
    </xdr:pic>
    <xdr:clientData/>
  </xdr:twoCellAnchor>
  <xdr:twoCellAnchor editAs="oneCell">
    <xdr:from>
      <xdr:col>76</xdr:col>
      <xdr:colOff>17781</xdr:colOff>
      <xdr:row>9</xdr:row>
      <xdr:rowOff>127000</xdr:rowOff>
    </xdr:from>
    <xdr:to>
      <xdr:col>77</xdr:col>
      <xdr:colOff>255905</xdr:colOff>
      <xdr:row>12</xdr:row>
      <xdr:rowOff>100331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69285" y="1452880"/>
          <a:ext cx="1188720" cy="588010"/>
        </a:xfrm>
        <a:prstGeom prst="rect">
          <a:avLst/>
        </a:prstGeom>
      </xdr:spPr>
    </xdr:pic>
    <xdr:clientData/>
  </xdr:twoCellAnchor>
  <xdr:twoCellAnchor editAs="oneCell">
    <xdr:from>
      <xdr:col>85</xdr:col>
      <xdr:colOff>449580</xdr:colOff>
      <xdr:row>5</xdr:row>
      <xdr:rowOff>187960</xdr:rowOff>
    </xdr:from>
    <xdr:to>
      <xdr:col>90</xdr:col>
      <xdr:colOff>193986</xdr:colOff>
      <xdr:row>10</xdr:row>
      <xdr:rowOff>39268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92285" y="629920"/>
          <a:ext cx="3599180" cy="967105"/>
        </a:xfrm>
        <a:prstGeom prst="rect">
          <a:avLst/>
        </a:prstGeom>
      </xdr:spPr>
    </xdr:pic>
    <xdr:clientData/>
  </xdr:twoCellAnchor>
  <xdr:twoCellAnchor editAs="oneCell">
    <xdr:from>
      <xdr:col>95</xdr:col>
      <xdr:colOff>403860</xdr:colOff>
      <xdr:row>5</xdr:row>
      <xdr:rowOff>53340</xdr:rowOff>
    </xdr:from>
    <xdr:to>
      <xdr:col>114</xdr:col>
      <xdr:colOff>539891</xdr:colOff>
      <xdr:row>9</xdr:row>
      <xdr:rowOff>32702</xdr:rowOff>
    </xdr:to>
    <xdr:pic>
      <xdr:nvPicPr>
        <xdr:cNvPr id="8" name="Picture 7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274085" y="495300"/>
          <a:ext cx="12396470" cy="873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78</xdr:col>
      <xdr:colOff>182879</xdr:colOff>
      <xdr:row>9</xdr:row>
      <xdr:rowOff>142240</xdr:rowOff>
    </xdr:from>
    <xdr:to>
      <xdr:col>84</xdr:col>
      <xdr:colOff>479392</xdr:colOff>
      <xdr:row>13</xdr:row>
      <xdr:rowOff>110491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68190" y="1468120"/>
          <a:ext cx="4567555" cy="803910"/>
        </a:xfrm>
        <a:prstGeom prst="rect">
          <a:avLst/>
        </a:prstGeom>
      </xdr:spPr>
    </xdr:pic>
    <xdr:clientData/>
  </xdr:twoCellAnchor>
  <xdr:twoCellAnchor editAs="oneCell">
    <xdr:from>
      <xdr:col>17</xdr:col>
      <xdr:colOff>159200</xdr:colOff>
      <xdr:row>12</xdr:row>
      <xdr:rowOff>52488</xdr:rowOff>
    </xdr:from>
    <xdr:to>
      <xdr:col>19</xdr:col>
      <xdr:colOff>12039</xdr:colOff>
      <xdr:row>13</xdr:row>
      <xdr:rowOff>125781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67722" y="2437879"/>
          <a:ext cx="1233274" cy="272076"/>
        </a:xfrm>
        <a:prstGeom prst="rect">
          <a:avLst/>
        </a:prstGeom>
      </xdr:spPr>
    </xdr:pic>
    <xdr:clientData/>
  </xdr:twoCellAnchor>
  <xdr:twoCellAnchor editAs="oneCell">
    <xdr:from>
      <xdr:col>36</xdr:col>
      <xdr:colOff>282539</xdr:colOff>
      <xdr:row>6</xdr:row>
      <xdr:rowOff>162675</xdr:rowOff>
    </xdr:from>
    <xdr:to>
      <xdr:col>41</xdr:col>
      <xdr:colOff>51371</xdr:colOff>
      <xdr:row>9</xdr:row>
      <xdr:rowOff>177317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38220" y="825500"/>
          <a:ext cx="2854960" cy="688340"/>
        </a:xfrm>
        <a:prstGeom prst="rect">
          <a:avLst/>
        </a:prstGeom>
      </xdr:spPr>
    </xdr:pic>
    <xdr:clientData/>
  </xdr:twoCellAnchor>
  <xdr:twoCellAnchor editAs="oneCell">
    <xdr:from>
      <xdr:col>36</xdr:col>
      <xdr:colOff>299663</xdr:colOff>
      <xdr:row>10</xdr:row>
      <xdr:rowOff>68495</xdr:rowOff>
    </xdr:from>
    <xdr:to>
      <xdr:col>40</xdr:col>
      <xdr:colOff>459271</xdr:colOff>
      <xdr:row>13</xdr:row>
      <xdr:rowOff>35953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55365" y="1614805"/>
          <a:ext cx="2628900" cy="582930"/>
        </a:xfrm>
        <a:prstGeom prst="rect">
          <a:avLst/>
        </a:prstGeom>
      </xdr:spPr>
    </xdr:pic>
    <xdr:clientData/>
  </xdr:twoCellAnchor>
  <xdr:twoCellAnchor editAs="oneCell">
    <xdr:from>
      <xdr:col>10</xdr:col>
      <xdr:colOff>445213</xdr:colOff>
      <xdr:row>13</xdr:row>
      <xdr:rowOff>94180</xdr:rowOff>
    </xdr:from>
    <xdr:to>
      <xdr:col>12</xdr:col>
      <xdr:colOff>461798</xdr:colOff>
      <xdr:row>15</xdr:row>
      <xdr:rowOff>85618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4A7CE28-0738-4E86-9528-7EB75D8E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1662" y="2046270"/>
          <a:ext cx="1326541" cy="470899"/>
        </a:xfrm>
        <a:prstGeom prst="rect">
          <a:avLst/>
        </a:prstGeom>
      </xdr:spPr>
    </xdr:pic>
    <xdr:clientData/>
  </xdr:twoCellAnchor>
  <xdr:twoCellAnchor editAs="oneCell">
    <xdr:from>
      <xdr:col>10</xdr:col>
      <xdr:colOff>590765</xdr:colOff>
      <xdr:row>10</xdr:row>
      <xdr:rowOff>154113</xdr:rowOff>
    </xdr:from>
    <xdr:to>
      <xdr:col>12</xdr:col>
      <xdr:colOff>33389</xdr:colOff>
      <xdr:row>12</xdr:row>
      <xdr:rowOff>156545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5CABA1-3C73-C707-602D-B1EB8A6C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7214" y="1549686"/>
          <a:ext cx="752580" cy="39058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762000</xdr:colOff>
      <xdr:row>14</xdr:row>
      <xdr:rowOff>22087</xdr:rowOff>
    </xdr:from>
    <xdr:to>
      <xdr:col>19</xdr:col>
      <xdr:colOff>345315</xdr:colOff>
      <xdr:row>15</xdr:row>
      <xdr:rowOff>91624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754C045-4EB5-45D7-A546-3D5C59965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297478" y="2794000"/>
          <a:ext cx="1736794" cy="367711"/>
        </a:xfrm>
        <a:prstGeom prst="rect">
          <a:avLst/>
        </a:prstGeom>
      </xdr:spPr>
    </xdr:pic>
    <xdr:clientData/>
  </xdr:twoCellAnchor>
  <xdr:twoCellAnchor>
    <xdr:from>
      <xdr:col>10</xdr:col>
      <xdr:colOff>298171</xdr:colOff>
      <xdr:row>17</xdr:row>
      <xdr:rowOff>430697</xdr:rowOff>
    </xdr:from>
    <xdr:to>
      <xdr:col>21</xdr:col>
      <xdr:colOff>508000</xdr:colOff>
      <xdr:row>56</xdr:row>
      <xdr:rowOff>44174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1322CB-DD79-F549-A97A-BA7D18FA1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3</xdr:col>
      <xdr:colOff>585305</xdr:colOff>
      <xdr:row>4</xdr:row>
      <xdr:rowOff>165652</xdr:rowOff>
    </xdr:from>
    <xdr:to>
      <xdr:col>8</xdr:col>
      <xdr:colOff>73672</xdr:colOff>
      <xdr:row>9</xdr:row>
      <xdr:rowOff>8538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E47DD3A-435E-7047-5A31-F42CC578D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40609" y="938695"/>
          <a:ext cx="2657846" cy="847843"/>
        </a:xfrm>
        <a:prstGeom prst="rect">
          <a:avLst/>
        </a:prstGeom>
      </xdr:spPr>
    </xdr:pic>
    <xdr:clientData/>
  </xdr:twoCellAnchor>
  <xdr:twoCellAnchor editAs="oneCell">
    <xdr:from>
      <xdr:col>3</xdr:col>
      <xdr:colOff>364436</xdr:colOff>
      <xdr:row>10</xdr:row>
      <xdr:rowOff>0</xdr:rowOff>
    </xdr:from>
    <xdr:to>
      <xdr:col>6</xdr:col>
      <xdr:colOff>327567</xdr:colOff>
      <xdr:row>12</xdr:row>
      <xdr:rowOff>145436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A2180F-71D4-AB38-20E9-EE74A31FD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740" y="1987826"/>
          <a:ext cx="1895740" cy="543001"/>
        </a:xfrm>
        <a:prstGeom prst="rect">
          <a:avLst/>
        </a:prstGeom>
      </xdr:spPr>
    </xdr:pic>
    <xdr:clientData/>
  </xdr:twoCellAnchor>
  <xdr:twoCellAnchor editAs="oneCell">
    <xdr:from>
      <xdr:col>2</xdr:col>
      <xdr:colOff>353390</xdr:colOff>
      <xdr:row>12</xdr:row>
      <xdr:rowOff>176696</xdr:rowOff>
    </xdr:from>
    <xdr:to>
      <xdr:col>9</xdr:col>
      <xdr:colOff>167568</xdr:colOff>
      <xdr:row>16</xdr:row>
      <xdr:rowOff>44174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1095943-1C42-52B6-0CA9-E01295D87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90260" y="2562087"/>
          <a:ext cx="4220525" cy="739913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28</xdr:col>
      <xdr:colOff>563217</xdr:colOff>
      <xdr:row>12</xdr:row>
      <xdr:rowOff>16375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471273-F1D5-8ACF-82A7-145359B5A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32783" y="1778000"/>
          <a:ext cx="1192695" cy="6237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371809</xdr:colOff>
      <xdr:row>8</xdr:row>
      <xdr:rowOff>72166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7DB22-5BE6-4A01-992F-12713FC6C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83221" y="434340"/>
          <a:ext cx="3595068" cy="76558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546958</xdr:colOff>
      <xdr:row>12</xdr:row>
      <xdr:rowOff>57603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CF150-4240-49A2-86C4-4A512FB5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43340" y="1402080"/>
          <a:ext cx="1621377" cy="60624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66</xdr:col>
      <xdr:colOff>78344</xdr:colOff>
      <xdr:row>7</xdr:row>
      <xdr:rowOff>152489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27B00E-06DA-493C-A7BD-17060519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08460" y="464820"/>
          <a:ext cx="3225404" cy="632550"/>
        </a:xfrm>
        <a:prstGeom prst="rect">
          <a:avLst/>
        </a:prstGeom>
      </xdr:spPr>
    </xdr:pic>
    <xdr:clientData/>
  </xdr:twoCellAnchor>
  <xdr:twoCellAnchor editAs="oneCell">
    <xdr:from>
      <xdr:col>61</xdr:col>
      <xdr:colOff>121920</xdr:colOff>
      <xdr:row>8</xdr:row>
      <xdr:rowOff>152400</xdr:rowOff>
    </xdr:from>
    <xdr:to>
      <xdr:col>63</xdr:col>
      <xdr:colOff>371676</xdr:colOff>
      <xdr:row>12</xdr:row>
      <xdr:rowOff>67866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4D5351-7BA6-46A5-8241-60C3F598C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44680" y="1341120"/>
          <a:ext cx="1468955" cy="646987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135192</xdr:rowOff>
    </xdr:from>
    <xdr:to>
      <xdr:col>67</xdr:col>
      <xdr:colOff>600840</xdr:colOff>
      <xdr:row>16</xdr:row>
      <xdr:rowOff>25311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98B2CA-6F70-44A3-A2C6-0890A5B1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528300" y="2139252"/>
          <a:ext cx="4052897" cy="621638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1000</xdr:colOff>
      <xdr:row>11</xdr:row>
      <xdr:rowOff>157868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8F6CF5-57BE-409F-81F5-6885ED0D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41841" y="1315720"/>
          <a:ext cx="1198244" cy="57950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407347</xdr:colOff>
      <xdr:row>9</xdr:row>
      <xdr:rowOff>134130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6738DA-A5E6-46B8-BA92-D3E80513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96360" y="584200"/>
          <a:ext cx="3615366" cy="86819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113173</xdr:colOff>
      <xdr:row>8</xdr:row>
      <xdr:rowOff>104705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02CEB3A3-74DC-4BB6-8B3E-9E7127FB7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683900" y="449580"/>
          <a:ext cx="12510911" cy="782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525112</xdr:colOff>
      <xdr:row>13</xdr:row>
      <xdr:rowOff>387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DCEF1E3-6162-4680-AB0E-78A93607B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491899" y="1330960"/>
          <a:ext cx="4609432" cy="772548"/>
        </a:xfrm>
        <a:prstGeom prst="rect">
          <a:avLst/>
        </a:prstGeom>
      </xdr:spPr>
    </xdr:pic>
    <xdr:clientData/>
  </xdr:twoCellAnchor>
  <xdr:twoCellAnchor editAs="oneCell">
    <xdr:from>
      <xdr:col>20</xdr:col>
      <xdr:colOff>523004</xdr:colOff>
      <xdr:row>12</xdr:row>
      <xdr:rowOff>85617</xdr:rowOff>
    </xdr:from>
    <xdr:to>
      <xdr:col>22</xdr:col>
      <xdr:colOff>496568</xdr:colOff>
      <xdr:row>13</xdr:row>
      <xdr:rowOff>185038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106212-9DA0-4746-BD8C-2EF469F63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50433" y="2447817"/>
          <a:ext cx="1214535" cy="284478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127572</xdr:colOff>
      <xdr:row>9</xdr:row>
      <xdr:rowOff>51200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418AA5E-32EE-4FF9-8014-408B7DA2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449119" y="757035"/>
          <a:ext cx="2893032" cy="6200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520231</xdr:colOff>
      <xdr:row>12</xdr:row>
      <xdr:rowOff>78250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A3D6ED1-E072-4C43-A9CA-D5E1DFEA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466243" y="1470575"/>
          <a:ext cx="2658968" cy="558395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439721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55A14EE-B3F0-4830-8E09-6DD8ED5A6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737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536680</xdr:colOff>
      <xdr:row>15</xdr:row>
      <xdr:rowOff>17038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5E37940-9ABB-4497-AB81-7EACCB95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06873" y="2098240"/>
          <a:ext cx="1334846" cy="471498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108271</xdr:colOff>
      <xdr:row>12</xdr:row>
      <xdr:rowOff>722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49E6D7-7142-440A-B4F2-A7A0F9C9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52425" y="1556193"/>
          <a:ext cx="760885" cy="395249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272142</xdr:colOff>
      <xdr:row>11</xdr:row>
      <xdr:rowOff>119743</xdr:rowOff>
    </xdr:from>
    <xdr:to>
      <xdr:col>10</xdr:col>
      <xdr:colOff>433753</xdr:colOff>
      <xdr:row>15</xdr:row>
      <xdr:rowOff>4018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C609B5-909F-4FDA-947C-FC819A94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73285" y="2286000"/>
          <a:ext cx="2893925" cy="744247"/>
        </a:xfrm>
        <a:prstGeom prst="rect">
          <a:avLst/>
        </a:prstGeom>
      </xdr:spPr>
    </xdr:pic>
    <xdr:clientData/>
  </xdr:twoCellAnchor>
  <xdr:twoCellAnchor editAs="oneCell">
    <xdr:from>
      <xdr:col>3</xdr:col>
      <xdr:colOff>229863</xdr:colOff>
      <xdr:row>3</xdr:row>
      <xdr:rowOff>0</xdr:rowOff>
    </xdr:from>
    <xdr:to>
      <xdr:col>7</xdr:col>
      <xdr:colOff>329566</xdr:colOff>
      <xdr:row>7</xdr:row>
      <xdr:rowOff>64071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135F7C6-B386-4416-9DB7-3010334E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69549" y="566057"/>
          <a:ext cx="2657846" cy="847843"/>
        </a:xfrm>
        <a:prstGeom prst="rect">
          <a:avLst/>
        </a:prstGeom>
      </xdr:spPr>
    </xdr:pic>
    <xdr:clientData/>
  </xdr:twoCellAnchor>
  <xdr:twoCellAnchor editAs="oneCell">
    <xdr:from>
      <xdr:col>3</xdr:col>
      <xdr:colOff>8994</xdr:colOff>
      <xdr:row>8</xdr:row>
      <xdr:rowOff>69417</xdr:rowOff>
    </xdr:from>
    <xdr:to>
      <xdr:col>6</xdr:col>
      <xdr:colOff>43277</xdr:colOff>
      <xdr:row>10</xdr:row>
      <xdr:rowOff>187875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CB6B81-BBCE-4E72-9F30-097777940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48680" y="1615188"/>
          <a:ext cx="1895740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272143</xdr:colOff>
      <xdr:row>7</xdr:row>
      <xdr:rowOff>23192</xdr:rowOff>
    </xdr:from>
    <xdr:to>
      <xdr:col>12</xdr:col>
      <xdr:colOff>530268</xdr:colOff>
      <xdr:row>10</xdr:row>
      <xdr:rowOff>142620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ADFA1E1-02A7-429C-B72C-06B558CD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73286" y="1373021"/>
          <a:ext cx="4220525" cy="73991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29</xdr:col>
      <xdr:colOff>572209</xdr:colOff>
      <xdr:row>11</xdr:row>
      <xdr:rowOff>3280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EEB584B-1A4E-4AAF-904C-47BCE2D35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787257" y="1545771"/>
          <a:ext cx="1192695" cy="6237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72166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571AB-6C70-4355-801B-019086132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83221" y="434340"/>
          <a:ext cx="3595068" cy="765586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0</xdr:rowOff>
    </xdr:from>
    <xdr:to>
      <xdr:col>54</xdr:col>
      <xdr:colOff>546957</xdr:colOff>
      <xdr:row>12</xdr:row>
      <xdr:rowOff>57603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884DA-70CC-4649-900F-78A3EC83B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43340" y="1402080"/>
          <a:ext cx="1621377" cy="606243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68580</xdr:rowOff>
    </xdr:from>
    <xdr:to>
      <xdr:col>62</xdr:col>
      <xdr:colOff>78345</xdr:colOff>
      <xdr:row>7</xdr:row>
      <xdr:rowOff>152490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DA5D8A-C876-468C-ADBE-A93F1240C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08460" y="464820"/>
          <a:ext cx="3225404" cy="632550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152400</xdr:rowOff>
    </xdr:from>
    <xdr:to>
      <xdr:col>59</xdr:col>
      <xdr:colOff>371675</xdr:colOff>
      <xdr:row>12</xdr:row>
      <xdr:rowOff>67867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082127-6119-4E11-8BD3-CB598CCA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44680" y="1341120"/>
          <a:ext cx="1468955" cy="646987"/>
        </a:xfrm>
        <a:prstGeom prst="rect">
          <a:avLst/>
        </a:prstGeom>
      </xdr:spPr>
    </xdr:pic>
    <xdr:clientData/>
  </xdr:twoCellAnchor>
  <xdr:twoCellAnchor editAs="oneCell">
    <xdr:from>
      <xdr:col>57</xdr:col>
      <xdr:colOff>205540</xdr:colOff>
      <xdr:row>12</xdr:row>
      <xdr:rowOff>135192</xdr:rowOff>
    </xdr:from>
    <xdr:to>
      <xdr:col>63</xdr:col>
      <xdr:colOff>600837</xdr:colOff>
      <xdr:row>16</xdr:row>
      <xdr:rowOff>25309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9BFC1E-61D2-479E-87FF-1C9CF0520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528300" y="2139252"/>
          <a:ext cx="4052897" cy="621638"/>
        </a:xfrm>
        <a:prstGeom prst="rect">
          <a:avLst/>
        </a:prstGeom>
      </xdr:spPr>
    </xdr:pic>
    <xdr:clientData/>
  </xdr:twoCellAnchor>
  <xdr:twoCellAnchor editAs="oneCell">
    <xdr:from>
      <xdr:col>73</xdr:col>
      <xdr:colOff>17781</xdr:colOff>
      <xdr:row>8</xdr:row>
      <xdr:rowOff>127000</xdr:rowOff>
    </xdr:from>
    <xdr:to>
      <xdr:col>74</xdr:col>
      <xdr:colOff>606426</xdr:colOff>
      <xdr:row>11</xdr:row>
      <xdr:rowOff>157867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AA14B0-32E5-410E-8772-B63240E2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41841" y="1315720"/>
          <a:ext cx="1198244" cy="579508"/>
        </a:xfrm>
        <a:prstGeom prst="rect">
          <a:avLst/>
        </a:prstGeom>
      </xdr:spPr>
    </xdr:pic>
    <xdr:clientData/>
  </xdr:twoCellAnchor>
  <xdr:twoCellAnchor editAs="oneCell">
    <xdr:from>
      <xdr:col>82</xdr:col>
      <xdr:colOff>449580</xdr:colOff>
      <xdr:row>4</xdr:row>
      <xdr:rowOff>187960</xdr:rowOff>
    </xdr:from>
    <xdr:to>
      <xdr:col>88</xdr:col>
      <xdr:colOff>407346</xdr:colOff>
      <xdr:row>9</xdr:row>
      <xdr:rowOff>134131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FC1316-451E-4D1D-A2BB-E06C4C4E6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96360" y="584200"/>
          <a:ext cx="3615366" cy="868191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113171</xdr:colOff>
      <xdr:row>8</xdr:row>
      <xdr:rowOff>104705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F0B050DB-AB6A-4294-96DC-B11BFBD64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683900" y="449580"/>
          <a:ext cx="12510911" cy="782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525111</xdr:colOff>
      <xdr:row>13</xdr:row>
      <xdr:rowOff>387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BBAB37-69EF-4F68-B010-C3EFC9CE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491899" y="1330960"/>
          <a:ext cx="4609432" cy="772548"/>
        </a:xfrm>
        <a:prstGeom prst="rect">
          <a:avLst/>
        </a:prstGeom>
      </xdr:spPr>
    </xdr:pic>
    <xdr:clientData/>
  </xdr:twoCellAnchor>
  <xdr:twoCellAnchor editAs="oneCell">
    <xdr:from>
      <xdr:col>14</xdr:col>
      <xdr:colOff>599776</xdr:colOff>
      <xdr:row>13</xdr:row>
      <xdr:rowOff>15434</xdr:rowOff>
    </xdr:from>
    <xdr:to>
      <xdr:col>16</xdr:col>
      <xdr:colOff>604575</xdr:colOff>
      <xdr:row>14</xdr:row>
      <xdr:rowOff>3705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244489-A4B3-4FB6-BA23-6F4C3516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62250" y="2582171"/>
          <a:ext cx="1228009" cy="289060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9</xdr:row>
      <xdr:rowOff>51200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BD724E8-B234-4906-B607-D33A96DF0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449119" y="757035"/>
          <a:ext cx="2893032" cy="620045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520231</xdr:colOff>
      <xdr:row>12</xdr:row>
      <xdr:rowOff>78250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94187A9-E35E-4640-9B70-75F51BAF7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466243" y="1470575"/>
          <a:ext cx="2658968" cy="558395"/>
        </a:xfrm>
        <a:prstGeom prst="rect">
          <a:avLst/>
        </a:prstGeom>
      </xdr:spPr>
    </xdr:pic>
    <xdr:clientData/>
  </xdr:twoCellAnchor>
  <xdr:twoCellAnchor editAs="oneCell">
    <xdr:from>
      <xdr:col>15</xdr:col>
      <xdr:colOff>37983</xdr:colOff>
      <xdr:row>14</xdr:row>
      <xdr:rowOff>21527</xdr:rowOff>
    </xdr:from>
    <xdr:to>
      <xdr:col>16</xdr:col>
      <xdr:colOff>395182</xdr:colOff>
      <xdr:row>15</xdr:row>
      <xdr:rowOff>136783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85BCAF1-0F6A-48BE-B771-2D8E9F8A5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12062" y="2889053"/>
          <a:ext cx="968804" cy="295730"/>
        </a:xfrm>
        <a:prstGeom prst="rect">
          <a:avLst/>
        </a:prstGeom>
      </xdr:spPr>
    </xdr:pic>
    <xdr:clientData/>
  </xdr:twoCellAnchor>
  <xdr:twoCellAnchor editAs="oneCell">
    <xdr:from>
      <xdr:col>8</xdr:col>
      <xdr:colOff>445213</xdr:colOff>
      <xdr:row>12</xdr:row>
      <xdr:rowOff>94180</xdr:rowOff>
    </xdr:from>
    <xdr:to>
      <xdr:col>10</xdr:col>
      <xdr:colOff>560859</xdr:colOff>
      <xdr:row>15</xdr:row>
      <xdr:rowOff>17038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979484-36B9-4E0C-860E-839E86A0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06873" y="2098240"/>
          <a:ext cx="1334846" cy="471498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722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07844E-16E5-429C-B48C-EB860E039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52425" y="1556193"/>
          <a:ext cx="760885" cy="395249"/>
        </a:xfrm>
        <a:prstGeom prst="rect">
          <a:avLst/>
        </a:prstGeom>
      </xdr:spPr>
    </xdr:pic>
    <xdr:clientData/>
  </xdr:twoCellAnchor>
  <xdr:twoCellAnchor editAs="oneCell">
    <xdr:from>
      <xdr:col>2</xdr:col>
      <xdr:colOff>238743</xdr:colOff>
      <xdr:row>3</xdr:row>
      <xdr:rowOff>1</xdr:rowOff>
    </xdr:from>
    <xdr:to>
      <xdr:col>5</xdr:col>
      <xdr:colOff>421106</xdr:colOff>
      <xdr:row>6</xdr:row>
      <xdr:rowOff>41894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80A15B-3913-44A7-89DC-162F68F6B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61954" y="561475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17874</xdr:colOff>
      <xdr:row>8</xdr:row>
      <xdr:rowOff>46501</xdr:rowOff>
    </xdr:from>
    <xdr:to>
      <xdr:col>4</xdr:col>
      <xdr:colOff>233440</xdr:colOff>
      <xdr:row>10</xdr:row>
      <xdr:rowOff>37507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CE7B63-A1D2-4B07-9752-743162C4F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41085" y="1610606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199655</xdr:rowOff>
    </xdr:from>
    <xdr:to>
      <xdr:col>6</xdr:col>
      <xdr:colOff>145150</xdr:colOff>
      <xdr:row>13</xdr:row>
      <xdr:rowOff>179688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D01E9A1-228C-453A-BD6D-F7CCF8B82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1605" y="2184866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581089</xdr:colOff>
      <xdr:row>12</xdr:row>
      <xdr:rowOff>12161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145C77-5999-4700-9BBB-8D06B2EC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678526" y="1774658"/>
          <a:ext cx="1192695" cy="6237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371810</xdr:colOff>
      <xdr:row>8</xdr:row>
      <xdr:rowOff>133126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B8B91-B6B7-486B-BD72-6644EC03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6161" y="434340"/>
          <a:ext cx="3595068" cy="82654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546957</xdr:colOff>
      <xdr:row>12</xdr:row>
      <xdr:rowOff>110942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EE5726-925A-41CD-A108-C181D5725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0" y="1402080"/>
          <a:ext cx="1621377" cy="65958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66</xdr:col>
      <xdr:colOff>78342</xdr:colOff>
      <xdr:row>8</xdr:row>
      <xdr:rowOff>15330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F08270-2F08-4A43-8A26-D84D278F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79960" y="464820"/>
          <a:ext cx="3225404" cy="678270"/>
        </a:xfrm>
        <a:prstGeom prst="rect">
          <a:avLst/>
        </a:prstGeom>
      </xdr:spPr>
    </xdr:pic>
    <xdr:clientData/>
  </xdr:twoCellAnchor>
  <xdr:twoCellAnchor editAs="oneCell">
    <xdr:from>
      <xdr:col>61</xdr:col>
      <xdr:colOff>121920</xdr:colOff>
      <xdr:row>8</xdr:row>
      <xdr:rowOff>152400</xdr:rowOff>
    </xdr:from>
    <xdr:to>
      <xdr:col>63</xdr:col>
      <xdr:colOff>371675</xdr:colOff>
      <xdr:row>12</xdr:row>
      <xdr:rowOff>151687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50AFA8-43DA-4175-A72C-A2BEC33E0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00940" y="1341120"/>
          <a:ext cx="1468955" cy="730807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135192</xdr:rowOff>
    </xdr:from>
    <xdr:to>
      <xdr:col>67</xdr:col>
      <xdr:colOff>600837</xdr:colOff>
      <xdr:row>16</xdr:row>
      <xdr:rowOff>139611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05F7F9-2DC8-4C3F-9166-B76B4632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84560" y="2139252"/>
          <a:ext cx="4052897" cy="735938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1663</xdr:colOff>
      <xdr:row>12</xdr:row>
      <xdr:rowOff>43568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8F1A3C-82D6-430B-B74B-B15264E8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50401" y="1315720"/>
          <a:ext cx="1198244" cy="64808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407346</xdr:colOff>
      <xdr:row>10</xdr:row>
      <xdr:rowOff>35072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D80E9A-9409-48B0-8F99-AFBB057BD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68600" y="584200"/>
          <a:ext cx="3615366" cy="95201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113171</xdr:colOff>
      <xdr:row>8</xdr:row>
      <xdr:rowOff>165665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A2E1CCB2-FEBD-4056-81AA-24A47CEF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18880" y="449580"/>
          <a:ext cx="12510911" cy="84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525111</xdr:colOff>
      <xdr:row>13</xdr:row>
      <xdr:rowOff>84208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949C92-5E2C-4772-AEEE-E61CFD68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34699" y="1330960"/>
          <a:ext cx="4609432" cy="856368"/>
        </a:xfrm>
        <a:prstGeom prst="rect">
          <a:avLst/>
        </a:prstGeom>
      </xdr:spPr>
    </xdr:pic>
    <xdr:clientData/>
  </xdr:twoCellAnchor>
  <xdr:twoCellAnchor editAs="oneCell">
    <xdr:from>
      <xdr:col>18</xdr:col>
      <xdr:colOff>615532</xdr:colOff>
      <xdr:row>12</xdr:row>
      <xdr:rowOff>112832</xdr:rowOff>
    </xdr:from>
    <xdr:to>
      <xdr:col>21</xdr:col>
      <xdr:colOff>3473</xdr:colOff>
      <xdr:row>13</xdr:row>
      <xdr:rowOff>251440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10416D-7B41-4C0C-8869-86B3336F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27818" y="2498618"/>
          <a:ext cx="1238512" cy="320036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127572</xdr:colOff>
      <xdr:row>9</xdr:row>
      <xdr:rowOff>127401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5FF2363-75E9-4482-B3DD-B7C1B1C84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531159" y="757035"/>
          <a:ext cx="2893032" cy="6962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520232</xdr:colOff>
      <xdr:row>12</xdr:row>
      <xdr:rowOff>131589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8728F5-3CBD-4031-ACAA-D735DA04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48283" y="1470575"/>
          <a:ext cx="2658968" cy="611735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455340</xdr:colOff>
      <xdr:row>15</xdr:row>
      <xdr:rowOff>126758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E0C65E-E26A-4351-88AE-D618D6B4B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739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560859</xdr:colOff>
      <xdr:row>15</xdr:row>
      <xdr:rowOff>131339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0083DF1-9ACB-4936-B128-596008945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53833" y="2098240"/>
          <a:ext cx="1334846" cy="585798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132450</xdr:colOff>
      <xdr:row>12</xdr:row>
      <xdr:rowOff>54061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94CF003-DBAF-49E4-A6D0-D5C80828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99385" y="1556193"/>
          <a:ext cx="760885" cy="448589"/>
        </a:xfrm>
        <a:prstGeom prst="rect">
          <a:avLst/>
        </a:prstGeom>
      </xdr:spPr>
    </xdr:pic>
    <xdr:clientData/>
  </xdr:twoCellAnchor>
  <xdr:twoCellAnchor editAs="oneCell">
    <xdr:from>
      <xdr:col>6</xdr:col>
      <xdr:colOff>507999</xdr:colOff>
      <xdr:row>11</xdr:row>
      <xdr:rowOff>145142</xdr:rowOff>
    </xdr:from>
    <xdr:to>
      <xdr:col>11</xdr:col>
      <xdr:colOff>214493</xdr:colOff>
      <xdr:row>15</xdr:row>
      <xdr:rowOff>29640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5A8724-56E1-4A5B-8F08-F2009701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97047" y="2285999"/>
          <a:ext cx="2911732" cy="743260"/>
        </a:xfrm>
        <a:prstGeom prst="rect">
          <a:avLst/>
        </a:prstGeom>
      </xdr:spPr>
    </xdr:pic>
    <xdr:clientData/>
  </xdr:twoCellAnchor>
  <xdr:twoCellAnchor editAs="oneCell">
    <xdr:from>
      <xdr:col>2</xdr:col>
      <xdr:colOff>124635</xdr:colOff>
      <xdr:row>2</xdr:row>
      <xdr:rowOff>84666</xdr:rowOff>
    </xdr:from>
    <xdr:to>
      <xdr:col>5</xdr:col>
      <xdr:colOff>279147</xdr:colOff>
      <xdr:row>5</xdr:row>
      <xdr:rowOff>147566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409BA2F-28A6-45D4-AA00-397E64EB1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34159" y="447523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1</xdr:col>
      <xdr:colOff>508528</xdr:colOff>
      <xdr:row>7</xdr:row>
      <xdr:rowOff>166178</xdr:rowOff>
    </xdr:from>
    <xdr:to>
      <xdr:col>4</xdr:col>
      <xdr:colOff>96733</xdr:colOff>
      <xdr:row>9</xdr:row>
      <xdr:rowOff>167052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46A7FDC-ADD5-4C3C-B8FC-C5434051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3290" y="1496654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0</xdr:col>
      <xdr:colOff>483810</xdr:colOff>
      <xdr:row>10</xdr:row>
      <xdr:rowOff>123581</xdr:rowOff>
    </xdr:from>
    <xdr:to>
      <xdr:col>5</xdr:col>
      <xdr:colOff>614797</xdr:colOff>
      <xdr:row>13</xdr:row>
      <xdr:rowOff>116663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2BAE328-77DB-40BC-AA3C-698DF6ADA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83810" y="2070914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29</xdr:col>
      <xdr:colOff>575838</xdr:colOff>
      <xdr:row>11</xdr:row>
      <xdr:rowOff>6909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48D8C79-8276-4A5D-949C-479ADA4A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368762" y="1524000"/>
          <a:ext cx="1192695" cy="6237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133126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C5F3C-6272-471D-8326-CBDE7664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3941" y="434340"/>
          <a:ext cx="3595068" cy="826546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0</xdr:rowOff>
    </xdr:from>
    <xdr:to>
      <xdr:col>54</xdr:col>
      <xdr:colOff>546957</xdr:colOff>
      <xdr:row>12</xdr:row>
      <xdr:rowOff>110943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B5103-4425-47B8-9FF0-D46F3206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53580" y="1402080"/>
          <a:ext cx="1621377" cy="659583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68580</xdr:rowOff>
    </xdr:from>
    <xdr:to>
      <xdr:col>62</xdr:col>
      <xdr:colOff>78344</xdr:colOff>
      <xdr:row>8</xdr:row>
      <xdr:rowOff>15330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3841FD-5A46-42A4-A716-7BA83B00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57740" y="464820"/>
          <a:ext cx="3225404" cy="678270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152400</xdr:rowOff>
    </xdr:from>
    <xdr:to>
      <xdr:col>59</xdr:col>
      <xdr:colOff>371675</xdr:colOff>
      <xdr:row>12</xdr:row>
      <xdr:rowOff>151687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DFBFAD-E801-464C-89F7-B7D30D6A7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78720" y="1341120"/>
          <a:ext cx="1468955" cy="730807"/>
        </a:xfrm>
        <a:prstGeom prst="rect">
          <a:avLst/>
        </a:prstGeom>
      </xdr:spPr>
    </xdr:pic>
    <xdr:clientData/>
  </xdr:twoCellAnchor>
  <xdr:twoCellAnchor editAs="oneCell">
    <xdr:from>
      <xdr:col>57</xdr:col>
      <xdr:colOff>205540</xdr:colOff>
      <xdr:row>12</xdr:row>
      <xdr:rowOff>135192</xdr:rowOff>
    </xdr:from>
    <xdr:to>
      <xdr:col>63</xdr:col>
      <xdr:colOff>600837</xdr:colOff>
      <xdr:row>16</xdr:row>
      <xdr:rowOff>139610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7EFBFC-DBEA-42EA-9916-79576DE2C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562340" y="2139252"/>
          <a:ext cx="4052897" cy="735938"/>
        </a:xfrm>
        <a:prstGeom prst="rect">
          <a:avLst/>
        </a:prstGeom>
      </xdr:spPr>
    </xdr:pic>
    <xdr:clientData/>
  </xdr:twoCellAnchor>
  <xdr:twoCellAnchor editAs="oneCell">
    <xdr:from>
      <xdr:col>73</xdr:col>
      <xdr:colOff>17781</xdr:colOff>
      <xdr:row>8</xdr:row>
      <xdr:rowOff>127000</xdr:rowOff>
    </xdr:from>
    <xdr:to>
      <xdr:col>74</xdr:col>
      <xdr:colOff>606425</xdr:colOff>
      <xdr:row>12</xdr:row>
      <xdr:rowOff>43568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B5BD81-1F9A-47D7-9DEB-C262B258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28181" y="1315720"/>
          <a:ext cx="1198244" cy="648088"/>
        </a:xfrm>
        <a:prstGeom prst="rect">
          <a:avLst/>
        </a:prstGeom>
      </xdr:spPr>
    </xdr:pic>
    <xdr:clientData/>
  </xdr:twoCellAnchor>
  <xdr:twoCellAnchor editAs="oneCell">
    <xdr:from>
      <xdr:col>82</xdr:col>
      <xdr:colOff>449580</xdr:colOff>
      <xdr:row>4</xdr:row>
      <xdr:rowOff>187960</xdr:rowOff>
    </xdr:from>
    <xdr:to>
      <xdr:col>88</xdr:col>
      <xdr:colOff>407346</xdr:colOff>
      <xdr:row>10</xdr:row>
      <xdr:rowOff>35071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274B38-0FE8-46E0-AC09-C3680DDCB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46380" y="584200"/>
          <a:ext cx="3615366" cy="952011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113171</xdr:colOff>
      <xdr:row>8</xdr:row>
      <xdr:rowOff>165665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1231B1B8-1841-4CAE-A9A8-5A938D87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96660" y="449580"/>
          <a:ext cx="12510911" cy="84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525111</xdr:colOff>
      <xdr:row>13</xdr:row>
      <xdr:rowOff>84208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2C373C-7A55-4FAC-8D87-BE2601E5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512479" y="1330960"/>
          <a:ext cx="4609432" cy="856368"/>
        </a:xfrm>
        <a:prstGeom prst="rect">
          <a:avLst/>
        </a:prstGeom>
      </xdr:spPr>
    </xdr:pic>
    <xdr:clientData/>
  </xdr:twoCellAnchor>
  <xdr:twoCellAnchor editAs="oneCell">
    <xdr:from>
      <xdr:col>15</xdr:col>
      <xdr:colOff>50836</xdr:colOff>
      <xdr:row>12</xdr:row>
      <xdr:rowOff>47518</xdr:rowOff>
    </xdr:from>
    <xdr:to>
      <xdr:col>17</xdr:col>
      <xdr:colOff>55634</xdr:colOff>
      <xdr:row>13</xdr:row>
      <xdr:rowOff>187487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9CAE54-5A97-4D61-B43A-9BC9E4160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94836" y="2428768"/>
          <a:ext cx="1223998" cy="320944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9</xdr:row>
      <xdr:rowOff>127400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23983E-AA07-4575-A51E-DCB5DD5F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08939" y="757035"/>
          <a:ext cx="2893032" cy="696245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520231</xdr:colOff>
      <xdr:row>12</xdr:row>
      <xdr:rowOff>131590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F8C086-AA95-442A-9C71-C18B90AB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26063" y="1470575"/>
          <a:ext cx="2658968" cy="611735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455340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A6D137-EA68-4283-BE8F-6508129E9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174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445213</xdr:colOff>
      <xdr:row>12</xdr:row>
      <xdr:rowOff>94181</xdr:rowOff>
    </xdr:from>
    <xdr:to>
      <xdr:col>10</xdr:col>
      <xdr:colOff>560859</xdr:colOff>
      <xdr:row>14</xdr:row>
      <xdr:rowOff>114301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37D4B37-A556-496E-A771-285B03C9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31613" y="2113481"/>
          <a:ext cx="1334846" cy="496370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54062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FA2365-30F0-4E27-B387-03BC5B99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77165" y="1556193"/>
          <a:ext cx="760885" cy="448589"/>
        </a:xfrm>
        <a:prstGeom prst="rect">
          <a:avLst/>
        </a:prstGeom>
      </xdr:spPr>
    </xdr:pic>
    <xdr:clientData/>
  </xdr:twoCellAnchor>
  <xdr:twoCellAnchor editAs="oneCell">
    <xdr:from>
      <xdr:col>2</xdr:col>
      <xdr:colOff>240749</xdr:colOff>
      <xdr:row>3</xdr:row>
      <xdr:rowOff>0</xdr:rowOff>
    </xdr:from>
    <xdr:to>
      <xdr:col>5</xdr:col>
      <xdr:colOff>429127</xdr:colOff>
      <xdr:row>6</xdr:row>
      <xdr:rowOff>43397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294594-2B73-41A6-A013-EA7BB265D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9949" y="561975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19880</xdr:colOff>
      <xdr:row>8</xdr:row>
      <xdr:rowOff>49006</xdr:rowOff>
    </xdr:from>
    <xdr:to>
      <xdr:col>4</xdr:col>
      <xdr:colOff>239456</xdr:colOff>
      <xdr:row>10</xdr:row>
      <xdr:rowOff>42018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742FD9F-9ABB-445F-9261-6E5BFC45C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9080" y="1611106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4141</xdr:rowOff>
    </xdr:from>
    <xdr:to>
      <xdr:col>6</xdr:col>
      <xdr:colOff>155177</xdr:colOff>
      <xdr:row>13</xdr:row>
      <xdr:rowOff>184700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3BC5DB3-B8DB-46AB-B28E-AB1686E4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2185366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583095</xdr:colOff>
      <xdr:row>10</xdr:row>
      <xdr:rowOff>4641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25A9A7B-8DA9-467D-B48A-38C2B156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630400" y="1362075"/>
          <a:ext cx="1192695" cy="6237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371809</xdr:colOff>
      <xdr:row>8</xdr:row>
      <xdr:rowOff>133126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F1780-D30B-48EC-9558-4E37DF50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6161" y="434340"/>
          <a:ext cx="3595068" cy="82654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546958</xdr:colOff>
      <xdr:row>12</xdr:row>
      <xdr:rowOff>110942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C8307A-F824-4637-9467-B3180582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0" y="1402080"/>
          <a:ext cx="1621377" cy="65958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66</xdr:col>
      <xdr:colOff>78344</xdr:colOff>
      <xdr:row>8</xdr:row>
      <xdr:rowOff>15330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151657-6DDE-4371-9288-D517B8A0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79960" y="464820"/>
          <a:ext cx="3225404" cy="678270"/>
        </a:xfrm>
        <a:prstGeom prst="rect">
          <a:avLst/>
        </a:prstGeom>
      </xdr:spPr>
    </xdr:pic>
    <xdr:clientData/>
  </xdr:twoCellAnchor>
  <xdr:twoCellAnchor editAs="oneCell">
    <xdr:from>
      <xdr:col>61</xdr:col>
      <xdr:colOff>121920</xdr:colOff>
      <xdr:row>8</xdr:row>
      <xdr:rowOff>152400</xdr:rowOff>
    </xdr:from>
    <xdr:to>
      <xdr:col>63</xdr:col>
      <xdr:colOff>371675</xdr:colOff>
      <xdr:row>12</xdr:row>
      <xdr:rowOff>151686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6D7974-1ED4-4807-972E-BE556412D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00940" y="1341120"/>
          <a:ext cx="1468955" cy="730807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135192</xdr:rowOff>
    </xdr:from>
    <xdr:to>
      <xdr:col>67</xdr:col>
      <xdr:colOff>600837</xdr:colOff>
      <xdr:row>16</xdr:row>
      <xdr:rowOff>139610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70C13E-C36F-48EA-B2A8-2CA06491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84560" y="2139252"/>
          <a:ext cx="4052897" cy="735938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733</xdr:colOff>
      <xdr:row>12</xdr:row>
      <xdr:rowOff>43567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7DD938-B8BE-424C-B76C-FED78DB3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50401" y="1315720"/>
          <a:ext cx="1198244" cy="64808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407344</xdr:colOff>
      <xdr:row>10</xdr:row>
      <xdr:rowOff>35071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C84827-53C7-433B-8448-18BA9F1DC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68600" y="584200"/>
          <a:ext cx="3615366" cy="95201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113172</xdr:colOff>
      <xdr:row>8</xdr:row>
      <xdr:rowOff>165665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806D79B3-7AF3-4DC2-877C-F2AA30893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18880" y="449580"/>
          <a:ext cx="12510911" cy="84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525113</xdr:colOff>
      <xdr:row>13</xdr:row>
      <xdr:rowOff>84208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FFBF166-A2A1-417C-9810-556C159C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34699" y="1330960"/>
          <a:ext cx="4609432" cy="856368"/>
        </a:xfrm>
        <a:prstGeom prst="rect">
          <a:avLst/>
        </a:prstGeom>
      </xdr:spPr>
    </xdr:pic>
    <xdr:clientData/>
  </xdr:twoCellAnchor>
  <xdr:twoCellAnchor editAs="oneCell">
    <xdr:from>
      <xdr:col>19</xdr:col>
      <xdr:colOff>135631</xdr:colOff>
      <xdr:row>12</xdr:row>
      <xdr:rowOff>67032</xdr:rowOff>
    </xdr:from>
    <xdr:to>
      <xdr:col>21</xdr:col>
      <xdr:colOff>140429</xdr:colOff>
      <xdr:row>13</xdr:row>
      <xdr:rowOff>192365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822ACD-7733-4336-B994-DE7FD3AAA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00168" y="2418081"/>
          <a:ext cx="1231432" cy="311186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127570</xdr:colOff>
      <xdr:row>9</xdr:row>
      <xdr:rowOff>127400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C39D46-99AD-4044-8DB1-83A606F7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531159" y="757035"/>
          <a:ext cx="2893032" cy="6962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520231</xdr:colOff>
      <xdr:row>12</xdr:row>
      <xdr:rowOff>131589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4C5E1E2-617A-4921-B201-62291680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48283" y="1470575"/>
          <a:ext cx="2658968" cy="611735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455339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050384-0B39-4AC4-899E-50CF0AABF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7396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560859</xdr:colOff>
      <xdr:row>14</xdr:row>
      <xdr:rowOff>49968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9656C5F-2B09-4FFC-AB41-ABC8F7530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14918" y="2105360"/>
          <a:ext cx="1339843" cy="442968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132450</xdr:colOff>
      <xdr:row>12</xdr:row>
      <xdr:rowOff>54061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7EBAD3-DD97-4996-9B8A-04417C32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99385" y="1556193"/>
          <a:ext cx="760885" cy="448589"/>
        </a:xfrm>
        <a:prstGeom prst="rect">
          <a:avLst/>
        </a:prstGeom>
      </xdr:spPr>
    </xdr:pic>
    <xdr:clientData/>
  </xdr:twoCellAnchor>
  <xdr:twoCellAnchor editAs="oneCell">
    <xdr:from>
      <xdr:col>7</xdr:col>
      <xdr:colOff>167268</xdr:colOff>
      <xdr:row>12</xdr:row>
      <xdr:rowOff>27878</xdr:rowOff>
    </xdr:from>
    <xdr:to>
      <xdr:col>11</xdr:col>
      <xdr:colOff>611988</xdr:colOff>
      <xdr:row>15</xdr:row>
      <xdr:rowOff>109762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B584BC-8F86-4454-B9C5-CFE06FE21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72000" y="2378927"/>
          <a:ext cx="2897988" cy="750957"/>
        </a:xfrm>
        <a:prstGeom prst="rect">
          <a:avLst/>
        </a:prstGeom>
      </xdr:spPr>
    </xdr:pic>
    <xdr:clientData/>
  </xdr:twoCellAnchor>
  <xdr:twoCellAnchor editAs="oneCell">
    <xdr:from>
      <xdr:col>2</xdr:col>
      <xdr:colOff>237032</xdr:colOff>
      <xdr:row>2</xdr:row>
      <xdr:rowOff>0</xdr:rowOff>
    </xdr:from>
    <xdr:to>
      <xdr:col>5</xdr:col>
      <xdr:colOff>414259</xdr:colOff>
      <xdr:row>5</xdr:row>
      <xdr:rowOff>58033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AF2B29D-3E0D-4C10-B738-9A638359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63666" y="371707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16163</xdr:colOff>
      <xdr:row>7</xdr:row>
      <xdr:rowOff>73399</xdr:rowOff>
    </xdr:from>
    <xdr:to>
      <xdr:col>4</xdr:col>
      <xdr:colOff>228305</xdr:colOff>
      <xdr:row>9</xdr:row>
      <xdr:rowOff>76633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7F1B4E6-67F7-45B3-AAB8-AC629C39C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42797" y="1420838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34342</xdr:rowOff>
    </xdr:from>
    <xdr:to>
      <xdr:col>6</xdr:col>
      <xdr:colOff>136592</xdr:colOff>
      <xdr:row>13</xdr:row>
      <xdr:rowOff>19755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F245423-BF56-4791-ACB9-6E25E6C50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13317" y="1995098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579378</xdr:colOff>
      <xdr:row>7</xdr:row>
      <xdr:rowOff>38327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43144F9-10B9-46E5-91D1-233B59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18049" y="762000"/>
          <a:ext cx="1192695" cy="6237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48638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37194-20FD-4BDA-95C2-6087B6FD2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41256" y="427206"/>
          <a:ext cx="3585340" cy="788751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32427</xdr:rowOff>
    </xdr:from>
    <xdr:to>
      <xdr:col>54</xdr:col>
      <xdr:colOff>546957</xdr:colOff>
      <xdr:row>12</xdr:row>
      <xdr:rowOff>81065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14AD9E-AF5B-4D71-908C-3AFF208B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67652" y="1410512"/>
          <a:ext cx="1618135" cy="640404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44261</xdr:rowOff>
    </xdr:from>
    <xdr:to>
      <xdr:col>62</xdr:col>
      <xdr:colOff>78344</xdr:colOff>
      <xdr:row>7</xdr:row>
      <xdr:rowOff>178340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D09A1F-B00C-4AA6-9FE5-052C0D18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65327" y="433367"/>
          <a:ext cx="3215677" cy="717739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152400</xdr:rowOff>
    </xdr:from>
    <xdr:to>
      <xdr:col>59</xdr:col>
      <xdr:colOff>371675</xdr:colOff>
      <xdr:row>11</xdr:row>
      <xdr:rowOff>97276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73876A-3F4C-4B60-A940-41CB3D275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84686" y="1319719"/>
          <a:ext cx="1465712" cy="552855"/>
        </a:xfrm>
        <a:prstGeom prst="rect">
          <a:avLst/>
        </a:prstGeom>
      </xdr:spPr>
    </xdr:pic>
    <xdr:clientData/>
  </xdr:twoCellAnchor>
  <xdr:twoCellAnchor editAs="oneCell">
    <xdr:from>
      <xdr:col>57</xdr:col>
      <xdr:colOff>205540</xdr:colOff>
      <xdr:row>12</xdr:row>
      <xdr:rowOff>135193</xdr:rowOff>
    </xdr:from>
    <xdr:to>
      <xdr:col>63</xdr:col>
      <xdr:colOff>600837</xdr:colOff>
      <xdr:row>15</xdr:row>
      <xdr:rowOff>170235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3DC3AE-C7A8-4E8D-846D-ADAD1882D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68306" y="2105044"/>
          <a:ext cx="4043169" cy="707871"/>
        </a:xfrm>
        <a:prstGeom prst="rect">
          <a:avLst/>
        </a:prstGeom>
      </xdr:spPr>
    </xdr:pic>
    <xdr:clientData/>
  </xdr:twoCellAnchor>
  <xdr:twoCellAnchor editAs="oneCell">
    <xdr:from>
      <xdr:col>73</xdr:col>
      <xdr:colOff>17781</xdr:colOff>
      <xdr:row>8</xdr:row>
      <xdr:rowOff>127000</xdr:rowOff>
    </xdr:from>
    <xdr:to>
      <xdr:col>74</xdr:col>
      <xdr:colOff>606425</xdr:colOff>
      <xdr:row>12</xdr:row>
      <xdr:rowOff>127387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B9C515-6DC5-457A-A5F0-0F52BCE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28181" y="1315720"/>
          <a:ext cx="1198244" cy="731908"/>
        </a:xfrm>
        <a:prstGeom prst="rect">
          <a:avLst/>
        </a:prstGeom>
      </xdr:spPr>
    </xdr:pic>
    <xdr:clientData/>
  </xdr:twoCellAnchor>
  <xdr:twoCellAnchor editAs="oneCell">
    <xdr:from>
      <xdr:col>82</xdr:col>
      <xdr:colOff>449580</xdr:colOff>
      <xdr:row>4</xdr:row>
      <xdr:rowOff>187960</xdr:rowOff>
    </xdr:from>
    <xdr:to>
      <xdr:col>88</xdr:col>
      <xdr:colOff>407346</xdr:colOff>
      <xdr:row>10</xdr:row>
      <xdr:rowOff>141751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30D11B-AC68-42E3-8B87-2BC5121F4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46380" y="584200"/>
          <a:ext cx="3615366" cy="1058691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113171</xdr:colOff>
      <xdr:row>9</xdr:row>
      <xdr:rowOff>43744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4D693B8F-11EB-4076-8846-C9875FFBE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96660" y="449580"/>
          <a:ext cx="12510911" cy="904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525111</xdr:colOff>
      <xdr:row>13</xdr:row>
      <xdr:rowOff>168028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E1FDE-7AB3-4933-9867-B11B5359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512479" y="1330960"/>
          <a:ext cx="4609432" cy="940188"/>
        </a:xfrm>
        <a:prstGeom prst="rect">
          <a:avLst/>
        </a:prstGeom>
      </xdr:spPr>
    </xdr:pic>
    <xdr:clientData/>
  </xdr:twoCellAnchor>
  <xdr:twoCellAnchor editAs="oneCell">
    <xdr:from>
      <xdr:col>14</xdr:col>
      <xdr:colOff>591221</xdr:colOff>
      <xdr:row>13</xdr:row>
      <xdr:rowOff>4338</xdr:rowOff>
    </xdr:from>
    <xdr:to>
      <xdr:col>16</xdr:col>
      <xdr:colOff>596019</xdr:colOff>
      <xdr:row>14</xdr:row>
      <xdr:rowOff>67471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4ED554-726C-408D-906C-2201A8F7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25621" y="2595138"/>
          <a:ext cx="1223998" cy="357773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10</xdr:row>
      <xdr:rowOff>20720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16F4C5-70E8-457A-9861-6B9469E2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08939" y="757035"/>
          <a:ext cx="2893032" cy="772445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520231</xdr:colOff>
      <xdr:row>13</xdr:row>
      <xdr:rowOff>2051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CD7DDB-CE76-4110-B42F-C5EF6EBC6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26063" y="1470575"/>
          <a:ext cx="2658968" cy="665075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455340</xdr:colOff>
      <xdr:row>15</xdr:row>
      <xdr:rowOff>126758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96A0AA-F573-4C96-BC12-66CEDB6D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174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485318</xdr:colOff>
      <xdr:row>12</xdr:row>
      <xdr:rowOff>107549</xdr:rowOff>
    </xdr:from>
    <xdr:to>
      <xdr:col>10</xdr:col>
      <xdr:colOff>600964</xdr:colOff>
      <xdr:row>14</xdr:row>
      <xdr:rowOff>53474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AF183B6-8B8B-4DEB-A597-3DF39F8F4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19844" y="2126181"/>
          <a:ext cx="1345541" cy="427188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107402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769A778-43E5-458A-BB27-E60936B8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77165" y="1556193"/>
          <a:ext cx="760885" cy="501929"/>
        </a:xfrm>
        <a:prstGeom prst="rect">
          <a:avLst/>
        </a:prstGeom>
      </xdr:spPr>
    </xdr:pic>
    <xdr:clientData/>
  </xdr:twoCellAnchor>
  <xdr:twoCellAnchor editAs="oneCell">
    <xdr:from>
      <xdr:col>2</xdr:col>
      <xdr:colOff>240749</xdr:colOff>
      <xdr:row>3</xdr:row>
      <xdr:rowOff>0</xdr:rowOff>
    </xdr:from>
    <xdr:to>
      <xdr:col>5</xdr:col>
      <xdr:colOff>429127</xdr:colOff>
      <xdr:row>6</xdr:row>
      <xdr:rowOff>33872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BBE581-613F-4A38-9AD1-44F13EC1A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9949" y="568960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19880</xdr:colOff>
      <xdr:row>8</xdr:row>
      <xdr:rowOff>33131</xdr:rowOff>
    </xdr:from>
    <xdr:to>
      <xdr:col>4</xdr:col>
      <xdr:colOff>239456</xdr:colOff>
      <xdr:row>10</xdr:row>
      <xdr:rowOff>28683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A591879-93CE-4967-9612-4543C8F85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9080" y="1618091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190831</xdr:rowOff>
    </xdr:from>
    <xdr:to>
      <xdr:col>6</xdr:col>
      <xdr:colOff>155177</xdr:colOff>
      <xdr:row>13</xdr:row>
      <xdr:rowOff>163110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36FA5F8-9257-4E6A-86C7-03B57C07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2192351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583095</xdr:colOff>
      <xdr:row>12</xdr:row>
      <xdr:rowOff>14166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6226FFF-6E98-45A5-8347-5ABC66B5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630400" y="1798320"/>
          <a:ext cx="1192695" cy="6237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434341</xdr:colOff>
      <xdr:row>4</xdr:row>
      <xdr:rowOff>38100</xdr:rowOff>
    </xdr:from>
    <xdr:to>
      <xdr:col>60</xdr:col>
      <xdr:colOff>371809</xdr:colOff>
      <xdr:row>9</xdr:row>
      <xdr:rowOff>11207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30382-7491-4E9F-8204-5D81CCB4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76641" y="434340"/>
          <a:ext cx="3595068" cy="887506"/>
        </a:xfrm>
        <a:prstGeom prst="rect">
          <a:avLst/>
        </a:prstGeom>
      </xdr:spPr>
    </xdr:pic>
    <xdr:clientData/>
  </xdr:twoCellAnchor>
  <xdr:twoCellAnchor editAs="oneCell">
    <xdr:from>
      <xdr:col>56</xdr:col>
      <xdr:colOff>144780</xdr:colOff>
      <xdr:row>9</xdr:row>
      <xdr:rowOff>0</xdr:rowOff>
    </xdr:from>
    <xdr:to>
      <xdr:col>58</xdr:col>
      <xdr:colOff>546957</xdr:colOff>
      <xdr:row>12</xdr:row>
      <xdr:rowOff>164283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005658-5474-4C42-B9BD-D6BA916B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6280" y="1402080"/>
          <a:ext cx="1621377" cy="712923"/>
        </a:xfrm>
        <a:prstGeom prst="rect">
          <a:avLst/>
        </a:prstGeom>
      </xdr:spPr>
    </xdr:pic>
    <xdr:clientData/>
  </xdr:twoCellAnchor>
  <xdr:twoCellAnchor editAs="oneCell">
    <xdr:from>
      <xdr:col>60</xdr:col>
      <xdr:colOff>510540</xdr:colOff>
      <xdr:row>4</xdr:row>
      <xdr:rowOff>68580</xdr:rowOff>
    </xdr:from>
    <xdr:to>
      <xdr:col>65</xdr:col>
      <xdr:colOff>475909</xdr:colOff>
      <xdr:row>8</xdr:row>
      <xdr:rowOff>76290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AB3681-2EBE-4D5E-BCAC-B1B67F4A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10440" y="464820"/>
          <a:ext cx="3225404" cy="739230"/>
        </a:xfrm>
        <a:prstGeom prst="rect">
          <a:avLst/>
        </a:prstGeom>
      </xdr:spPr>
    </xdr:pic>
    <xdr:clientData/>
  </xdr:twoCellAnchor>
  <xdr:twoCellAnchor editAs="oneCell">
    <xdr:from>
      <xdr:col>61</xdr:col>
      <xdr:colOff>100556</xdr:colOff>
      <xdr:row>8</xdr:row>
      <xdr:rowOff>138157</xdr:rowOff>
    </xdr:from>
    <xdr:to>
      <xdr:col>63</xdr:col>
      <xdr:colOff>350311</xdr:colOff>
      <xdr:row>11</xdr:row>
      <xdr:rowOff>71215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7379BD-8F13-48DD-8668-CB5E80B2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36163" y="1334568"/>
          <a:ext cx="1474653" cy="552628"/>
        </a:xfrm>
        <a:prstGeom prst="rect">
          <a:avLst/>
        </a:prstGeom>
      </xdr:spPr>
    </xdr:pic>
    <xdr:clientData/>
  </xdr:twoCellAnchor>
  <xdr:twoCellAnchor editAs="oneCell">
    <xdr:from>
      <xdr:col>61</xdr:col>
      <xdr:colOff>205540</xdr:colOff>
      <xdr:row>12</xdr:row>
      <xdr:rowOff>135193</xdr:rowOff>
    </xdr:from>
    <xdr:to>
      <xdr:col>67</xdr:col>
      <xdr:colOff>385489</xdr:colOff>
      <xdr:row>16</xdr:row>
      <xdr:rowOff>72573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3AD762-961C-42F2-B0D5-032ECC1F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70111" y="2106717"/>
          <a:ext cx="4023869" cy="784046"/>
        </a:xfrm>
        <a:prstGeom prst="rect">
          <a:avLst/>
        </a:prstGeom>
      </xdr:spPr>
    </xdr:pic>
    <xdr:clientData/>
  </xdr:twoCellAnchor>
  <xdr:twoCellAnchor editAs="oneCell">
    <xdr:from>
      <xdr:col>77</xdr:col>
      <xdr:colOff>17781</xdr:colOff>
      <xdr:row>8</xdr:row>
      <xdr:rowOff>127000</xdr:rowOff>
    </xdr:from>
    <xdr:to>
      <xdr:col>79</xdr:col>
      <xdr:colOff>103</xdr:colOff>
      <xdr:row>12</xdr:row>
      <xdr:rowOff>127389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B228AA-E5F4-4BFC-9793-3B4B856D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80881" y="1315720"/>
          <a:ext cx="1198244" cy="731908"/>
        </a:xfrm>
        <a:prstGeom prst="rect">
          <a:avLst/>
        </a:prstGeom>
      </xdr:spPr>
    </xdr:pic>
    <xdr:clientData/>
  </xdr:twoCellAnchor>
  <xdr:twoCellAnchor editAs="oneCell">
    <xdr:from>
      <xdr:col>86</xdr:col>
      <xdr:colOff>449580</xdr:colOff>
      <xdr:row>4</xdr:row>
      <xdr:rowOff>187960</xdr:rowOff>
    </xdr:from>
    <xdr:to>
      <xdr:col>92</xdr:col>
      <xdr:colOff>407344</xdr:colOff>
      <xdr:row>10</xdr:row>
      <xdr:rowOff>141751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851D84-F178-4BFC-B20A-F82A9A7E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99080" y="584200"/>
          <a:ext cx="3615365" cy="1058691"/>
        </a:xfrm>
        <a:prstGeom prst="rect">
          <a:avLst/>
        </a:prstGeom>
      </xdr:spPr>
    </xdr:pic>
    <xdr:clientData/>
  </xdr:twoCellAnchor>
  <xdr:twoCellAnchor editAs="oneCell">
    <xdr:from>
      <xdr:col>96</xdr:col>
      <xdr:colOff>403860</xdr:colOff>
      <xdr:row>4</xdr:row>
      <xdr:rowOff>53340</xdr:rowOff>
    </xdr:from>
    <xdr:to>
      <xdr:col>117</xdr:col>
      <xdr:colOff>113173</xdr:colOff>
      <xdr:row>9</xdr:row>
      <xdr:rowOff>43746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B927623B-B90B-4FA6-9770-06F6984B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49360" y="449580"/>
          <a:ext cx="12510912" cy="904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79</xdr:col>
      <xdr:colOff>182879</xdr:colOff>
      <xdr:row>8</xdr:row>
      <xdr:rowOff>142240</xdr:rowOff>
    </xdr:from>
    <xdr:to>
      <xdr:col>86</xdr:col>
      <xdr:colOff>525112</xdr:colOff>
      <xdr:row>13</xdr:row>
      <xdr:rowOff>168028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99572B-94DB-456E-B8A6-643EFCD1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65179" y="1330960"/>
          <a:ext cx="4609433" cy="940188"/>
        </a:xfrm>
        <a:prstGeom prst="rect">
          <a:avLst/>
        </a:prstGeom>
      </xdr:spPr>
    </xdr:pic>
    <xdr:clientData/>
  </xdr:twoCellAnchor>
  <xdr:twoCellAnchor editAs="oneCell">
    <xdr:from>
      <xdr:col>20</xdr:col>
      <xdr:colOff>479461</xdr:colOff>
      <xdr:row>10</xdr:row>
      <xdr:rowOff>85618</xdr:rowOff>
    </xdr:from>
    <xdr:to>
      <xdr:col>22</xdr:col>
      <xdr:colOff>484259</xdr:colOff>
      <xdr:row>12</xdr:row>
      <xdr:rowOff>36993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B53CE8-9269-4F89-9B6D-18B0F23B7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95361" y="1693438"/>
          <a:ext cx="1223998" cy="317134"/>
        </a:xfrm>
        <a:prstGeom prst="rect">
          <a:avLst/>
        </a:prstGeom>
      </xdr:spPr>
    </xdr:pic>
    <xdr:clientData/>
  </xdr:twoCellAnchor>
  <xdr:twoCellAnchor editAs="oneCell">
    <xdr:from>
      <xdr:col>37</xdr:col>
      <xdr:colOff>282539</xdr:colOff>
      <xdr:row>5</xdr:row>
      <xdr:rowOff>162675</xdr:rowOff>
    </xdr:from>
    <xdr:to>
      <xdr:col>42</xdr:col>
      <xdr:colOff>127571</xdr:colOff>
      <xdr:row>10</xdr:row>
      <xdr:rowOff>20719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E86F6B3-31F0-4979-B2E2-6EA20D84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561639" y="757035"/>
          <a:ext cx="2893031" cy="77244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299663</xdr:colOff>
      <xdr:row>9</xdr:row>
      <xdr:rowOff>68495</xdr:rowOff>
    </xdr:from>
    <xdr:to>
      <xdr:col>41</xdr:col>
      <xdr:colOff>520231</xdr:colOff>
      <xdr:row>13</xdr:row>
      <xdr:rowOff>2049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77A0230-BF07-4AA5-9765-29DFE6C84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78763" y="1470575"/>
          <a:ext cx="2658968" cy="665075"/>
        </a:xfrm>
        <a:prstGeom prst="rect">
          <a:avLst/>
        </a:prstGeom>
      </xdr:spPr>
    </xdr:pic>
    <xdr:clientData/>
  </xdr:twoCellAnchor>
  <xdr:twoCellAnchor editAs="oneCell">
    <xdr:from>
      <xdr:col>19</xdr:col>
      <xdr:colOff>98141</xdr:colOff>
      <xdr:row>14</xdr:row>
      <xdr:rowOff>11501</xdr:rowOff>
    </xdr:from>
    <xdr:to>
      <xdr:col>20</xdr:col>
      <xdr:colOff>455338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BFEA1E-7A22-4822-ABEF-6815A603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404441" y="2495621"/>
          <a:ext cx="966798" cy="298136"/>
        </a:xfrm>
        <a:prstGeom prst="rect">
          <a:avLst/>
        </a:prstGeom>
      </xdr:spPr>
    </xdr:pic>
    <xdr:clientData/>
  </xdr:twoCellAnchor>
  <xdr:twoCellAnchor editAs="oneCell">
    <xdr:from>
      <xdr:col>12</xdr:col>
      <xdr:colOff>445213</xdr:colOff>
      <xdr:row>12</xdr:row>
      <xdr:rowOff>94180</xdr:rowOff>
    </xdr:from>
    <xdr:to>
      <xdr:col>14</xdr:col>
      <xdr:colOff>560859</xdr:colOff>
      <xdr:row>14</xdr:row>
      <xdr:rowOff>120952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B622056-7F23-4B43-BCC9-E032FCE75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76451" y="2065704"/>
          <a:ext cx="1325170" cy="510582"/>
        </a:xfrm>
        <a:prstGeom prst="rect">
          <a:avLst/>
        </a:prstGeom>
      </xdr:spPr>
    </xdr:pic>
    <xdr:clientData/>
  </xdr:twoCellAnchor>
  <xdr:twoCellAnchor editAs="oneCell">
    <xdr:from>
      <xdr:col>12</xdr:col>
      <xdr:colOff>590765</xdr:colOff>
      <xdr:row>9</xdr:row>
      <xdr:rowOff>154113</xdr:rowOff>
    </xdr:from>
    <xdr:to>
      <xdr:col>14</xdr:col>
      <xdr:colOff>132450</xdr:colOff>
      <xdr:row>12</xdr:row>
      <xdr:rowOff>107402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356BACA-073D-4216-9DE9-1784D0748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29865" y="1556193"/>
          <a:ext cx="760885" cy="501929"/>
        </a:xfrm>
        <a:prstGeom prst="rect">
          <a:avLst/>
        </a:prstGeom>
      </xdr:spPr>
    </xdr:pic>
    <xdr:clientData/>
  </xdr:twoCellAnchor>
  <xdr:twoCellAnchor editAs="oneCell">
    <xdr:from>
      <xdr:col>6</xdr:col>
      <xdr:colOff>646813</xdr:colOff>
      <xdr:row>12</xdr:row>
      <xdr:rowOff>106326</xdr:rowOff>
    </xdr:from>
    <xdr:to>
      <xdr:col>11</xdr:col>
      <xdr:colOff>319592</xdr:colOff>
      <xdr:row>15</xdr:row>
      <xdr:rowOff>183887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CBC13A-F57D-4D00-B1C9-F114BCD3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5046" y="2454349"/>
          <a:ext cx="2897988" cy="750957"/>
        </a:xfrm>
        <a:prstGeom prst="rect">
          <a:avLst/>
        </a:prstGeom>
      </xdr:spPr>
    </xdr:pic>
    <xdr:clientData/>
  </xdr:twoCellAnchor>
  <xdr:twoCellAnchor editAs="oneCell">
    <xdr:from>
      <xdr:col>2</xdr:col>
      <xdr:colOff>238977</xdr:colOff>
      <xdr:row>2</xdr:row>
      <xdr:rowOff>0</xdr:rowOff>
    </xdr:from>
    <xdr:to>
      <xdr:col>5</xdr:col>
      <xdr:colOff>422039</xdr:colOff>
      <xdr:row>5</xdr:row>
      <xdr:rowOff>58682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E7479B-5570-4C26-B7C9-6CF3A2575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61721" y="372140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18108</xdr:colOff>
      <xdr:row>7</xdr:row>
      <xdr:rowOff>74480</xdr:rowOff>
    </xdr:from>
    <xdr:to>
      <xdr:col>4</xdr:col>
      <xdr:colOff>234140</xdr:colOff>
      <xdr:row>9</xdr:row>
      <xdr:rowOff>79011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7CF0E9B-F982-4AC1-841E-DA9CA672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40852" y="1421271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37368</xdr:rowOff>
    </xdr:from>
    <xdr:to>
      <xdr:col>6</xdr:col>
      <xdr:colOff>146316</xdr:colOff>
      <xdr:row>13</xdr:row>
      <xdr:rowOff>22997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9C54D2-964C-48E3-884C-BD0207504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11372" y="1995531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581323</xdr:colOff>
      <xdr:row>7</xdr:row>
      <xdr:rowOff>38975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7869267-9393-4F45-B96F-E13AAC7B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59326" y="762000"/>
          <a:ext cx="1192695" cy="62376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434341</xdr:colOff>
      <xdr:row>4</xdr:row>
      <xdr:rowOff>38100</xdr:rowOff>
    </xdr:from>
    <xdr:to>
      <xdr:col>56</xdr:col>
      <xdr:colOff>371809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B97ABF-0A0B-4414-B926-BB7D4EAF9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18909" y="429397"/>
          <a:ext cx="3582711" cy="74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144780</xdr:colOff>
      <xdr:row>9</xdr:row>
      <xdr:rowOff>0</xdr:rowOff>
    </xdr:from>
    <xdr:to>
      <xdr:col>54</xdr:col>
      <xdr:colOff>546957</xdr:colOff>
      <xdr:row>12</xdr:row>
      <xdr:rowOff>10298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1B5153-774D-4DA0-8F1F-DD7271FE0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44429" y="1390135"/>
          <a:ext cx="1617258" cy="607541"/>
        </a:xfrm>
        <a:prstGeom prst="rect">
          <a:avLst/>
        </a:prstGeom>
      </xdr:spPr>
    </xdr:pic>
    <xdr:clientData/>
  </xdr:twoCellAnchor>
  <xdr:twoCellAnchor editAs="oneCell">
    <xdr:from>
      <xdr:col>56</xdr:col>
      <xdr:colOff>510540</xdr:colOff>
      <xdr:row>4</xdr:row>
      <xdr:rowOff>68581</xdr:rowOff>
    </xdr:from>
    <xdr:to>
      <xdr:col>62</xdr:col>
      <xdr:colOff>78343</xdr:colOff>
      <xdr:row>7</xdr:row>
      <xdr:rowOff>175055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FB47BC-31BA-4620-8900-4583086B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0351" y="459878"/>
          <a:ext cx="3213047" cy="693420"/>
        </a:xfrm>
        <a:prstGeom prst="rect">
          <a:avLst/>
        </a:prstGeom>
      </xdr:spPr>
    </xdr:pic>
    <xdr:clientData/>
  </xdr:twoCellAnchor>
  <xdr:twoCellAnchor editAs="oneCell">
    <xdr:from>
      <xdr:col>57</xdr:col>
      <xdr:colOff>121920</xdr:colOff>
      <xdr:row>8</xdr:row>
      <xdr:rowOff>152401</xdr:rowOff>
    </xdr:from>
    <xdr:to>
      <xdr:col>59</xdr:col>
      <xdr:colOff>371675</xdr:colOff>
      <xdr:row>12</xdr:row>
      <xdr:rowOff>41191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A288F4-F92C-4401-A80F-FECE8485C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59271" y="1326293"/>
          <a:ext cx="1464836" cy="702276"/>
        </a:xfrm>
        <a:prstGeom prst="rect">
          <a:avLst/>
        </a:prstGeom>
      </xdr:spPr>
    </xdr:pic>
    <xdr:clientData/>
  </xdr:twoCellAnchor>
  <xdr:twoCellAnchor editAs="oneCell">
    <xdr:from>
      <xdr:col>60</xdr:col>
      <xdr:colOff>164351</xdr:colOff>
      <xdr:row>8</xdr:row>
      <xdr:rowOff>135191</xdr:rowOff>
    </xdr:from>
    <xdr:to>
      <xdr:col>66</xdr:col>
      <xdr:colOff>559648</xdr:colOff>
      <xdr:row>13</xdr:row>
      <xdr:rowOff>51487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C40E38-76AD-4E67-BE3C-26E5A771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224324" y="1309083"/>
          <a:ext cx="4040541" cy="915133"/>
        </a:xfrm>
        <a:prstGeom prst="rect">
          <a:avLst/>
        </a:prstGeom>
      </xdr:spPr>
    </xdr:pic>
    <xdr:clientData/>
  </xdr:twoCellAnchor>
  <xdr:twoCellAnchor editAs="oneCell">
    <xdr:from>
      <xdr:col>72</xdr:col>
      <xdr:colOff>573836</xdr:colOff>
      <xdr:row>8</xdr:row>
      <xdr:rowOff>188784</xdr:rowOff>
    </xdr:from>
    <xdr:to>
      <xdr:col>74</xdr:col>
      <xdr:colOff>554940</xdr:colOff>
      <xdr:row>11</xdr:row>
      <xdr:rowOff>123568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BBE853-D1E0-45EB-A73B-05508C43D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24295" y="1362676"/>
          <a:ext cx="1196185" cy="552621"/>
        </a:xfrm>
        <a:prstGeom prst="rect">
          <a:avLst/>
        </a:prstGeom>
      </xdr:spPr>
    </xdr:pic>
    <xdr:clientData/>
  </xdr:twoCellAnchor>
  <xdr:twoCellAnchor editAs="oneCell">
    <xdr:from>
      <xdr:col>82</xdr:col>
      <xdr:colOff>480472</xdr:colOff>
      <xdr:row>4</xdr:row>
      <xdr:rowOff>187960</xdr:rowOff>
    </xdr:from>
    <xdr:to>
      <xdr:col>88</xdr:col>
      <xdr:colOff>438237</xdr:colOff>
      <xdr:row>9</xdr:row>
      <xdr:rowOff>92676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9EBEBF-351C-4127-BE21-870F669B6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906337" y="579257"/>
          <a:ext cx="3603009" cy="903554"/>
        </a:xfrm>
        <a:prstGeom prst="rect">
          <a:avLst/>
        </a:prstGeom>
      </xdr:spPr>
    </xdr:pic>
    <xdr:clientData/>
  </xdr:twoCellAnchor>
  <xdr:twoCellAnchor editAs="oneCell">
    <xdr:from>
      <xdr:col>92</xdr:col>
      <xdr:colOff>403860</xdr:colOff>
      <xdr:row>4</xdr:row>
      <xdr:rowOff>53340</xdr:rowOff>
    </xdr:from>
    <xdr:to>
      <xdr:col>113</xdr:col>
      <xdr:colOff>113172</xdr:colOff>
      <xdr:row>9</xdr:row>
      <xdr:rowOff>135185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BA30D23B-5A1F-42B0-A3CC-064F9CC69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96660" y="449580"/>
          <a:ext cx="12510911" cy="9962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75</xdr:col>
      <xdr:colOff>182879</xdr:colOff>
      <xdr:row>8</xdr:row>
      <xdr:rowOff>142240</xdr:rowOff>
    </xdr:from>
    <xdr:to>
      <xdr:col>82</xdr:col>
      <xdr:colOff>525112</xdr:colOff>
      <xdr:row>12</xdr:row>
      <xdr:rowOff>72081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8671C3-9565-44BA-ADA8-C8AB8F6E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355960" y="1316132"/>
          <a:ext cx="4595016" cy="743327"/>
        </a:xfrm>
        <a:prstGeom prst="rect">
          <a:avLst/>
        </a:prstGeom>
      </xdr:spPr>
    </xdr:pic>
    <xdr:clientData/>
  </xdr:twoCellAnchor>
  <xdr:twoCellAnchor editAs="oneCell">
    <xdr:from>
      <xdr:col>14</xdr:col>
      <xdr:colOff>458866</xdr:colOff>
      <xdr:row>12</xdr:row>
      <xdr:rowOff>167996</xdr:rowOff>
    </xdr:from>
    <xdr:to>
      <xdr:col>16</xdr:col>
      <xdr:colOff>463664</xdr:colOff>
      <xdr:row>14</xdr:row>
      <xdr:rowOff>57174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9D4648-E981-40D9-BA50-DEC26B40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64434" y="2526077"/>
          <a:ext cx="1219879" cy="373151"/>
        </a:xfrm>
        <a:prstGeom prst="rect">
          <a:avLst/>
        </a:prstGeom>
      </xdr:spPr>
    </xdr:pic>
    <xdr:clientData/>
  </xdr:twoCellAnchor>
  <xdr:twoCellAnchor editAs="oneCell">
    <xdr:from>
      <xdr:col>33</xdr:col>
      <xdr:colOff>282539</xdr:colOff>
      <xdr:row>5</xdr:row>
      <xdr:rowOff>162675</xdr:rowOff>
    </xdr:from>
    <xdr:to>
      <xdr:col>38</xdr:col>
      <xdr:colOff>127571</xdr:colOff>
      <xdr:row>9</xdr:row>
      <xdr:rowOff>10297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83C4E3-236C-4F57-9D36-1553F67C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38917" y="749621"/>
          <a:ext cx="2882735" cy="650811"/>
        </a:xfrm>
        <a:prstGeom prst="rect">
          <a:avLst/>
        </a:prstGeom>
      </xdr:spPr>
    </xdr:pic>
    <xdr:clientData/>
  </xdr:twoCellAnchor>
  <xdr:twoCellAnchor editAs="oneCell">
    <xdr:from>
      <xdr:col>33</xdr:col>
      <xdr:colOff>299663</xdr:colOff>
      <xdr:row>9</xdr:row>
      <xdr:rowOff>68495</xdr:rowOff>
    </xdr:from>
    <xdr:to>
      <xdr:col>37</xdr:col>
      <xdr:colOff>520232</xdr:colOff>
      <xdr:row>12</xdr:row>
      <xdr:rowOff>92676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5A6A612-6A25-4B70-A4D5-F91ED58A3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956041" y="1458630"/>
          <a:ext cx="2650731" cy="621424"/>
        </a:xfrm>
        <a:prstGeom prst="rect">
          <a:avLst/>
        </a:prstGeom>
      </xdr:spPr>
    </xdr:pic>
    <xdr:clientData/>
  </xdr:twoCellAnchor>
  <xdr:twoCellAnchor editAs="oneCell">
    <xdr:from>
      <xdr:col>15</xdr:col>
      <xdr:colOff>98141</xdr:colOff>
      <xdr:row>14</xdr:row>
      <xdr:rowOff>11501</xdr:rowOff>
    </xdr:from>
    <xdr:to>
      <xdr:col>16</xdr:col>
      <xdr:colOff>455339</xdr:colOff>
      <xdr:row>15</xdr:row>
      <xdr:rowOff>126758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E2EEFB-9A1D-49D7-AC7E-A2CB2C0AD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1741" y="2495621"/>
          <a:ext cx="966799" cy="298136"/>
        </a:xfrm>
        <a:prstGeom prst="rect">
          <a:avLst/>
        </a:prstGeom>
      </xdr:spPr>
    </xdr:pic>
    <xdr:clientData/>
  </xdr:twoCellAnchor>
  <xdr:twoCellAnchor editAs="oneCell">
    <xdr:from>
      <xdr:col>8</xdr:col>
      <xdr:colOff>445213</xdr:colOff>
      <xdr:row>12</xdr:row>
      <xdr:rowOff>94181</xdr:rowOff>
    </xdr:from>
    <xdr:to>
      <xdr:col>10</xdr:col>
      <xdr:colOff>560859</xdr:colOff>
      <xdr:row>14</xdr:row>
      <xdr:rowOff>113272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F6D07E6-9310-4256-85D0-4CFB77ABC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13078" y="2081559"/>
          <a:ext cx="1330727" cy="503064"/>
        </a:xfrm>
        <a:prstGeom prst="rect">
          <a:avLst/>
        </a:prstGeom>
      </xdr:spPr>
    </xdr:pic>
    <xdr:clientData/>
  </xdr:twoCellAnchor>
  <xdr:twoCellAnchor editAs="oneCell">
    <xdr:from>
      <xdr:col>8</xdr:col>
      <xdr:colOff>590765</xdr:colOff>
      <xdr:row>9</xdr:row>
      <xdr:rowOff>154113</xdr:rowOff>
    </xdr:from>
    <xdr:to>
      <xdr:col>10</xdr:col>
      <xdr:colOff>132450</xdr:colOff>
      <xdr:row>12</xdr:row>
      <xdr:rowOff>160742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48C684-F810-4FFE-97A8-2852AC39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77165" y="1556193"/>
          <a:ext cx="760885" cy="555269"/>
        </a:xfrm>
        <a:prstGeom prst="rect">
          <a:avLst/>
        </a:prstGeom>
      </xdr:spPr>
    </xdr:pic>
    <xdr:clientData/>
  </xdr:twoCellAnchor>
  <xdr:twoCellAnchor editAs="oneCell">
    <xdr:from>
      <xdr:col>2</xdr:col>
      <xdr:colOff>242809</xdr:colOff>
      <xdr:row>2</xdr:row>
      <xdr:rowOff>0</xdr:rowOff>
    </xdr:from>
    <xdr:to>
      <xdr:col>5</xdr:col>
      <xdr:colOff>437365</xdr:colOff>
      <xdr:row>5</xdr:row>
      <xdr:rowOff>56526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9C7FF3-7CB3-414A-8130-8C9E1C4ED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7890" y="370703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21940</xdr:colOff>
      <xdr:row>7</xdr:row>
      <xdr:rowOff>70888</xdr:rowOff>
    </xdr:from>
    <xdr:to>
      <xdr:col>4</xdr:col>
      <xdr:colOff>245635</xdr:colOff>
      <xdr:row>9</xdr:row>
      <xdr:rowOff>71108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ECA350D-C950-48DC-8E99-B7FEB02F0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7021" y="1419834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27310</xdr:rowOff>
    </xdr:from>
    <xdr:to>
      <xdr:col>6</xdr:col>
      <xdr:colOff>165475</xdr:colOff>
      <xdr:row>13</xdr:row>
      <xdr:rowOff>12221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0A231FC-70F8-4D49-9374-7FA6F1033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7541" y="1994094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26</xdr:col>
      <xdr:colOff>585155</xdr:colOff>
      <xdr:row>11</xdr:row>
      <xdr:rowOff>5929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C0A999-164F-4AE9-88A5-A2F251F3D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188514" y="1544595"/>
          <a:ext cx="1192695" cy="6237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434341</xdr:colOff>
      <xdr:row>4</xdr:row>
      <xdr:rowOff>38101</xdr:rowOff>
    </xdr:from>
    <xdr:to>
      <xdr:col>61</xdr:col>
      <xdr:colOff>371808</xdr:colOff>
      <xdr:row>8</xdr:row>
      <xdr:rowOff>32658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E08A1-A285-461A-9CC6-803DB120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60312" y="429987"/>
          <a:ext cx="3595067" cy="778328"/>
        </a:xfrm>
        <a:prstGeom prst="rect">
          <a:avLst/>
        </a:prstGeom>
      </xdr:spPr>
    </xdr:pic>
    <xdr:clientData/>
  </xdr:twoCellAnchor>
  <xdr:twoCellAnchor editAs="oneCell">
    <xdr:from>
      <xdr:col>57</xdr:col>
      <xdr:colOff>144780</xdr:colOff>
      <xdr:row>9</xdr:row>
      <xdr:rowOff>0</xdr:rowOff>
    </xdr:from>
    <xdr:to>
      <xdr:col>59</xdr:col>
      <xdr:colOff>546957</xdr:colOff>
      <xdr:row>12</xdr:row>
      <xdr:rowOff>108857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9EFADB-8156-42D5-915D-92D8DA31B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89951" y="1393371"/>
          <a:ext cx="1621377" cy="707572"/>
        </a:xfrm>
        <a:prstGeom prst="rect">
          <a:avLst/>
        </a:prstGeom>
      </xdr:spPr>
    </xdr:pic>
    <xdr:clientData/>
  </xdr:twoCellAnchor>
  <xdr:twoCellAnchor editAs="oneCell">
    <xdr:from>
      <xdr:col>61</xdr:col>
      <xdr:colOff>510540</xdr:colOff>
      <xdr:row>4</xdr:row>
      <xdr:rowOff>68580</xdr:rowOff>
    </xdr:from>
    <xdr:to>
      <xdr:col>67</xdr:col>
      <xdr:colOff>78344</xdr:colOff>
      <xdr:row>7</xdr:row>
      <xdr:rowOff>185057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E4AE48-F115-43BF-9134-ECE830001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94111" y="460466"/>
          <a:ext cx="3225405" cy="704305"/>
        </a:xfrm>
        <a:prstGeom prst="rect">
          <a:avLst/>
        </a:prstGeom>
      </xdr:spPr>
    </xdr:pic>
    <xdr:clientData/>
  </xdr:twoCellAnchor>
  <xdr:twoCellAnchor editAs="oneCell">
    <xdr:from>
      <xdr:col>62</xdr:col>
      <xdr:colOff>121920</xdr:colOff>
      <xdr:row>8</xdr:row>
      <xdr:rowOff>152401</xdr:rowOff>
    </xdr:from>
    <xdr:to>
      <xdr:col>64</xdr:col>
      <xdr:colOff>371676</xdr:colOff>
      <xdr:row>12</xdr:row>
      <xdr:rowOff>32658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AF0E21-548D-4B88-A3F6-C309D9B04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15091" y="1328058"/>
          <a:ext cx="1468955" cy="696686"/>
        </a:xfrm>
        <a:prstGeom prst="rect">
          <a:avLst/>
        </a:prstGeom>
      </xdr:spPr>
    </xdr:pic>
    <xdr:clientData/>
  </xdr:twoCellAnchor>
  <xdr:twoCellAnchor editAs="oneCell">
    <xdr:from>
      <xdr:col>61</xdr:col>
      <xdr:colOff>608310</xdr:colOff>
      <xdr:row>12</xdr:row>
      <xdr:rowOff>26335</xdr:rowOff>
    </xdr:from>
    <xdr:to>
      <xdr:col>68</xdr:col>
      <xdr:colOff>394007</xdr:colOff>
      <xdr:row>15</xdr:row>
      <xdr:rowOff>119743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D4CD17-4F25-4A31-997B-EB7C54B9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1881" y="2018421"/>
          <a:ext cx="4052897" cy="757436"/>
        </a:xfrm>
        <a:prstGeom prst="rect">
          <a:avLst/>
        </a:prstGeom>
      </xdr:spPr>
    </xdr:pic>
    <xdr:clientData/>
  </xdr:twoCellAnchor>
  <xdr:twoCellAnchor editAs="oneCell">
    <xdr:from>
      <xdr:col>78</xdr:col>
      <xdr:colOff>17781</xdr:colOff>
      <xdr:row>8</xdr:row>
      <xdr:rowOff>127000</xdr:rowOff>
    </xdr:from>
    <xdr:to>
      <xdr:col>80</xdr:col>
      <xdr:colOff>103</xdr:colOff>
      <xdr:row>12</xdr:row>
      <xdr:rowOff>43543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71965C-D07A-4BBB-ACF5-EBD981DA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64552" y="1302657"/>
          <a:ext cx="1201522" cy="732972"/>
        </a:xfrm>
        <a:prstGeom prst="rect">
          <a:avLst/>
        </a:prstGeom>
      </xdr:spPr>
    </xdr:pic>
    <xdr:clientData/>
  </xdr:twoCellAnchor>
  <xdr:twoCellAnchor editAs="oneCell">
    <xdr:from>
      <xdr:col>87</xdr:col>
      <xdr:colOff>449580</xdr:colOff>
      <xdr:row>4</xdr:row>
      <xdr:rowOff>187960</xdr:rowOff>
    </xdr:from>
    <xdr:to>
      <xdr:col>93</xdr:col>
      <xdr:colOff>407343</xdr:colOff>
      <xdr:row>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E2A91D-3D0F-4C65-90B8-3969D80C2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82751" y="579846"/>
          <a:ext cx="3615364" cy="965925"/>
        </a:xfrm>
        <a:prstGeom prst="rect">
          <a:avLst/>
        </a:prstGeom>
      </xdr:spPr>
    </xdr:pic>
    <xdr:clientData/>
  </xdr:twoCellAnchor>
  <xdr:twoCellAnchor editAs="oneCell">
    <xdr:from>
      <xdr:col>97</xdr:col>
      <xdr:colOff>403860</xdr:colOff>
      <xdr:row>4</xdr:row>
      <xdr:rowOff>53340</xdr:rowOff>
    </xdr:from>
    <xdr:to>
      <xdr:col>118</xdr:col>
      <xdr:colOff>113174</xdr:colOff>
      <xdr:row>8</xdr:row>
      <xdr:rowOff>54429</xdr:rowOff>
    </xdr:to>
    <xdr:pic>
      <xdr:nvPicPr>
        <xdr:cNvPr id="9" name="Picture 8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86C25FC7-E745-45FA-B024-848BBBB60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33031" y="445226"/>
          <a:ext cx="12510913" cy="784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80</xdr:col>
      <xdr:colOff>182879</xdr:colOff>
      <xdr:row>8</xdr:row>
      <xdr:rowOff>142240</xdr:rowOff>
    </xdr:from>
    <xdr:to>
      <xdr:col>87</xdr:col>
      <xdr:colOff>525114</xdr:colOff>
      <xdr:row>12</xdr:row>
      <xdr:rowOff>97971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12ECB7-F230-4900-864D-A87019C1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48850" y="1317897"/>
          <a:ext cx="4609434" cy="772160"/>
        </a:xfrm>
        <a:prstGeom prst="rect">
          <a:avLst/>
        </a:prstGeom>
      </xdr:spPr>
    </xdr:pic>
    <xdr:clientData/>
  </xdr:twoCellAnchor>
  <xdr:twoCellAnchor>
    <xdr:from>
      <xdr:col>11</xdr:col>
      <xdr:colOff>616508</xdr:colOff>
      <xdr:row>19</xdr:row>
      <xdr:rowOff>23160</xdr:rowOff>
    </xdr:from>
    <xdr:to>
      <xdr:col>25</xdr:col>
      <xdr:colOff>99391</xdr:colOff>
      <xdr:row>52</xdr:row>
      <xdr:rowOff>154608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619AA79-BD72-43B1-AB4A-F0E362EAF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600939</xdr:colOff>
      <xdr:row>11</xdr:row>
      <xdr:rowOff>196052</xdr:rowOff>
    </xdr:from>
    <xdr:to>
      <xdr:col>21</xdr:col>
      <xdr:colOff>605738</xdr:colOff>
      <xdr:row>13</xdr:row>
      <xdr:rowOff>188950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CC6E99-5C84-436B-ACEC-6EA0F51B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83113" y="2382661"/>
          <a:ext cx="1241668" cy="379419"/>
        </a:xfrm>
        <a:prstGeom prst="rect">
          <a:avLst/>
        </a:prstGeom>
      </xdr:spPr>
    </xdr:pic>
    <xdr:clientData/>
  </xdr:twoCellAnchor>
  <xdr:twoCellAnchor editAs="oneCell">
    <xdr:from>
      <xdr:col>38</xdr:col>
      <xdr:colOff>282539</xdr:colOff>
      <xdr:row>5</xdr:row>
      <xdr:rowOff>162675</xdr:rowOff>
    </xdr:from>
    <xdr:to>
      <xdr:col>43</xdr:col>
      <xdr:colOff>127570</xdr:colOff>
      <xdr:row>9</xdr:row>
      <xdr:rowOff>108858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D92F2DC-064C-4AAE-AEBF-6A09446B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45310" y="750504"/>
          <a:ext cx="2893032" cy="751725"/>
        </a:xfrm>
        <a:prstGeom prst="rect">
          <a:avLst/>
        </a:prstGeom>
      </xdr:spPr>
    </xdr:pic>
    <xdr:clientData/>
  </xdr:twoCellAnchor>
  <xdr:twoCellAnchor editAs="oneCell">
    <xdr:from>
      <xdr:col>38</xdr:col>
      <xdr:colOff>267006</xdr:colOff>
      <xdr:row>10</xdr:row>
      <xdr:rowOff>112038</xdr:rowOff>
    </xdr:from>
    <xdr:to>
      <xdr:col>42</xdr:col>
      <xdr:colOff>487574</xdr:colOff>
      <xdr:row>13</xdr:row>
      <xdr:rowOff>163286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3EBF0B-723F-41BD-AD12-842BAA9E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29777" y="1712238"/>
          <a:ext cx="2658968" cy="628191"/>
        </a:xfrm>
        <a:prstGeom prst="rect">
          <a:avLst/>
        </a:prstGeom>
      </xdr:spPr>
    </xdr:pic>
    <xdr:clientData/>
  </xdr:twoCellAnchor>
  <xdr:twoCellAnchor editAs="oneCell">
    <xdr:from>
      <xdr:col>20</xdr:col>
      <xdr:colOff>98141</xdr:colOff>
      <xdr:row>14</xdr:row>
      <xdr:rowOff>11501</xdr:rowOff>
    </xdr:from>
    <xdr:to>
      <xdr:col>21</xdr:col>
      <xdr:colOff>455337</xdr:colOff>
      <xdr:row>15</xdr:row>
      <xdr:rowOff>126757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5664D97-C05C-45AE-8FFC-3539A0AA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457781" y="2495621"/>
          <a:ext cx="966797" cy="298136"/>
        </a:xfrm>
        <a:prstGeom prst="rect">
          <a:avLst/>
        </a:prstGeom>
      </xdr:spPr>
    </xdr:pic>
    <xdr:clientData/>
  </xdr:twoCellAnchor>
  <xdr:twoCellAnchor editAs="oneCell">
    <xdr:from>
      <xdr:col>13</xdr:col>
      <xdr:colOff>16135</xdr:colOff>
      <xdr:row>12</xdr:row>
      <xdr:rowOff>158589</xdr:rowOff>
    </xdr:from>
    <xdr:to>
      <xdr:col>15</xdr:col>
      <xdr:colOff>43543</xdr:colOff>
      <xdr:row>15</xdr:row>
      <xdr:rowOff>10887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D6D6EC3-FC8D-45C4-B1DB-7C01CED9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8906" y="2150675"/>
          <a:ext cx="1246608" cy="516326"/>
        </a:xfrm>
        <a:prstGeom prst="rect">
          <a:avLst/>
        </a:prstGeom>
      </xdr:spPr>
    </xdr:pic>
    <xdr:clientData/>
  </xdr:twoCellAnchor>
  <xdr:twoCellAnchor editAs="oneCell">
    <xdr:from>
      <xdr:col>13</xdr:col>
      <xdr:colOff>249453</xdr:colOff>
      <xdr:row>8</xdr:row>
      <xdr:rowOff>201739</xdr:rowOff>
    </xdr:from>
    <xdr:to>
      <xdr:col>14</xdr:col>
      <xdr:colOff>402327</xdr:colOff>
      <xdr:row>12</xdr:row>
      <xdr:rowOff>1993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AB9F889-2A53-4493-911D-2DADEA4C2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90141" y="1392364"/>
          <a:ext cx="764060" cy="609879"/>
        </a:xfrm>
        <a:prstGeom prst="rect">
          <a:avLst/>
        </a:prstGeom>
      </xdr:spPr>
    </xdr:pic>
    <xdr:clientData/>
  </xdr:twoCellAnchor>
  <xdr:twoCellAnchor editAs="oneCell">
    <xdr:from>
      <xdr:col>8</xdr:col>
      <xdr:colOff>397565</xdr:colOff>
      <xdr:row>12</xdr:row>
      <xdr:rowOff>66261</xdr:rowOff>
    </xdr:from>
    <xdr:to>
      <xdr:col>12</xdr:col>
      <xdr:colOff>589901</xdr:colOff>
      <xdr:row>15</xdr:row>
      <xdr:rowOff>143566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5C0B549-4F66-4393-B02C-37DC9417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56087" y="2451652"/>
          <a:ext cx="2897988" cy="750957"/>
        </a:xfrm>
        <a:prstGeom prst="rect">
          <a:avLst/>
        </a:prstGeom>
      </xdr:spPr>
    </xdr:pic>
    <xdr:clientData/>
  </xdr:twoCellAnchor>
  <xdr:twoCellAnchor editAs="oneCell">
    <xdr:from>
      <xdr:col>2</xdr:col>
      <xdr:colOff>242957</xdr:colOff>
      <xdr:row>2</xdr:row>
      <xdr:rowOff>0</xdr:rowOff>
    </xdr:from>
    <xdr:to>
      <xdr:col>5</xdr:col>
      <xdr:colOff>437961</xdr:colOff>
      <xdr:row>5</xdr:row>
      <xdr:rowOff>47124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46CC3A5-04E5-431A-85C8-9BE63DBF8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7740" y="375478"/>
          <a:ext cx="2017178" cy="643472"/>
        </a:xfrm>
        <a:prstGeom prst="rect">
          <a:avLst/>
        </a:prstGeom>
      </xdr:spPr>
    </xdr:pic>
    <xdr:clientData/>
  </xdr:twoCellAnchor>
  <xdr:twoCellAnchor editAs="oneCell">
    <xdr:from>
      <xdr:col>2</xdr:col>
      <xdr:colOff>22088</xdr:colOff>
      <xdr:row>7</xdr:row>
      <xdr:rowOff>55218</xdr:rowOff>
    </xdr:from>
    <xdr:to>
      <xdr:col>4</xdr:col>
      <xdr:colOff>246082</xdr:colOff>
      <xdr:row>9</xdr:row>
      <xdr:rowOff>58721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A735A38-7647-4903-9228-CFF5737E5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36871" y="1424609"/>
          <a:ext cx="1438776" cy="412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11043</xdr:rowOff>
    </xdr:from>
    <xdr:to>
      <xdr:col>6</xdr:col>
      <xdr:colOff>166220</xdr:colOff>
      <xdr:row>12</xdr:row>
      <xdr:rowOff>175037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6379E12-4FBE-416A-BF3E-730DE6AC9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7391" y="1998869"/>
          <a:ext cx="3203177" cy="561559"/>
        </a:xfrm>
        <a:prstGeom prst="rect">
          <a:avLst/>
        </a:prstGeom>
      </xdr:spPr>
    </xdr:pic>
    <xdr:clientData/>
  </xdr:twoCellAnchor>
  <xdr:twoCellAnchor editAs="oneCell">
    <xdr:from>
      <xdr:col>29</xdr:col>
      <xdr:colOff>121478</xdr:colOff>
      <xdr:row>9</xdr:row>
      <xdr:rowOff>143565</xdr:rowOff>
    </xdr:from>
    <xdr:to>
      <xdr:col>31</xdr:col>
      <xdr:colOff>77304</xdr:colOff>
      <xdr:row>12</xdr:row>
      <xdr:rowOff>159940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275BA13-CFC0-4DA4-B063-7E16BC551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88000" y="1921565"/>
          <a:ext cx="1192695" cy="6237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5</xdr:row>
      <xdr:rowOff>121920</xdr:rowOff>
    </xdr:from>
    <xdr:to>
      <xdr:col>18</xdr:col>
      <xdr:colOff>312530</xdr:colOff>
      <xdr:row>22</xdr:row>
      <xdr:rowOff>168745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02091-7339-4CDC-98EE-2E04574D0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518160</xdr:colOff>
      <xdr:row>18</xdr:row>
      <xdr:rowOff>53340</xdr:rowOff>
    </xdr:from>
    <xdr:to>
      <xdr:col>16</xdr:col>
      <xdr:colOff>419100</xdr:colOff>
      <xdr:row>19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3B9F70-6CD3-05B7-809E-1B1C57920365}"/>
            </a:ext>
          </a:extLst>
        </xdr:cNvPr>
        <xdr:cNvSpPr txBox="1"/>
      </xdr:nvSpPr>
      <xdr:spPr>
        <a:xfrm>
          <a:off x="10363200" y="3543300"/>
          <a:ext cx="5105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IPR</a:t>
          </a:r>
        </a:p>
      </xdr:txBody>
    </xdr:sp>
    <xdr:clientData/>
  </xdr:twoCellAnchor>
  <xdr:twoCellAnchor editAs="oneCell">
    <xdr:from>
      <xdr:col>7</xdr:col>
      <xdr:colOff>30481</xdr:colOff>
      <xdr:row>5</xdr:row>
      <xdr:rowOff>0</xdr:rowOff>
    </xdr:from>
    <xdr:to>
      <xdr:col>9</xdr:col>
      <xdr:colOff>53341</xdr:colOff>
      <xdr:row>6</xdr:row>
      <xdr:rowOff>42790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8BE8D1-5864-8331-CA91-C51EE858C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2021" y="914400"/>
          <a:ext cx="1508760" cy="225670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0.72279</cdr:x>
      <cdr:y>0.30899</cdr:y>
    </cdr:from>
    <cdr:to>
      <cdr:x>0.90758</cdr:x>
      <cdr:y>0.38396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382D27-408D-F7FA-055C-72E072AD9AEC}"/>
            </a:ext>
          </a:extLst>
        </cdr:cNvPr>
        <cdr:cNvSpPr txBox="1"/>
      </cdr:nvSpPr>
      <cdr:spPr>
        <a:xfrm xmlns:a="http://schemas.openxmlformats.org/drawingml/2006/main">
          <a:off x="3695700" y="1036320"/>
          <a:ext cx="94488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Ptf = 500 Psi</a:t>
          </a:r>
        </a:p>
      </cdr:txBody>
    </cdr:sp>
  </cdr:relSizeAnchor>
  <cdr:relSizeAnchor xmlns:cdr="http://schemas.openxmlformats.org/drawingml/2006/chartDrawing">
    <cdr:from>
      <cdr:x>0.75706</cdr:x>
      <cdr:y>0.49529</cdr:y>
    </cdr:from>
    <cdr:to>
      <cdr:x>0.93888</cdr:x>
      <cdr:y>0.57481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3F81C8E-CD52-55DF-4E43-E613780E78E9}"/>
            </a:ext>
          </a:extLst>
        </cdr:cNvPr>
        <cdr:cNvSpPr txBox="1"/>
      </cdr:nvSpPr>
      <cdr:spPr>
        <a:xfrm xmlns:a="http://schemas.openxmlformats.org/drawingml/2006/main">
          <a:off x="3870960" y="1661160"/>
          <a:ext cx="92964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Ptf = 100 Psi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91C8C-4DBC-4E77-ADBB-448B5709B768}" name="Table1" displayName="Table1" ref="C8:F14" totalsRowShown="0" headerRowDxfId="5" tableBorderDxfId="4">
  <autoFilter ref="C8:F14" xr:uid="{BBC91C8C-4DBC-4E77-ADBB-448B5709B768}"/>
  <tableColumns count="4">
    <tableColumn id="1" xr3:uid="{3085E817-3720-433E-AF3E-8D82A1D152DD}" name="Column1" dataDxfId="3"/>
    <tableColumn id="2" xr3:uid="{AD60D87C-833D-430D-8675-51C16407C7CD}" name="Pwf(Psi)" dataDxfId="2"/>
    <tableColumn id="3" xr3:uid="{35C47324-6FEE-4B97-8B86-F548F6B8E5F9}" name="Column2" dataDxfId="1"/>
    <tableColumn id="4" xr3:uid="{D728ACC5-CC24-4BE3-B970-EB7233C967F6}" name="Column3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E79"/>
  <sheetViews>
    <sheetView topLeftCell="A13" zoomScale="69" zoomScaleNormal="107" workbookViewId="0">
      <selection activeCell="B38" sqref="B38"/>
    </sheetView>
  </sheetViews>
  <sheetFormatPr defaultColWidth="9" defaultRowHeight="14.4"/>
  <cols>
    <col min="4" max="4" width="9.88671875" customWidth="1"/>
    <col min="5" max="6" width="9.21875" customWidth="1"/>
    <col min="11" max="11" width="10.109375" customWidth="1"/>
    <col min="12" max="13" width="9.109375" bestFit="1" customWidth="1"/>
    <col min="14" max="14" width="10.88671875" customWidth="1"/>
    <col min="15" max="15" width="11.6640625" customWidth="1"/>
    <col min="16" max="16" width="11.21875" bestFit="1" customWidth="1"/>
    <col min="17" max="17" width="11.21875" customWidth="1"/>
    <col min="18" max="18" width="11" customWidth="1"/>
    <col min="19" max="21" width="9.109375" bestFit="1" customWidth="1"/>
    <col min="22" max="22" width="12.6640625" bestFit="1" customWidth="1"/>
    <col min="23" max="23" width="13.109375" bestFit="1" customWidth="1"/>
    <col min="24" max="41" width="9.109375" bestFit="1" customWidth="1"/>
    <col min="42" max="42" width="9.77734375" customWidth="1"/>
    <col min="44" max="46" width="9.109375" bestFit="1" customWidth="1"/>
    <col min="48" max="48" width="11" customWidth="1"/>
    <col min="49" max="63" width="9.109375" bestFit="1" customWidth="1"/>
    <col min="64" max="64" width="12.109375" customWidth="1"/>
    <col min="65" max="67" width="9.109375" bestFit="1" customWidth="1"/>
    <col min="68" max="68" width="12" customWidth="1"/>
    <col min="69" max="76" width="9.109375" bestFit="1" customWidth="1"/>
    <col min="77" max="77" width="14" bestFit="1" customWidth="1"/>
    <col min="78" max="78" width="9.109375" bestFit="1" customWidth="1"/>
    <col min="79" max="79" width="14" bestFit="1" customWidth="1"/>
    <col min="80" max="80" width="9.109375" bestFit="1" customWidth="1"/>
    <col min="81" max="81" width="12.44140625" customWidth="1"/>
    <col min="82" max="85" width="9.109375" bestFit="1" customWidth="1"/>
    <col min="86" max="86" width="14.21875" customWidth="1"/>
    <col min="87" max="87" width="12" customWidth="1"/>
    <col min="88" max="88" width="11.109375" customWidth="1"/>
    <col min="89" max="89" width="9.88671875" bestFit="1" customWidth="1"/>
    <col min="90" max="97" width="9.21875" customWidth="1"/>
    <col min="98" max="102" width="9.109375" bestFit="1" customWidth="1"/>
    <col min="103" max="103" width="12.6640625" customWidth="1"/>
    <col min="104" max="111" width="9.109375" bestFit="1" customWidth="1"/>
    <col min="112" max="112" width="12.6640625" customWidth="1"/>
    <col min="113" max="122" width="9.109375" bestFit="1" customWidth="1"/>
    <col min="123" max="123" width="12.6640625" bestFit="1" customWidth="1"/>
    <col min="124" max="131" width="9.109375" bestFit="1" customWidth="1"/>
    <col min="132" max="132" width="12.6640625" bestFit="1" customWidth="1"/>
    <col min="133" max="133" width="9.109375" bestFit="1" customWidth="1"/>
    <col min="134" max="134" width="9.109375" style="24" bestFit="1" customWidth="1"/>
    <col min="135" max="135" width="9.109375" bestFit="1" customWidth="1"/>
    <col min="136" max="136" width="12" bestFit="1" customWidth="1"/>
    <col min="137" max="138" width="9.109375" bestFit="1" customWidth="1"/>
    <col min="140" max="146" width="9.109375" bestFit="1" customWidth="1"/>
    <col min="147" max="147" width="15.44140625" bestFit="1" customWidth="1"/>
    <col min="148" max="155" width="9.109375" bestFit="1" customWidth="1"/>
    <col min="157" max="158" width="9.109375" bestFit="1" customWidth="1"/>
    <col min="160" max="161" width="9.109375" bestFit="1" customWidth="1"/>
  </cols>
  <sheetData>
    <row r="3" spans="14:140" ht="15.6">
      <c r="N3" s="2" t="s">
        <v>0</v>
      </c>
      <c r="O3" s="2">
        <v>100</v>
      </c>
      <c r="P3" s="2" t="s">
        <v>1</v>
      </c>
      <c r="R3" s="26" t="s">
        <v>176</v>
      </c>
      <c r="S3" s="2">
        <f>O3*O4</f>
        <v>0</v>
      </c>
      <c r="T3" s="26" t="s">
        <v>177</v>
      </c>
      <c r="V3" s="29" t="s">
        <v>179</v>
      </c>
    </row>
    <row r="4" spans="14:140" ht="15.6">
      <c r="N4" s="2" t="s">
        <v>4</v>
      </c>
      <c r="O4" s="2">
        <v>0</v>
      </c>
      <c r="P4" s="2" t="s">
        <v>5</v>
      </c>
      <c r="Q4" s="27"/>
      <c r="R4" s="3" t="s">
        <v>2</v>
      </c>
      <c r="S4" s="2">
        <v>30</v>
      </c>
      <c r="T4" s="28" t="s">
        <v>3</v>
      </c>
      <c r="V4" s="30" t="s">
        <v>24</v>
      </c>
      <c r="W4" s="2">
        <v>250</v>
      </c>
      <c r="X4" s="30" t="s">
        <v>8</v>
      </c>
    </row>
    <row r="5" spans="14:140" ht="15.6">
      <c r="N5" s="2" t="s">
        <v>7</v>
      </c>
      <c r="O5" s="2">
        <v>250</v>
      </c>
      <c r="P5" s="2" t="s">
        <v>8</v>
      </c>
      <c r="R5" s="3" t="s">
        <v>6</v>
      </c>
      <c r="S5" s="2">
        <v>1.0740000000000001</v>
      </c>
      <c r="T5" s="2"/>
      <c r="V5" s="30" t="s">
        <v>180</v>
      </c>
      <c r="W5" s="2">
        <v>1697</v>
      </c>
      <c r="X5" s="30" t="s">
        <v>183</v>
      </c>
    </row>
    <row r="6" spans="14:140" ht="15.6">
      <c r="N6" s="3" t="s">
        <v>11</v>
      </c>
      <c r="O6" s="2">
        <v>0.65</v>
      </c>
      <c r="P6" s="2"/>
      <c r="R6" s="3" t="s">
        <v>9</v>
      </c>
      <c r="S6" s="2">
        <f>S5*62.4</f>
        <v>67.017600000000002</v>
      </c>
      <c r="T6" s="2" t="s">
        <v>10</v>
      </c>
      <c r="V6" s="30" t="s">
        <v>181</v>
      </c>
      <c r="W6" s="2">
        <v>1.2</v>
      </c>
      <c r="X6" s="30" t="s">
        <v>178</v>
      </c>
    </row>
    <row r="7" spans="14:140" ht="15.6">
      <c r="N7" s="2" t="s">
        <v>14</v>
      </c>
      <c r="O7" s="2">
        <v>100</v>
      </c>
      <c r="P7" s="2" t="s">
        <v>15</v>
      </c>
      <c r="R7" s="3" t="s">
        <v>12</v>
      </c>
      <c r="S7" s="2">
        <v>1</v>
      </c>
      <c r="T7" s="2" t="s">
        <v>13</v>
      </c>
      <c r="V7" s="31" t="s">
        <v>182</v>
      </c>
      <c r="W7" s="2">
        <v>48.33</v>
      </c>
      <c r="X7" s="30" t="s">
        <v>10</v>
      </c>
    </row>
    <row r="8" spans="14:140" ht="15.6">
      <c r="N8" s="3" t="s">
        <v>17</v>
      </c>
      <c r="O8" s="2">
        <v>0.71</v>
      </c>
      <c r="P8" s="2"/>
      <c r="R8" s="3" t="s">
        <v>16</v>
      </c>
      <c r="S8" s="2">
        <v>72</v>
      </c>
      <c r="T8" s="2" t="s">
        <v>3</v>
      </c>
    </row>
    <row r="9" spans="14:140" ht="16.8">
      <c r="N9" s="17" t="s">
        <v>150</v>
      </c>
      <c r="O9" s="2">
        <v>28</v>
      </c>
      <c r="P9" s="2" t="s">
        <v>20</v>
      </c>
      <c r="R9" s="3" t="s">
        <v>18</v>
      </c>
      <c r="S9" s="5">
        <f>2/12</f>
        <v>0.16666666666666666</v>
      </c>
      <c r="T9" s="2" t="s">
        <v>19</v>
      </c>
      <c r="V9" s="30" t="s">
        <v>184</v>
      </c>
      <c r="W9" s="2">
        <f>(-1.433+5*$W$4+17.2*$M$19-1.18*$O$8+12.61*$O$9)/($S$11*10^5)</f>
        <v>2.1703785524685895E-5</v>
      </c>
      <c r="X9" s="2"/>
    </row>
    <row r="10" spans="14:140" ht="16.2">
      <c r="N10" s="3" t="s">
        <v>23</v>
      </c>
      <c r="O10" s="2">
        <f>O12/O3</f>
        <v>250</v>
      </c>
      <c r="P10" s="2" t="s">
        <v>8</v>
      </c>
      <c r="R10" s="2" t="s">
        <v>21</v>
      </c>
      <c r="S10" s="2">
        <f>(3.1416/4)*(S9)^2</f>
        <v>2.1816666666666665E-2</v>
      </c>
      <c r="T10" s="2" t="s">
        <v>22</v>
      </c>
    </row>
    <row r="11" spans="14:140" ht="15.6">
      <c r="N11" s="21" t="s">
        <v>153</v>
      </c>
      <c r="O11" s="2">
        <f>O3+S3</f>
        <v>100</v>
      </c>
      <c r="P11" s="21" t="s">
        <v>1</v>
      </c>
      <c r="R11" s="30" t="s">
        <v>185</v>
      </c>
      <c r="S11" s="2">
        <v>5651</v>
      </c>
      <c r="T11" s="30" t="s">
        <v>183</v>
      </c>
    </row>
    <row r="12" spans="14:140" ht="15.6">
      <c r="N12" s="21" t="s">
        <v>152</v>
      </c>
      <c r="O12" s="2">
        <f>O5*O11</f>
        <v>25000</v>
      </c>
      <c r="P12" s="21" t="s">
        <v>154</v>
      </c>
      <c r="Q12" s="20"/>
    </row>
    <row r="13" spans="14:140" ht="15.6">
      <c r="Q13" s="20"/>
      <c r="X13" s="2" t="s">
        <v>24</v>
      </c>
      <c r="Y13" s="3" t="s">
        <v>25</v>
      </c>
      <c r="Z13" s="2" t="s">
        <v>26</v>
      </c>
      <c r="CU13" s="12" t="s">
        <v>27</v>
      </c>
      <c r="CV13" s="12">
        <v>0.32650000000000001</v>
      </c>
      <c r="CW13" s="12" t="s">
        <v>28</v>
      </c>
      <c r="CX13" s="12">
        <v>-1.07</v>
      </c>
      <c r="CY13" s="12" t="s">
        <v>29</v>
      </c>
      <c r="CZ13" s="12">
        <f>-0.5339</f>
        <v>-0.53390000000000004</v>
      </c>
      <c r="DA13" s="12" t="s">
        <v>30</v>
      </c>
      <c r="DB13" s="12">
        <f>0.01569</f>
        <v>1.5689999999999999E-2</v>
      </c>
      <c r="DC13" s="12" t="s">
        <v>31</v>
      </c>
      <c r="DD13" s="12">
        <f>-0.05165</f>
        <v>-5.1650000000000001E-2</v>
      </c>
      <c r="DE13" s="12" t="s">
        <v>32</v>
      </c>
      <c r="DF13" s="12">
        <v>0.54749999999999999</v>
      </c>
      <c r="DG13" s="12" t="s">
        <v>33</v>
      </c>
      <c r="DH13" s="12">
        <v>-0.73609999999999998</v>
      </c>
    </row>
    <row r="14" spans="14:140">
      <c r="X14" s="2">
        <v>1400</v>
      </c>
      <c r="Y14" s="2">
        <v>0.67</v>
      </c>
      <c r="Z14" s="2">
        <f>SLOPE(Y14:Y15,X14:X15)</f>
        <v>-1E-4</v>
      </c>
      <c r="CU14" s="12" t="s">
        <v>34</v>
      </c>
      <c r="CV14" s="12">
        <f>0.1844</f>
        <v>0.18440000000000001</v>
      </c>
      <c r="CW14" s="12" t="s">
        <v>35</v>
      </c>
      <c r="CX14" s="12">
        <f>0.1056</f>
        <v>0.1056</v>
      </c>
      <c r="CY14" s="12" t="s">
        <v>36</v>
      </c>
      <c r="CZ14" s="12">
        <f>0.6134</f>
        <v>0.61339999999999995</v>
      </c>
      <c r="DA14" s="12" t="s">
        <v>37</v>
      </c>
      <c r="DB14" s="12">
        <v>0.72099999999999997</v>
      </c>
      <c r="DC14" s="15"/>
      <c r="DD14" s="15"/>
      <c r="DE14" s="15"/>
      <c r="DF14" s="15"/>
      <c r="DG14" s="15"/>
      <c r="DH14" s="15"/>
    </row>
    <row r="15" spans="14:140" ht="23.4">
      <c r="X15" s="2">
        <v>0</v>
      </c>
      <c r="Y15" s="2">
        <v>0.81</v>
      </c>
      <c r="Z15" s="2"/>
      <c r="AR15" s="6" t="s">
        <v>38</v>
      </c>
      <c r="BX15" s="7"/>
      <c r="CI15" s="9" t="s">
        <v>39</v>
      </c>
      <c r="CJ15" s="10">
        <v>200</v>
      </c>
      <c r="CK15" s="10" t="s">
        <v>19</v>
      </c>
      <c r="CO15" s="6" t="s">
        <v>40</v>
      </c>
      <c r="EJ15" s="6" t="s">
        <v>41</v>
      </c>
    </row>
    <row r="16" spans="14:140">
      <c r="CB16" s="8" t="s">
        <v>42</v>
      </c>
      <c r="CC16" s="2">
        <v>5.9999999999999995E-4</v>
      </c>
      <c r="CD16" s="2" t="s">
        <v>43</v>
      </c>
    </row>
    <row r="17" spans="3:161">
      <c r="N17" t="s">
        <v>45</v>
      </c>
      <c r="P17" t="s">
        <v>45</v>
      </c>
      <c r="W17" t="s">
        <v>46</v>
      </c>
      <c r="BT17" t="s">
        <v>47</v>
      </c>
      <c r="BU17" t="s">
        <v>48</v>
      </c>
      <c r="BV17" t="s">
        <v>49</v>
      </c>
      <c r="FA17" s="20"/>
      <c r="FD17" s="20"/>
    </row>
    <row r="18" spans="3:161" s="1" customFormat="1" ht="43.2">
      <c r="C18" s="47" t="s">
        <v>157</v>
      </c>
      <c r="D18" s="47" t="s">
        <v>160</v>
      </c>
      <c r="E18" s="47" t="s">
        <v>163</v>
      </c>
      <c r="F18" s="47" t="s">
        <v>162</v>
      </c>
      <c r="G18" s="48" t="s">
        <v>158</v>
      </c>
      <c r="H18" s="48"/>
      <c r="I18" s="47" t="s">
        <v>175</v>
      </c>
      <c r="J18" s="47"/>
      <c r="K18" s="47" t="s">
        <v>159</v>
      </c>
      <c r="L18" s="47" t="s">
        <v>51</v>
      </c>
      <c r="M18" s="49" t="s">
        <v>151</v>
      </c>
      <c r="N18" s="48" t="s">
        <v>52</v>
      </c>
      <c r="O18" s="47" t="s">
        <v>53</v>
      </c>
      <c r="P18" s="48" t="s">
        <v>54</v>
      </c>
      <c r="Q18" s="63"/>
      <c r="R18" s="47" t="s">
        <v>55</v>
      </c>
      <c r="S18" s="47" t="s">
        <v>56</v>
      </c>
      <c r="T18" s="47" t="s">
        <v>57</v>
      </c>
      <c r="U18" s="47" t="s">
        <v>58</v>
      </c>
      <c r="V18" s="47" t="s">
        <v>59</v>
      </c>
      <c r="W18" s="50" t="s">
        <v>60</v>
      </c>
      <c r="X18" s="47" t="s">
        <v>61</v>
      </c>
      <c r="Y18" s="51" t="s">
        <v>62</v>
      </c>
      <c r="Z18" s="51" t="s">
        <v>63</v>
      </c>
      <c r="AA18" s="51" t="s">
        <v>64</v>
      </c>
      <c r="AB18" s="47" t="s">
        <v>65</v>
      </c>
      <c r="AC18" s="47" t="s">
        <v>66</v>
      </c>
      <c r="AD18" s="48" t="s">
        <v>67</v>
      </c>
      <c r="AE18" s="48" t="s">
        <v>68</v>
      </c>
      <c r="AF18" s="48" t="s">
        <v>52</v>
      </c>
      <c r="AG18" s="52" t="s">
        <v>69</v>
      </c>
      <c r="AH18" s="48" t="s">
        <v>70</v>
      </c>
      <c r="AI18" s="48" t="s">
        <v>71</v>
      </c>
      <c r="AJ18" s="53" t="s">
        <v>72</v>
      </c>
      <c r="AK18" s="48" t="s">
        <v>73</v>
      </c>
      <c r="AL18" s="48" t="s">
        <v>74</v>
      </c>
      <c r="AM18" s="54" t="s">
        <v>75</v>
      </c>
      <c r="AN18" s="48" t="s">
        <v>76</v>
      </c>
      <c r="AO18" s="48" t="s">
        <v>77</v>
      </c>
      <c r="AP18" s="53" t="s">
        <v>78</v>
      </c>
      <c r="AQ18" s="48"/>
      <c r="AR18" s="48" t="s">
        <v>79</v>
      </c>
      <c r="AS18" s="48" t="s">
        <v>80</v>
      </c>
      <c r="AT18" s="48" t="s">
        <v>81</v>
      </c>
      <c r="AU18" s="48"/>
      <c r="AV18" s="47" t="s">
        <v>82</v>
      </c>
      <c r="AW18" s="47" t="s">
        <v>83</v>
      </c>
      <c r="AX18" s="47" t="s">
        <v>84</v>
      </c>
      <c r="AY18" s="52" t="s">
        <v>85</v>
      </c>
      <c r="AZ18" s="52" t="s">
        <v>86</v>
      </c>
      <c r="BA18" s="48" t="s">
        <v>87</v>
      </c>
      <c r="BB18" s="48" t="s">
        <v>88</v>
      </c>
      <c r="BC18" s="48" t="s">
        <v>89</v>
      </c>
      <c r="BD18" s="48" t="s">
        <v>90</v>
      </c>
      <c r="BE18" s="48" t="s">
        <v>91</v>
      </c>
      <c r="BF18" s="48" t="s">
        <v>92</v>
      </c>
      <c r="BG18" s="48" t="s">
        <v>93</v>
      </c>
      <c r="BH18" s="48" t="s">
        <v>94</v>
      </c>
      <c r="BI18" s="48" t="s">
        <v>95</v>
      </c>
      <c r="BJ18" s="48" t="s">
        <v>96</v>
      </c>
      <c r="BK18" s="48" t="s">
        <v>97</v>
      </c>
      <c r="BL18" s="48" t="s">
        <v>98</v>
      </c>
      <c r="BM18" s="55" t="s">
        <v>99</v>
      </c>
      <c r="BN18" s="55" t="s">
        <v>100</v>
      </c>
      <c r="BO18" s="55" t="s">
        <v>101</v>
      </c>
      <c r="BP18" s="48" t="s">
        <v>68</v>
      </c>
      <c r="BQ18" s="56" t="s">
        <v>102</v>
      </c>
      <c r="BR18" s="56" t="s">
        <v>103</v>
      </c>
      <c r="BS18" s="56" t="s">
        <v>104</v>
      </c>
      <c r="BT18" s="48" t="s">
        <v>105</v>
      </c>
      <c r="BU18" s="48" t="s">
        <v>105</v>
      </c>
      <c r="BV18" s="48" t="s">
        <v>105</v>
      </c>
      <c r="BW18" s="48" t="s">
        <v>106</v>
      </c>
      <c r="BX18" s="48" t="s">
        <v>107</v>
      </c>
      <c r="BY18" s="47" t="s">
        <v>108</v>
      </c>
      <c r="BZ18" s="52" t="s">
        <v>109</v>
      </c>
      <c r="CA18" s="48" t="s">
        <v>110</v>
      </c>
      <c r="CB18" s="48" t="s">
        <v>111</v>
      </c>
      <c r="CC18" s="48" t="s">
        <v>112</v>
      </c>
      <c r="CD18" s="48" t="s">
        <v>113</v>
      </c>
      <c r="CE18" s="48" t="s">
        <v>114</v>
      </c>
      <c r="CF18" s="48" t="s">
        <v>115</v>
      </c>
      <c r="CG18" s="52" t="s">
        <v>116</v>
      </c>
      <c r="CH18" s="48" t="s">
        <v>117</v>
      </c>
      <c r="CI18" s="48" t="s">
        <v>118</v>
      </c>
      <c r="CJ18" s="52" t="s">
        <v>119</v>
      </c>
      <c r="CK18" s="48" t="s">
        <v>120</v>
      </c>
      <c r="CL18" s="47" t="s">
        <v>50</v>
      </c>
      <c r="CM18" s="48"/>
      <c r="CN18" s="48"/>
      <c r="CO18" s="57" t="s">
        <v>121</v>
      </c>
      <c r="CP18" s="57" t="s">
        <v>122</v>
      </c>
      <c r="CQ18" s="57" t="s">
        <v>123</v>
      </c>
      <c r="CR18" s="58" t="s">
        <v>124</v>
      </c>
      <c r="CS18" s="58" t="s">
        <v>125</v>
      </c>
      <c r="CT18" s="58" t="s">
        <v>126</v>
      </c>
      <c r="CU18" s="59" t="s">
        <v>81</v>
      </c>
      <c r="CV18" s="59" t="s">
        <v>127</v>
      </c>
      <c r="CW18" s="59" t="s">
        <v>128</v>
      </c>
      <c r="CX18" s="59" t="s">
        <v>129</v>
      </c>
      <c r="CY18" s="59" t="s">
        <v>130</v>
      </c>
      <c r="CZ18" s="59" t="s">
        <v>131</v>
      </c>
      <c r="DA18" s="59" t="s">
        <v>132</v>
      </c>
      <c r="DB18" s="59" t="s">
        <v>133</v>
      </c>
      <c r="DC18" s="59" t="s">
        <v>134</v>
      </c>
      <c r="DD18" s="59" t="s">
        <v>81</v>
      </c>
      <c r="DE18" s="59" t="s">
        <v>127</v>
      </c>
      <c r="DF18" s="59" t="s">
        <v>128</v>
      </c>
      <c r="DG18" s="59" t="s">
        <v>129</v>
      </c>
      <c r="DH18" s="59" t="s">
        <v>130</v>
      </c>
      <c r="DI18" s="59" t="s">
        <v>131</v>
      </c>
      <c r="DJ18" s="59" t="s">
        <v>132</v>
      </c>
      <c r="DK18" s="59" t="s">
        <v>135</v>
      </c>
      <c r="DL18" s="59" t="s">
        <v>136</v>
      </c>
      <c r="DM18" s="59" t="s">
        <v>137</v>
      </c>
      <c r="DN18" s="59" t="s">
        <v>81</v>
      </c>
      <c r="DO18" s="59" t="s">
        <v>81</v>
      </c>
      <c r="DP18" s="59" t="s">
        <v>127</v>
      </c>
      <c r="DQ18" s="59" t="s">
        <v>128</v>
      </c>
      <c r="DR18" s="59" t="s">
        <v>129</v>
      </c>
      <c r="DS18" s="59" t="s">
        <v>130</v>
      </c>
      <c r="DT18" s="59" t="s">
        <v>131</v>
      </c>
      <c r="DU18" s="59" t="s">
        <v>132</v>
      </c>
      <c r="DV18" s="59" t="s">
        <v>133</v>
      </c>
      <c r="DW18" s="59" t="s">
        <v>134</v>
      </c>
      <c r="DX18" s="59" t="s">
        <v>81</v>
      </c>
      <c r="DY18" s="59" t="s">
        <v>127</v>
      </c>
      <c r="DZ18" s="59" t="s">
        <v>128</v>
      </c>
      <c r="EA18" s="59" t="s">
        <v>129</v>
      </c>
      <c r="EB18" s="59" t="s">
        <v>130</v>
      </c>
      <c r="EC18" s="59" t="s">
        <v>131</v>
      </c>
      <c r="ED18" s="59" t="s">
        <v>132</v>
      </c>
      <c r="EE18" s="59" t="s">
        <v>135</v>
      </c>
      <c r="EF18" s="59" t="s">
        <v>136</v>
      </c>
      <c r="EG18" s="59" t="s">
        <v>137</v>
      </c>
      <c r="EH18" s="59" t="s">
        <v>81</v>
      </c>
      <c r="EI18" s="48"/>
      <c r="EJ18" s="60" t="s">
        <v>138</v>
      </c>
      <c r="EK18" s="60" t="s">
        <v>139</v>
      </c>
      <c r="EL18" s="60" t="s">
        <v>50</v>
      </c>
      <c r="EM18" s="60" t="s">
        <v>140</v>
      </c>
      <c r="EN18" s="60" t="s">
        <v>141</v>
      </c>
      <c r="EO18" s="61" t="s">
        <v>142</v>
      </c>
      <c r="EP18" s="61" t="s">
        <v>143</v>
      </c>
      <c r="EQ18" s="61" t="s">
        <v>27</v>
      </c>
      <c r="ER18" s="61" t="s">
        <v>28</v>
      </c>
      <c r="ES18" s="61" t="s">
        <v>52</v>
      </c>
      <c r="ET18" s="61" t="s">
        <v>68</v>
      </c>
      <c r="EU18" s="61" t="s">
        <v>67</v>
      </c>
      <c r="EV18" s="60" t="s">
        <v>144</v>
      </c>
      <c r="EW18" s="60" t="s">
        <v>145</v>
      </c>
      <c r="EX18" s="61" t="s">
        <v>146</v>
      </c>
      <c r="EY18" s="60" t="s">
        <v>147</v>
      </c>
      <c r="FA18" s="16"/>
      <c r="FB18" s="16"/>
      <c r="FD18" s="23"/>
      <c r="FE18" s="23"/>
    </row>
    <row r="19" spans="3:161">
      <c r="C19">
        <v>514.70000000000005</v>
      </c>
      <c r="D19">
        <v>514.79999999999995</v>
      </c>
      <c r="E19" s="4">
        <f>CL19</f>
        <v>545.76601538942657</v>
      </c>
      <c r="F19" s="4">
        <f t="shared" ref="F19:F58" si="0">D19-E19</f>
        <v>-30.966015389426616</v>
      </c>
      <c r="G19">
        <f t="shared" ref="G19:G50" si="1">AVERAGE(C19,D19)</f>
        <v>514.75</v>
      </c>
      <c r="I19" s="4">
        <f>Sheet10!K18</f>
        <v>531.43534539492373</v>
      </c>
      <c r="J19" s="4"/>
      <c r="K19">
        <f t="shared" ref="K19:K27" si="2">G19</f>
        <v>514.75</v>
      </c>
      <c r="L19">
        <v>160</v>
      </c>
      <c r="M19">
        <f>460+L19</f>
        <v>620</v>
      </c>
      <c r="N19">
        <f>$O$9/($L$19+460)</f>
        <v>4.5161290322580643E-2</v>
      </c>
      <c r="O19">
        <f t="shared" ref="O19:O58" si="3">(($O$8*K19^1.0937)/27.64)*10^(11.172*$N$19)</f>
        <v>75.846436181533363</v>
      </c>
      <c r="P19">
        <f>($L$19-60)*($O$9/$O$8)</f>
        <v>3943.6619718309862</v>
      </c>
      <c r="Q19" s="27"/>
      <c r="R19">
        <f>$W$6*EXP($W$9*(1697-G19))</f>
        <v>1.2311896009445602</v>
      </c>
      <c r="S19">
        <f t="shared" ref="S19:S50" si="4">0.0283*AT19*($M$19)/K19</f>
        <v>3.2287515370465668E-2</v>
      </c>
      <c r="T19">
        <f t="shared" ref="T19:T58" si="5">$O$3*($O$4+R19)</f>
        <v>123.11896009445601</v>
      </c>
      <c r="U19">
        <f>T19*5.615</f>
        <v>691.31296093037054</v>
      </c>
      <c r="V19">
        <f t="shared" ref="V19:V58" si="6">IF($O$5&gt;0,S19*($O$10-O19)*$O$3,0)</f>
        <v>562.29858686101147</v>
      </c>
      <c r="W19">
        <f t="shared" ref="W19:W50" si="7">$Y$15+$Z$14*(O19-$X$15)</f>
        <v>0.80241535638184669</v>
      </c>
      <c r="X19">
        <f>$W$7</f>
        <v>48.33</v>
      </c>
      <c r="Y19">
        <f>R19/$W$6</f>
        <v>1.0259913341204669</v>
      </c>
      <c r="Z19">
        <f>X19*Y19</f>
        <v>49.586161178042168</v>
      </c>
      <c r="AA19">
        <f>($S$6*$O$4)+(R19*Z19)</f>
        <v>61.049965993166381</v>
      </c>
      <c r="AB19">
        <f t="shared" ref="AB19:AB58" si="8">$O$4+R19</f>
        <v>1.2311896009445602</v>
      </c>
      <c r="AC19">
        <f>AA19/AB19</f>
        <v>49.586161178042168</v>
      </c>
      <c r="AD19">
        <f>3.0324-0.02023*$O$9</f>
        <v>2.4659599999999999</v>
      </c>
      <c r="AE19">
        <f>10^$AD$19</f>
        <v>292.38830658588068</v>
      </c>
      <c r="AF19">
        <f>$AE$19*$L$19^-1.163</f>
        <v>0.79903988868845044</v>
      </c>
      <c r="AG19">
        <f>10^$AF$19-1</f>
        <v>5.2956400382945432</v>
      </c>
      <c r="AH19">
        <f t="shared" ref="AH19:AH50" si="9">10.715*(O19+100)^-0.515</f>
        <v>0.74773616508824481</v>
      </c>
      <c r="AI19">
        <f t="shared" ref="AI19:AI50" si="10">5.44*(O19+150)^-0.338</f>
        <v>0.87098369289703559</v>
      </c>
      <c r="AJ19">
        <f>AH19*$AG$19^AI19</f>
        <v>3.1935193897256338</v>
      </c>
      <c r="AK19">
        <f t="shared" ref="AK19:AK58" si="11">(($O$4*$S$6)/($O$4*$S$6+R19*Z19))*$S$7</f>
        <v>0</v>
      </c>
      <c r="AL19">
        <f t="shared" ref="AL19:AL58" si="12">((R19*Z19)/($O$4*$S$6+R19*Z19))*AJ19</f>
        <v>3.1935193897256338</v>
      </c>
      <c r="AM19">
        <f>AK19+AL19</f>
        <v>3.1935193897256338</v>
      </c>
      <c r="AN19">
        <f t="shared" ref="AN19:AN58" si="13">(($O$4*$S$6)/($O$4*$S$6+R19*Z19))*$S$8</f>
        <v>0</v>
      </c>
      <c r="AO19">
        <f t="shared" ref="AO19:AO58" si="14">((R19*Z19)/($O$4*$S$6+R19*Z19))*$S$4</f>
        <v>30</v>
      </c>
      <c r="AP19">
        <f>AN19+AO19</f>
        <v>30</v>
      </c>
      <c r="AR19">
        <f>CT19</f>
        <v>0.77173913043478259</v>
      </c>
      <c r="AS19">
        <f>CS19</f>
        <v>1.6577540106951871</v>
      </c>
      <c r="AT19">
        <f>EH19</f>
        <v>0.94722435523465198</v>
      </c>
      <c r="AV19">
        <f t="shared" ref="AV19:AV58" si="15">(U19)*(1/86400)/$S$10</f>
        <v>0.36675205889269302</v>
      </c>
      <c r="AW19">
        <f t="shared" ref="AW19:AW58" si="16">(V19)*(1/86400)/$S$10</f>
        <v>0.29830796773459994</v>
      </c>
      <c r="AX19">
        <f>AV19+AW19</f>
        <v>0.66506002662729302</v>
      </c>
      <c r="AY19">
        <f>AV19/AX19</f>
        <v>0.55145707787099485</v>
      </c>
      <c r="AZ19">
        <f>1-AY19</f>
        <v>0.44854292212900515</v>
      </c>
      <c r="BA19">
        <f t="shared" ref="BA19:BA58" si="17">1.071-(0.2218*((AX19^2)/($S$9)))</f>
        <v>0.48238072023551659</v>
      </c>
      <c r="BB19">
        <f>IF(BA19&lt;0.13,0.13,BA19)</f>
        <v>0.48238072023551659</v>
      </c>
      <c r="BC19">
        <f>1.938*AV19*(AC19/AP19)^(1/4)</f>
        <v>0.80590925193766227</v>
      </c>
      <c r="BD19">
        <f>1.938*AW19*(AC19/AP19)^(1/4)</f>
        <v>0.65550866121893103</v>
      </c>
      <c r="BE19">
        <f t="shared" ref="BE19:BE58" si="18">120.872*$S$9*SQRT(AC19/AP19)</f>
        <v>25.899660681652747</v>
      </c>
      <c r="BF19">
        <f>0.15726*AM19*(1/(AC19*AP19^3))^(1/4)</f>
        <v>1.4764092780204543E-2</v>
      </c>
      <c r="BG19">
        <f>0.0019+0.0322*BF19-0.6642*BF19^2+4.9951*BF19^3</f>
        <v>2.2466980103763479E-3</v>
      </c>
      <c r="BH19">
        <f>1-10.0147*BF19+33.8696*BF19^2+277.2817*BF19^3</f>
        <v>0.86041724535514308</v>
      </c>
      <c r="BI19">
        <f>BG19/BH19</f>
        <v>2.6111726868619516E-3</v>
      </c>
      <c r="BJ19">
        <f>BC19*($K$19^0.1)*BI19</f>
        <v>3.9289940526394101E-3</v>
      </c>
      <c r="BK19">
        <f>(BD19^0.575)*(14.7^0.1)*BE19</f>
        <v>26.580209984324718</v>
      </c>
      <c r="BL19">
        <f>BJ19/BK19</f>
        <v>1.4781651668502527E-4</v>
      </c>
      <c r="BM19">
        <f>(0.0047+1123.32*BL19+729489.64*BL19^2)</f>
        <v>0.18668439579976684</v>
      </c>
      <c r="BN19">
        <f>(1+1097.1566*BL19+722153.97*BL19^2)</f>
        <v>1.1779567307925087</v>
      </c>
      <c r="BO19">
        <f>SQRT(BM19/BN19)</f>
        <v>0.39809739912973841</v>
      </c>
      <c r="BP19">
        <f>(BD19*BF19^0.38)/BE19^2.14</f>
        <v>1.2486125228414001E-4</v>
      </c>
      <c r="BQ19">
        <f>1.0886-69.9473*BP19+2334.3497*BP19^2-12896.683*BP19^3</f>
        <v>1.0799026607106346</v>
      </c>
      <c r="BR19">
        <f>1-53.4401*BP19+1517.9369*BP19^2-8419.8115*BP19^3</f>
        <v>0.99335105094228071</v>
      </c>
      <c r="BS19">
        <f>BQ19/BR19</f>
        <v>1.0871309389427353</v>
      </c>
      <c r="BT19">
        <f>IF(V19&lt;=0,1,(BO19*BS19))</f>
        <v>0.43278399930657335</v>
      </c>
      <c r="BU19">
        <f>IF(V19&gt;1,BO19*BS19,1)</f>
        <v>0.43278399930657335</v>
      </c>
      <c r="BV19">
        <f t="shared" ref="BV19:BV58" si="19">IF($O$5=0,1,BU19)</f>
        <v>0.43278399930657335</v>
      </c>
      <c r="BW19">
        <f t="shared" ref="BW19:BW58" si="20">AC19*AV19</f>
        <v>18.185826704631889</v>
      </c>
      <c r="BX19">
        <f t="shared" ref="BX19:BX58" si="21">EV19*AW19</f>
        <v>0.45841666275048265</v>
      </c>
      <c r="BY19">
        <f t="shared" ref="BY19:BY58" si="22">$S$10*(BW19+BX19)*86400</f>
        <v>35143.652977781079</v>
      </c>
      <c r="BZ19">
        <f t="shared" ref="BZ19:BZ58" si="23">(AM19^BT19)*EY19^(1-BT19)</f>
        <v>0.14114761387655306</v>
      </c>
      <c r="CA19">
        <f t="shared" ref="CA19:CA58" si="24">2.2*10^-2*BY19/BZ19/$S$9</f>
        <v>32866.033407580762</v>
      </c>
      <c r="CB19">
        <f>$CC$16/3.7065</f>
        <v>1.6187778227438283E-4</v>
      </c>
      <c r="CC19">
        <f>5.0452/CA19</f>
        <v>1.5350802871259459E-4</v>
      </c>
      <c r="CD19">
        <f>LOG(($CC$16^1.1098/2.8257)+(7.149/CA19)^0.8981)</f>
        <v>-3.216291564421669</v>
      </c>
      <c r="CE19">
        <f>-4*LOG(CB19-(CC19*CD19))</f>
        <v>12.733432667274135</v>
      </c>
      <c r="CF19">
        <f>1/CE19^2</f>
        <v>6.1674978632275919E-3</v>
      </c>
      <c r="CG19">
        <f t="shared" ref="CG19:CG58" si="25">BT19*AC19+(1-BT19)*EV19</f>
        <v>22.33175091958541</v>
      </c>
      <c r="CH19" s="11">
        <f t="shared" ref="CH19:CH58" si="26">CF19*BY19^2/($S$9)^5/CG19</f>
        <v>2652383320.2281384</v>
      </c>
      <c r="CI19" s="18">
        <f>(1/144)*(CG19+(CH19/74130000000))</f>
        <v>0.15533007694713252</v>
      </c>
      <c r="CJ19" s="18">
        <f t="shared" ref="CJ19:CJ50" si="27">CI19*$CJ$15</f>
        <v>31.066015389426504</v>
      </c>
      <c r="CK19">
        <v>200</v>
      </c>
      <c r="CL19" s="4">
        <f t="shared" ref="CL19:CL50" si="28">C19+CJ19</f>
        <v>545.76601538942657</v>
      </c>
      <c r="CM19" s="11"/>
      <c r="CN19" s="11"/>
      <c r="CO19" s="13">
        <f>L19</f>
        <v>160</v>
      </c>
      <c r="CP19" s="13">
        <f>CO19+460</f>
        <v>620</v>
      </c>
      <c r="CQ19" s="13">
        <v>374</v>
      </c>
      <c r="CR19" s="13">
        <v>667</v>
      </c>
      <c r="CS19" s="13">
        <f>CP19/CQ19</f>
        <v>1.6577540106951871</v>
      </c>
      <c r="CT19" s="13">
        <f t="shared" ref="CT19:CT50" si="29">K19/$CR$19</f>
        <v>0.77173913043478259</v>
      </c>
      <c r="CU19" s="14">
        <v>0.8</v>
      </c>
      <c r="CV19" s="14">
        <f>0.27*CT19/CU19/$CS$19</f>
        <v>0.157117373772791</v>
      </c>
      <c r="CW19" s="14">
        <f>($CV$13+$CX$13/$CS$19+$CZ$13/$CS$19^3+$DB$13/$CS$19^4+$DD$13/$CS$19^5)*CV19</f>
        <v>-6.8847576029237967E-2</v>
      </c>
      <c r="CX19" s="14">
        <f>($DF$13+$DH$13/$CS$19+$CV$14/$CS$19^2)*CV19^2</f>
        <v>4.2105504333043173E-3</v>
      </c>
      <c r="CY19" s="14">
        <f>$CX$14*($DH$13/$CS$19+$CV$14/$CS$19^2)*CV19^5</f>
        <v>-3.8111074975230079E-6</v>
      </c>
      <c r="CZ19" s="14">
        <f>$CZ$14*(1+$DB$14*CV19^2)*(CV19^2/$CS$19^3)</f>
        <v>3.3829357041779127E-3</v>
      </c>
      <c r="DA19" s="14">
        <f>EXP(-$DB$14*CV19^2)</f>
        <v>0.98235894630131959</v>
      </c>
      <c r="DB19" s="14">
        <f>1+CW19+CX19-CY19+CZ19*DA19</f>
        <v>0.93869004266532519</v>
      </c>
      <c r="DC19" s="14">
        <f>DB19-CU19</f>
        <v>0.13869004266532514</v>
      </c>
      <c r="DD19" s="14">
        <v>0.85</v>
      </c>
      <c r="DE19" s="14">
        <f>0.27*CT19/DD19/$CS$19</f>
        <v>0.14787517531556804</v>
      </c>
      <c r="DF19" s="14">
        <f>($CV$13+$CX$13/$CS$19+$CZ$13/$CS$19^3+$DB$13/$CS$19^4+$DD$13/$CS$19^5)*DE19</f>
        <v>-6.4797718615753397E-2</v>
      </c>
      <c r="DG19" s="14">
        <f>($DF$13+$DH$13/$CS$19+$CV$14/$CS$19^2)*DE19^2</f>
        <v>3.7297609374598822E-3</v>
      </c>
      <c r="DH19" s="14">
        <f>$CX$14*($DH$13/$CS$19+$CV$14/$CS$19^2)*DE19^5</f>
        <v>-2.8145340378099278E-6</v>
      </c>
      <c r="DI19" s="14">
        <f>$CZ$14*(1+$DB$14*DE19^2)*DE19^2/$CS$19^3</f>
        <v>2.9906651727759567E-3</v>
      </c>
      <c r="DJ19" s="14">
        <f>EXP(-$DB$14*DE19^2)</f>
        <v>0.98435747957925745</v>
      </c>
      <c r="DK19" s="14">
        <f>1+DF19+DG19-DH19+DI19*DJ19</f>
        <v>0.94187874048748366</v>
      </c>
      <c r="DL19" s="14">
        <f>DK19-DD19</f>
        <v>9.1878740487483679E-2</v>
      </c>
      <c r="DM19" s="14">
        <f>(DL19-DC19)/(DD19-CU19)</f>
        <v>-0.93622604355683048</v>
      </c>
      <c r="DN19" s="14">
        <f>CU19-DC19/DM19</f>
        <v>0.94813734740642952</v>
      </c>
      <c r="DO19" s="14">
        <f>DD19</f>
        <v>0.85</v>
      </c>
      <c r="DP19" s="14">
        <f>0.27*CT19/DO19/$CS$19</f>
        <v>0.14787517531556804</v>
      </c>
      <c r="DQ19" s="14">
        <f>($CV$13+$CX$13/$CS$19+$CZ$13/$CS$19^3+$DB$13/$CS$19^4+$DD$13/$CS$19^5)*DP19</f>
        <v>-6.4797718615753397E-2</v>
      </c>
      <c r="DR19" s="14">
        <f>($DF$13+$DH$13/$CS$19+$CV$14/$CS$19^2)*DP19^2</f>
        <v>3.7297609374598822E-3</v>
      </c>
      <c r="DS19" s="14">
        <f>$CX$14*($DH$13/$CS$19+$CV$14/$CS$19^2)*DP19^5</f>
        <v>-2.8145340378099278E-6</v>
      </c>
      <c r="DT19" s="14">
        <f>$CZ$14*(1+$DB$14*DP19^2)*(DP19^2/$CS$19^3)</f>
        <v>2.9906651727759563E-3</v>
      </c>
      <c r="DU19" s="14">
        <f>EXP(-$DB$14*DP19^2)</f>
        <v>0.98435747957925745</v>
      </c>
      <c r="DV19" s="14">
        <f>1+DQ19+DR19-DS19+DT19*DU19</f>
        <v>0.94187874048748366</v>
      </c>
      <c r="DW19" s="14">
        <f>DV19-DO19</f>
        <v>9.1878740487483679E-2</v>
      </c>
      <c r="DX19" s="14">
        <f>DN19</f>
        <v>0.94813734740642952</v>
      </c>
      <c r="DY19" s="14">
        <f>0.27*CT19/DX19/$CS$19</f>
        <v>0.13256929427161648</v>
      </c>
      <c r="DZ19" s="14">
        <f>($CV$13+$CX$13/$CS$19+$CZ$13/$CS$19^3+$DB$13/$CS$19^4+$DD$13/$CS$19^5)*DY19</f>
        <v>-5.809080401067733E-2</v>
      </c>
      <c r="EA19" s="14">
        <f>($DF$13+$DH$13/$CS$19+$CV$14/$CS$19^2)*DY19^2</f>
        <v>2.9976183581290126E-3</v>
      </c>
      <c r="EB19" s="14">
        <f>$CX$14*($DH$13/$CS$19+$CV$14/$CS$19^2)*DY19^5</f>
        <v>-1.6298395950756646E-6</v>
      </c>
      <c r="EC19" s="14">
        <f>$CZ$14*(1+$DB$14*DY19^2)*DY19^2/$CS$19^3</f>
        <v>2.3962818595085946E-3</v>
      </c>
      <c r="ED19" s="14">
        <f>EXP(-$DB$14*DY19^2)</f>
        <v>0.98740864347611124</v>
      </c>
      <c r="EE19" s="14">
        <f>1+DZ19+EA19-EB19+EC19*ED19</f>
        <v>0.94727455360733059</v>
      </c>
      <c r="EF19" s="14">
        <f>EE19-DX19</f>
        <v>-8.6279379909892651E-4</v>
      </c>
      <c r="EG19" s="14">
        <f>(EF19-DW19)/(DX19-DO19)</f>
        <v>-0.94501774031551389</v>
      </c>
      <c r="EH19" s="14">
        <f>DO19-DW19/EG19</f>
        <v>0.94722435523465198</v>
      </c>
      <c r="EJ19">
        <f>L19</f>
        <v>160</v>
      </c>
      <c r="EK19">
        <f>460+EJ19</f>
        <v>620</v>
      </c>
      <c r="EL19">
        <f t="shared" ref="EL19:EL50" si="30">K19</f>
        <v>514.75</v>
      </c>
      <c r="EM19">
        <f>CQ19</f>
        <v>374</v>
      </c>
      <c r="EN19">
        <f>CR19</f>
        <v>667</v>
      </c>
      <c r="EO19">
        <v>0.65</v>
      </c>
      <c r="EP19">
        <f>28.97*$EO$19</f>
        <v>18.830500000000001</v>
      </c>
      <c r="EQ19">
        <f>((9.379+0.01607*$EP$19)*$EK$19^1.5)</f>
        <v>149463.4301667469</v>
      </c>
      <c r="ER19">
        <f>209.2+19.26*EP19+EK19</f>
        <v>1191.8754300000001</v>
      </c>
      <c r="ES19">
        <f>EQ19/ER19</f>
        <v>125.40188882553514</v>
      </c>
      <c r="ET19">
        <f>3.448+(986.4/EK19)+0.01009*EP19</f>
        <v>5.228967486935483</v>
      </c>
      <c r="EU19">
        <f>2.447-0.2224*ET19</f>
        <v>1.2840776309055488</v>
      </c>
      <c r="EV19">
        <f>(EL19*$EP$19)/(DN19*10.73*$EK$19)</f>
        <v>1.5367228245084255</v>
      </c>
      <c r="EW19">
        <f>EV19/67.0176</f>
        <v>2.2930138120559756E-2</v>
      </c>
      <c r="EX19">
        <f>EXP($ET$19*EW19^$EU$19)</f>
        <v>1.0418783720260638</v>
      </c>
      <c r="EY19">
        <f>$ES$19*10^-4*EX19</f>
        <v>1.30653515778542E-2</v>
      </c>
      <c r="FA19" s="16"/>
      <c r="FB19" s="16"/>
      <c r="FD19" s="22"/>
      <c r="FE19" s="22"/>
    </row>
    <row r="20" spans="3:161">
      <c r="C20" s="4">
        <f t="shared" ref="C20:C58" si="31">E19</f>
        <v>545.76601538942657</v>
      </c>
      <c r="D20">
        <v>514.9</v>
      </c>
      <c r="E20" s="4">
        <f t="shared" ref="E20:E58" si="32">CL20</f>
        <v>577.1605140948883</v>
      </c>
      <c r="F20" s="4">
        <f t="shared" si="0"/>
        <v>-62.260514094888322</v>
      </c>
      <c r="G20" s="4">
        <f t="shared" si="1"/>
        <v>530.33300769471327</v>
      </c>
      <c r="H20" s="4"/>
      <c r="I20" s="4">
        <f>Sheet10!K19</f>
        <v>563.53515048595034</v>
      </c>
      <c r="J20" s="4"/>
      <c r="K20" s="4">
        <f t="shared" si="2"/>
        <v>530.33300769471327</v>
      </c>
      <c r="O20">
        <f t="shared" si="3"/>
        <v>78.361206316732478</v>
      </c>
      <c r="Q20" s="27"/>
      <c r="R20">
        <f t="shared" ref="R20:R58" si="33">$W$6*EXP($W$9*(1697-G20))</f>
        <v>1.2307732704010101</v>
      </c>
      <c r="S20">
        <f t="shared" si="4"/>
        <v>3.1288938956790288E-2</v>
      </c>
      <c r="T20">
        <f t="shared" si="5"/>
        <v>123.07732704010101</v>
      </c>
      <c r="U20">
        <f>T20*5.615</f>
        <v>691.07919133016719</v>
      </c>
      <c r="V20">
        <f t="shared" si="6"/>
        <v>537.03957381728799</v>
      </c>
      <c r="W20">
        <f t="shared" si="7"/>
        <v>0.80216387936832678</v>
      </c>
      <c r="X20">
        <f t="shared" ref="X20:X58" si="34">$W$7</f>
        <v>48.33</v>
      </c>
      <c r="Y20">
        <f t="shared" ref="Y20:Y58" si="35">R20/$W$6</f>
        <v>1.0256443920008418</v>
      </c>
      <c r="Z20">
        <f t="shared" ref="Z20:Z58" si="36">X20*Y20</f>
        <v>49.56939346540068</v>
      </c>
      <c r="AA20">
        <f t="shared" ref="AA20:AA58" si="37">($O$4*$S$6)+(R20*Z20)</f>
        <v>61.008684507205658</v>
      </c>
      <c r="AB20">
        <f t="shared" si="8"/>
        <v>1.2307732704010101</v>
      </c>
      <c r="AC20">
        <f t="shared" ref="AC20:AC58" si="38">AA20/AB20</f>
        <v>49.56939346540068</v>
      </c>
      <c r="AH20">
        <f t="shared" si="9"/>
        <v>0.74228804986671248</v>
      </c>
      <c r="AI20">
        <f t="shared" si="10"/>
        <v>0.86772988033001019</v>
      </c>
      <c r="AJ20">
        <f t="shared" ref="AJ20:AJ58" si="39">AH20*$AG$19^AI20</f>
        <v>3.1531029072977965</v>
      </c>
      <c r="AK20">
        <f t="shared" si="11"/>
        <v>0</v>
      </c>
      <c r="AL20">
        <f t="shared" si="12"/>
        <v>3.1531029072977965</v>
      </c>
      <c r="AM20">
        <f>AK20+AL20</f>
        <v>3.1531029072977965</v>
      </c>
      <c r="AN20">
        <f t="shared" si="13"/>
        <v>0</v>
      </c>
      <c r="AO20">
        <f t="shared" si="14"/>
        <v>30</v>
      </c>
      <c r="AP20">
        <f>AN20+AO20</f>
        <v>30</v>
      </c>
      <c r="AR20">
        <f>CT20</f>
        <v>0.79510196056178906</v>
      </c>
      <c r="AT20">
        <f t="shared" ref="AT20:AT58" si="40">EH20</f>
        <v>0.94571737743821249</v>
      </c>
      <c r="AV20">
        <f t="shared" si="15"/>
        <v>0.36662804055797854</v>
      </c>
      <c r="AW20">
        <f t="shared" si="16"/>
        <v>0.28490767645853915</v>
      </c>
      <c r="AX20">
        <f>AV20+AW20</f>
        <v>0.65153571701651769</v>
      </c>
      <c r="AY20">
        <f t="shared" ref="AY20:AY58" si="41">AV20/AX20</f>
        <v>0.56271364866507201</v>
      </c>
      <c r="AZ20">
        <f>1-AY20</f>
        <v>0.43728635133492799</v>
      </c>
      <c r="BA20">
        <f t="shared" si="17"/>
        <v>0.50607700953841839</v>
      </c>
      <c r="BB20">
        <f>IF(BA20&lt;0.13,0.13,BA20)</f>
        <v>0.50607700953841839</v>
      </c>
      <c r="BC20">
        <f>1.938*AV20*(AC20/AP20)^(1/4)</f>
        <v>0.805568615478096</v>
      </c>
      <c r="BD20">
        <f>1.938*AW20*(AC20/AP20)^(1/4)</f>
        <v>0.62600962576263075</v>
      </c>
      <c r="BE20">
        <f t="shared" si="18"/>
        <v>25.895281286506719</v>
      </c>
      <c r="BF20">
        <f>0.15726*AM20*(1/(AC20*AP20^3))^(1/4)</f>
        <v>1.457847424867856E-2</v>
      </c>
      <c r="BG20">
        <f>0.0019+0.0322*BF20-0.6642*BF20^2+4.9951*BF20^3</f>
        <v>2.2437399481150559E-3</v>
      </c>
      <c r="BH20">
        <f>1-10.0147*BF20+33.8696*BF20^2+277.2817*BF20^3</f>
        <v>0.86205845189186181</v>
      </c>
      <c r="BI20">
        <f>BG20/BH20</f>
        <v>2.6027700826909994E-3</v>
      </c>
      <c r="BJ20">
        <f t="shared" ref="BJ20:BJ58" si="42">BC20*($K$19^0.1)*BI20</f>
        <v>3.9146954372122388E-3</v>
      </c>
      <c r="BK20">
        <f t="shared" ref="BK20:BK58" si="43">(BD20^0.575)*(14.7^0.1)*BE20</f>
        <v>25.88132150788265</v>
      </c>
      <c r="BL20">
        <f>BJ20/BK20</f>
        <v>1.5125562410018143E-4</v>
      </c>
      <c r="BM20">
        <f>(0.0047+1123.32*BL20+729489.64*BL20^2)</f>
        <v>0.19129792410350449</v>
      </c>
      <c r="BN20">
        <f>(1+1097.1566*BL20+722153.97*BL20^2)</f>
        <v>1.1824727353143512</v>
      </c>
      <c r="BO20">
        <f>SQRT(BM20/BN20)</f>
        <v>0.40221620192109392</v>
      </c>
      <c r="BP20">
        <f t="shared" ref="BP20:BP58" si="44">(BD20*BF20^0.38)/BE20^2.14</f>
        <v>1.1871331836887505E-4</v>
      </c>
      <c r="BQ20">
        <f>1.0886-69.9473*BP20+2334.3497*BP20^2-12896.683*BP20^3</f>
        <v>1.0803291999745277</v>
      </c>
      <c r="BR20">
        <f>1-53.4401*BP20+1517.9369*BP20^2-8419.8115*BP20^3</f>
        <v>0.99367732636862671</v>
      </c>
      <c r="BS20">
        <f>BQ20/BR20</f>
        <v>1.0872032311762294</v>
      </c>
      <c r="BT20">
        <f t="shared" ref="BT20:BT58" si="45">IF(V20&lt;=0,1,(BO20*BS20))</f>
        <v>0.43729075436004405</v>
      </c>
      <c r="BU20">
        <f t="shared" ref="BU20:BU58" si="46">IF(V20&gt;1,BO20*BS20,1)</f>
        <v>0.43729075436004405</v>
      </c>
      <c r="BV20">
        <f t="shared" si="19"/>
        <v>0.43729075436004405</v>
      </c>
      <c r="BW20">
        <f t="shared" si="20"/>
        <v>18.173529597867315</v>
      </c>
      <c r="BX20">
        <f t="shared" si="21"/>
        <v>0.45179934504032498</v>
      </c>
      <c r="BY20">
        <f t="shared" si="22"/>
        <v>35108.000044223183</v>
      </c>
      <c r="BZ20">
        <f t="shared" si="23"/>
        <v>0.14402248027327127</v>
      </c>
      <c r="CA20">
        <f t="shared" si="24"/>
        <v>32177.310077179103</v>
      </c>
      <c r="CB20">
        <f>$CC$16/3.7065</f>
        <v>1.6187778227438283E-4</v>
      </c>
      <c r="CC20">
        <f>5.0452/CA20</f>
        <v>1.5679371544416863E-4</v>
      </c>
      <c r="CD20">
        <f>LOG(($CC$16^1.1098/2.8257)+(7.149/CA20)^0.8981)</f>
        <v>-3.2092990805845933</v>
      </c>
      <c r="CE20">
        <f>-4*LOG(CB20-(CC20*CD20))</f>
        <v>12.708515655366007</v>
      </c>
      <c r="CF20">
        <f>1/CE20^2</f>
        <v>6.1917062403960624E-3</v>
      </c>
      <c r="CG20">
        <f t="shared" si="25"/>
        <v>22.568567467600758</v>
      </c>
      <c r="CH20" s="11">
        <f t="shared" si="26"/>
        <v>2629509732.5879073</v>
      </c>
      <c r="CI20" s="18">
        <f t="shared" ref="CI20:CI58" si="47">(1/144)*(CG20+(CH20/74130000000))</f>
        <v>0.15697249352730863</v>
      </c>
      <c r="CJ20" s="18">
        <f t="shared" si="27"/>
        <v>31.394498705461725</v>
      </c>
      <c r="CK20">
        <f>CK19+200</f>
        <v>400</v>
      </c>
      <c r="CL20" s="4">
        <f t="shared" si="28"/>
        <v>577.1605140948883</v>
      </c>
      <c r="CM20" s="11"/>
      <c r="CN20" s="11"/>
      <c r="CT20" s="13">
        <f t="shared" si="29"/>
        <v>0.79510196056178906</v>
      </c>
      <c r="CU20" s="14">
        <v>0.8</v>
      </c>
      <c r="CV20" s="14">
        <f>0.27*CT20/CU20/$CS$19</f>
        <v>0.161873782212761</v>
      </c>
      <c r="CW20" s="14">
        <f t="shared" ref="CW20:CW58" si="48">($CV$13+$CX$13/$CS$19+$CZ$13/$CS$19^3+$DB$13/$CS$19^4+$DD$13/$CS$19^5)*CV20</f>
        <v>-7.0931796149735257E-2</v>
      </c>
      <c r="CX20" s="14">
        <f>($DF$13+$DH$13/$CS$19+$CV$14/$CS$19^2)*CV20^2</f>
        <v>4.4693408766793971E-3</v>
      </c>
      <c r="CY20" s="14">
        <f>$CX$14*($DH$13/$CS$19+$CV$14/$CS$19^2)*CV20^5</f>
        <v>-4.4239755049097324E-6</v>
      </c>
      <c r="CZ20" s="14">
        <f t="shared" ref="CZ20:CZ58" si="49">$CZ$14*(1+$DB$14*CV20^2)*(CV20^2/$CS$19^3)</f>
        <v>3.5947184650609349E-3</v>
      </c>
      <c r="DA20" s="14">
        <f t="shared" ref="DA20:DA58" si="50">EXP(-$DB$14*CV20^2)</f>
        <v>0.98128489326131463</v>
      </c>
      <c r="DB20" s="14">
        <f t="shared" ref="DB20:DB58" si="51">1+CW20+CX20-CY20+CZ20*DA20</f>
        <v>0.93706941162774093</v>
      </c>
      <c r="DC20" s="14">
        <f t="shared" ref="DC20:DC58" si="52">DB20-CU20</f>
        <v>0.13706941162774089</v>
      </c>
      <c r="DD20" s="14">
        <v>0.85</v>
      </c>
      <c r="DE20" s="14">
        <f t="shared" ref="DE20:DE58" si="53">0.27*CT20/DD20/$CS$19</f>
        <v>0.15235179502377508</v>
      </c>
      <c r="DF20" s="14">
        <f t="shared" ref="DF20:DF58" si="54">($CV$13+$CX$13/$CS$19+$CZ$13/$CS$19^3+$DB$13/$CS$19^4+$DD$13/$CS$19^5)*DE20</f>
        <v>-6.6759337552692005E-2</v>
      </c>
      <c r="DG20" s="14">
        <f t="shared" ref="DG20:DG58" si="55">($DF$13+$DH$13/$CS$19+$CV$14/$CS$19^2)*DE20^2</f>
        <v>3.959000914982443E-3</v>
      </c>
      <c r="DH20" s="14">
        <f t="shared" ref="DH20:DH58" si="56">$CX$14*($DH$13/$CS$19+$CV$14/$CS$19^2)*DE20^5</f>
        <v>-3.2671420706706603E-6</v>
      </c>
      <c r="DI20" s="14">
        <f t="shared" ref="DI20:DI58" si="57">$CZ$14*(1+$DB$14*DE20^2)*DE20^2/$CS$19^3</f>
        <v>3.1775069709880956E-3</v>
      </c>
      <c r="DJ20" s="14">
        <f>EXP(-$DB$14*DE20^2)</f>
        <v>0.98340407416878639</v>
      </c>
      <c r="DK20" s="14">
        <f>1+DF20+DG20-DH20+DI20*DJ20</f>
        <v>0.94032770380533048</v>
      </c>
      <c r="DL20" s="14">
        <f>DK20-DD20</f>
        <v>9.0327703805330506E-2</v>
      </c>
      <c r="DM20" s="14">
        <f>(DL20-DC20)/(DD20-CU20)</f>
        <v>-0.93483415644820889</v>
      </c>
      <c r="DN20" s="14">
        <f>CU20-DC20/DM20</f>
        <v>0.94662430836772149</v>
      </c>
      <c r="DO20" s="14">
        <f t="shared" ref="DO20:DO58" si="58">DD20</f>
        <v>0.85</v>
      </c>
      <c r="DP20" s="14">
        <f t="shared" ref="DP20:DP58" si="59">0.27*CT20/DO20/$CS$19</f>
        <v>0.15235179502377508</v>
      </c>
      <c r="DQ20" s="14">
        <f t="shared" ref="DQ20:DQ58" si="60">($CV$13+$CX$13/$CS$19+$CZ$13/$CS$19^3+$DB$13/$CS$19^4+$DD$13/$CS$19^5)*DP20</f>
        <v>-6.6759337552692005E-2</v>
      </c>
      <c r="DR20" s="14">
        <f t="shared" ref="DR20:DR58" si="61">($DF$13+$DH$13/$CS$19+$CV$14/$CS$19^2)*DP20^2</f>
        <v>3.959000914982443E-3</v>
      </c>
      <c r="DS20" s="14">
        <f t="shared" ref="DS20:DS58" si="62">$CX$14*($DH$13/$CS$19+$CV$14/$CS$19^2)*DP20^5</f>
        <v>-3.2671420706706603E-6</v>
      </c>
      <c r="DT20" s="14">
        <f t="shared" ref="DT20:DT58" si="63">$CZ$14*(1+$DB$14*DP20^2)*(DP20^2/$CS$19^3)</f>
        <v>3.1775069709880956E-3</v>
      </c>
      <c r="DU20" s="14">
        <f t="shared" ref="DU20:DU58" si="64">EXP(-$DB$14*DP20^2)</f>
        <v>0.98340407416878639</v>
      </c>
      <c r="DV20" s="14">
        <f t="shared" ref="DV20:DV58" si="65">1+DQ20+DR20-DS20+DT20*DU20</f>
        <v>0.94032770380533048</v>
      </c>
      <c r="DW20" s="14">
        <f t="shared" ref="DW20:DW58" si="66">DV20-DO20</f>
        <v>9.0327703805330506E-2</v>
      </c>
      <c r="DX20" s="14">
        <f t="shared" ref="DX20:DX58" si="67">DN20</f>
        <v>0.94662430836772149</v>
      </c>
      <c r="DY20" s="14">
        <f t="shared" ref="DY20:DY58" si="68">0.27*CT20/DX20/$CS$19</f>
        <v>0.13680086664318383</v>
      </c>
      <c r="DZ20" s="14">
        <f t="shared" ref="DZ20:DZ58" si="69">($CV$13+$CX$13/$CS$19+$CZ$13/$CS$19^3+$DB$13/$CS$19^4+$DD$13/$CS$19^5)*DY20</f>
        <v>-5.9945045165420707E-2</v>
      </c>
      <c r="EA20" s="14">
        <f t="shared" ref="EA20:EA58" si="70">($DF$13+$DH$13/$CS$19+$CV$14/$CS$19^2)*DY20^2</f>
        <v>3.1920387032713274E-3</v>
      </c>
      <c r="EB20" s="14">
        <f t="shared" ref="EB20:EB58" si="71">$CX$14*($DH$13/$CS$19+$CV$14/$CS$19^2)*DY20^5</f>
        <v>-1.9071040393006157E-6</v>
      </c>
      <c r="EC20" s="14">
        <f t="shared" ref="EC20:EC58" si="72">$CZ$14*(1+$DB$14*DY20^2)*DY20^2/$CS$19^3</f>
        <v>2.5537714044490379E-3</v>
      </c>
      <c r="ED20" s="14">
        <f t="shared" ref="ED20:ED58" si="73">EXP(-$DB$14*DY20^2)</f>
        <v>0.98659748632701905</v>
      </c>
      <c r="EE20" s="14">
        <f t="shared" ref="EE20:EE58" si="74">1+DZ20+EA20-EB20+EC20*ED20</f>
        <v>0.94576844509017333</v>
      </c>
      <c r="EF20" s="14">
        <f t="shared" ref="EF20:EF58" si="75">EE20-DX20</f>
        <v>-8.5586327754816338E-4</v>
      </c>
      <c r="EG20" s="14">
        <f t="shared" ref="EG20:EG58" si="76">(EF20-DW20)/(DX20-DO20)</f>
        <v>-0.94369179581459872</v>
      </c>
      <c r="EH20" s="14">
        <f t="shared" ref="EH20:EH58" si="77">DO20-DW20/EG20</f>
        <v>0.94571737743821249</v>
      </c>
      <c r="EL20">
        <f t="shared" si="30"/>
        <v>530.33300769471327</v>
      </c>
      <c r="EV20">
        <f>(EL20*$EP$19)/(DN20*10.73*$EK$19)</f>
        <v>1.5857745591704777</v>
      </c>
      <c r="EW20">
        <f t="shared" ref="EW20:EW58" si="78">EV20/67.0176</f>
        <v>2.3662061296890333E-2</v>
      </c>
      <c r="EX20">
        <f>EXP($ET$19*EW20^$EU$19)</f>
        <v>1.0436396772626506</v>
      </c>
      <c r="EY20">
        <f>$ES$19*10^-4*EX20</f>
        <v>1.3087438678200829E-2</v>
      </c>
      <c r="FA20" s="16"/>
      <c r="FB20" s="16"/>
      <c r="FD20" s="22"/>
      <c r="FE20" s="22"/>
    </row>
    <row r="21" spans="3:161">
      <c r="C21" s="4">
        <f t="shared" si="31"/>
        <v>577.1605140948883</v>
      </c>
      <c r="D21">
        <v>515</v>
      </c>
      <c r="E21" s="4">
        <f t="shared" si="32"/>
        <v>608.88496601219583</v>
      </c>
      <c r="F21" s="4">
        <f t="shared" si="0"/>
        <v>-93.884966012195832</v>
      </c>
      <c r="G21" s="4">
        <f t="shared" si="1"/>
        <v>546.08025704744409</v>
      </c>
      <c r="H21" s="4"/>
      <c r="I21" s="4">
        <f>Sheet10!K20</f>
        <v>596.30760191113404</v>
      </c>
      <c r="J21" s="4"/>
      <c r="K21" s="4">
        <f t="shared" si="2"/>
        <v>546.08025704744409</v>
      </c>
      <c r="O21">
        <f t="shared" si="3"/>
        <v>80.909525197801287</v>
      </c>
      <c r="Q21" s="27"/>
      <c r="R21">
        <f t="shared" si="33"/>
        <v>1.23035269483702</v>
      </c>
      <c r="S21">
        <f t="shared" si="4"/>
        <v>3.0337947639802493E-2</v>
      </c>
      <c r="T21">
        <f t="shared" si="5"/>
        <v>123.03526948370201</v>
      </c>
      <c r="U21">
        <f t="shared" ref="U21:U58" si="79">T21*5.615</f>
        <v>690.84303815098679</v>
      </c>
      <c r="V21">
        <f t="shared" si="6"/>
        <v>512.98579709384478</v>
      </c>
      <c r="W21">
        <f t="shared" si="7"/>
        <v>0.80190904748021996</v>
      </c>
      <c r="X21">
        <f t="shared" si="34"/>
        <v>48.33</v>
      </c>
      <c r="Y21">
        <f t="shared" si="35"/>
        <v>1.0252939123641833</v>
      </c>
      <c r="Z21">
        <f t="shared" si="36"/>
        <v>49.552454784560979</v>
      </c>
      <c r="AA21">
        <f t="shared" si="37"/>
        <v>60.96699627997419</v>
      </c>
      <c r="AB21">
        <f t="shared" si="8"/>
        <v>1.23035269483702</v>
      </c>
      <c r="AC21">
        <f t="shared" si="38"/>
        <v>49.552454784560979</v>
      </c>
      <c r="AH21">
        <f t="shared" si="9"/>
        <v>0.7368846959971963</v>
      </c>
      <c r="AI21">
        <f t="shared" si="10"/>
        <v>0.86448120385278071</v>
      </c>
      <c r="AJ21">
        <f t="shared" si="39"/>
        <v>3.1132459815240452</v>
      </c>
      <c r="AK21">
        <f t="shared" si="11"/>
        <v>0</v>
      </c>
      <c r="AL21">
        <f t="shared" si="12"/>
        <v>3.1132459815240452</v>
      </c>
      <c r="AM21">
        <f t="shared" ref="AM21:AM58" si="80">AK21+AL21</f>
        <v>3.1132459815240452</v>
      </c>
      <c r="AN21">
        <f t="shared" si="13"/>
        <v>0</v>
      </c>
      <c r="AO21">
        <f t="shared" si="14"/>
        <v>30</v>
      </c>
      <c r="AP21">
        <f t="shared" ref="AP21:AP58" si="81">AN21+AO21</f>
        <v>30</v>
      </c>
      <c r="AR21">
        <f t="shared" ref="AR21:AR58" si="82">CT21</f>
        <v>0.8187110300561381</v>
      </c>
      <c r="AT21">
        <f t="shared" si="40"/>
        <v>0.94420119944347691</v>
      </c>
      <c r="AV21">
        <f t="shared" si="15"/>
        <v>0.3665027576982996</v>
      </c>
      <c r="AW21">
        <f t="shared" si="16"/>
        <v>0.27214678141384691</v>
      </c>
      <c r="AX21">
        <f t="shared" ref="AX21:AX58" si="83">AV21+AW21</f>
        <v>0.6386495391121465</v>
      </c>
      <c r="AY21">
        <f t="shared" si="41"/>
        <v>0.57387148232787166</v>
      </c>
      <c r="AZ21">
        <f t="shared" ref="AZ21:AZ58" si="84">1-AY21</f>
        <v>0.42612851767212834</v>
      </c>
      <c r="BA21">
        <f t="shared" si="17"/>
        <v>0.52820230044810434</v>
      </c>
      <c r="BB21">
        <f t="shared" ref="BB21:BB58" si="85">IF(BA21&lt;0.13,0.13,BA21)</f>
        <v>0.52820230044810434</v>
      </c>
      <c r="BC21">
        <f t="shared" ref="BC21:BC58" si="86">1.938*AV21*(AC21/AP21)^(1/4)</f>
        <v>0.8052245350431595</v>
      </c>
      <c r="BD21">
        <f t="shared" ref="BD21:BD58" si="87">1.938*AW21*(AC21/AP21)^(1/4)</f>
        <v>0.59791982713497038</v>
      </c>
      <c r="BE21">
        <f t="shared" si="18"/>
        <v>25.890856485710856</v>
      </c>
      <c r="BF21">
        <f t="shared" ref="BF21:BF58" si="88">0.15726*AM21*(1/(AC21*AP21^3))^(1/4)</f>
        <v>1.4395424397152433E-2</v>
      </c>
      <c r="BG21">
        <f t="shared" ref="BG21:BG58" si="89">0.0019+0.0322*BF21-0.6642*BF21^2+4.9951*BF21^3</f>
        <v>2.2407927413942855E-3</v>
      </c>
      <c r="BH21">
        <f t="shared" ref="BH21:BH58" si="90">1-10.0147*BF21+33.8696*BF21^2+277.2817*BF21^3</f>
        <v>0.86368005072670651</v>
      </c>
      <c r="BI21">
        <f t="shared" ref="BI21:BI58" si="91">BG21/BH21</f>
        <v>2.5944708801701123E-3</v>
      </c>
      <c r="BJ21">
        <f t="shared" si="42"/>
        <v>3.90054628241268E-3</v>
      </c>
      <c r="BK21">
        <f t="shared" si="43"/>
        <v>25.202745272263869</v>
      </c>
      <c r="BL21">
        <f t="shared" ref="BL21:BL58" si="92">BJ21/BK21</f>
        <v>1.5476672244532465E-4</v>
      </c>
      <c r="BM21">
        <f t="shared" ref="BM21:BM58" si="93">(0.0047+1123.32*BL21+729489.64*BL21^2)</f>
        <v>0.19602582915254604</v>
      </c>
      <c r="BN21">
        <f t="shared" ref="BN21:BN58" si="94">(1+1097.1566*BL21+722153.97*BL21^2)</f>
        <v>1.187100896102194</v>
      </c>
      <c r="BO21">
        <f t="shared" ref="BO21:BO58" si="95">SQRT(BM21/BN21)</f>
        <v>0.40636176066627916</v>
      </c>
      <c r="BP21">
        <f t="shared" si="44"/>
        <v>1.1288465796823503E-4</v>
      </c>
      <c r="BQ21">
        <f t="shared" ref="BQ21:BQ58" si="96">1.0886-69.9473*BP21+2334.3497*BP21^2-12896.683*BP21^3</f>
        <v>1.0807337509042207</v>
      </c>
      <c r="BR21">
        <f t="shared" ref="BR21:BR58" si="97">1-53.4401*BP21+1517.9369*BP21^2-8419.8115*BP21^3</f>
        <v>0.99398676346591031</v>
      </c>
      <c r="BS21">
        <f t="shared" ref="BS21:BS58" si="98">BQ21/BR21</f>
        <v>1.0872717732536339</v>
      </c>
      <c r="BT21">
        <f t="shared" si="45"/>
        <v>0.44182567210209411</v>
      </c>
      <c r="BU21">
        <f t="shared" si="46"/>
        <v>0.44182567210209411</v>
      </c>
      <c r="BV21">
        <f t="shared" si="19"/>
        <v>0.44182567210209411</v>
      </c>
      <c r="BW21">
        <f t="shared" si="20"/>
        <v>18.1611113292619</v>
      </c>
      <c r="BX21">
        <f t="shared" si="21"/>
        <v>0.44509425116329893</v>
      </c>
      <c r="BY21">
        <f t="shared" si="22"/>
        <v>35071.953270878279</v>
      </c>
      <c r="BZ21">
        <f t="shared" si="23"/>
        <v>0.1469635666632729</v>
      </c>
      <c r="CA21">
        <f t="shared" si="24"/>
        <v>31500.989917883326</v>
      </c>
      <c r="CB21">
        <f t="shared" ref="CB21:CB58" si="99">$CC$16/3.7065</f>
        <v>1.6187778227438283E-4</v>
      </c>
      <c r="CC21">
        <f t="shared" ref="CC21:CC58" si="100">5.0452/CA21</f>
        <v>1.6016004618114575E-4</v>
      </c>
      <c r="CD21">
        <f t="shared" ref="CD21:CD58" si="101">LOG(($CC$16^1.1098/2.8257)+(7.149/CA21)^0.8981)</f>
        <v>-3.2022649557202461</v>
      </c>
      <c r="CE21">
        <f t="shared" ref="CE21:CE58" si="102">-4*LOG(CB21-(CC21*CD21))</f>
        <v>12.683421513229732</v>
      </c>
      <c r="CF21">
        <f t="shared" ref="CF21:CF58" si="103">1/CE21^2</f>
        <v>6.2162310520211712E-3</v>
      </c>
      <c r="CG21">
        <f t="shared" si="25"/>
        <v>22.806437040785916</v>
      </c>
      <c r="CH21" s="11">
        <f t="shared" si="26"/>
        <v>2607029020.1430268</v>
      </c>
      <c r="CI21" s="18">
        <f t="shared" si="47"/>
        <v>0.15862225958653745</v>
      </c>
      <c r="CJ21" s="18">
        <f t="shared" si="27"/>
        <v>31.724451917307491</v>
      </c>
      <c r="CK21">
        <f t="shared" ref="CK21:CK57" si="104">CK20+200</f>
        <v>600</v>
      </c>
      <c r="CL21" s="4">
        <f t="shared" si="28"/>
        <v>608.88496601219583</v>
      </c>
      <c r="CM21" s="11"/>
      <c r="CN21" s="11"/>
      <c r="CT21" s="13">
        <f t="shared" si="29"/>
        <v>0.8187110300561381</v>
      </c>
      <c r="CU21" s="14">
        <v>0.8</v>
      </c>
      <c r="CV21" s="14">
        <f t="shared" ref="CV21:CV58" si="105">0.27*CT21/CU21/$CS$19</f>
        <v>0.16668032220780005</v>
      </c>
      <c r="CW21" s="14">
        <f t="shared" si="48"/>
        <v>-7.3037983516541477E-2</v>
      </c>
      <c r="CX21" s="14">
        <f t="shared" ref="CX21:CX58" si="106">($DF$13+$DH$13/$CS$19+$CV$14/$CS$19^2)*CV21^2</f>
        <v>4.7386988951360213E-3</v>
      </c>
      <c r="CY21" s="14">
        <f t="shared" ref="CY21:CY58" si="107">$CX$14*($DH$13/$CS$19+$CV$14/$CS$19^2)*CV21^5</f>
        <v>-5.1209649008089291E-6</v>
      </c>
      <c r="CZ21" s="14">
        <f t="shared" si="49"/>
        <v>3.8156239714035797E-3</v>
      </c>
      <c r="DA21" s="14">
        <f t="shared" si="50"/>
        <v>0.98016822901073697</v>
      </c>
      <c r="DB21" s="14">
        <f t="shared" si="51"/>
        <v>0.93544578973411696</v>
      </c>
      <c r="DC21" s="14">
        <f t="shared" si="52"/>
        <v>0.13544578973411692</v>
      </c>
      <c r="DD21" s="14">
        <v>0.85</v>
      </c>
      <c r="DE21" s="14">
        <f t="shared" si="53"/>
        <v>0.15687559737204715</v>
      </c>
      <c r="DF21" s="14">
        <f t="shared" si="54"/>
        <v>-6.8741631544980239E-2</v>
      </c>
      <c r="DG21" s="14">
        <f t="shared" si="55"/>
        <v>4.1976017894630527E-3</v>
      </c>
      <c r="DH21" s="14">
        <f t="shared" si="56"/>
        <v>-3.7818744365317293E-6</v>
      </c>
      <c r="DI21" s="14">
        <f t="shared" si="57"/>
        <v>3.3723508426048454E-3</v>
      </c>
      <c r="DJ21" s="14">
        <f t="shared" ref="DJ21:DJ58" si="108">EXP(-$DB$14*DE21^2)</f>
        <v>0.98241271768218652</v>
      </c>
      <c r="DK21" s="14">
        <f t="shared" ref="DK21:DK58" si="109">1+DF21+DG21-DH21+DI21*DJ21</f>
        <v>0.93877279247518053</v>
      </c>
      <c r="DL21" s="14">
        <f t="shared" ref="DL21:DL58" si="110">DK21-DD21</f>
        <v>8.8772792475180551E-2</v>
      </c>
      <c r="DM21" s="14">
        <f t="shared" ref="DM21:DM58" si="111">(DL21-DC21)/(DD21-CU21)</f>
        <v>-0.93345994517872855</v>
      </c>
      <c r="DN21" s="14">
        <f t="shared" ref="DN21:DN58" si="112">CU21-DC21/DM21</f>
        <v>0.94510080527149265</v>
      </c>
      <c r="DO21" s="14">
        <f t="shared" si="58"/>
        <v>0.85</v>
      </c>
      <c r="DP21" s="14">
        <f t="shared" si="59"/>
        <v>0.15687559737204715</v>
      </c>
      <c r="DQ21" s="14">
        <f t="shared" si="60"/>
        <v>-6.8741631544980239E-2</v>
      </c>
      <c r="DR21" s="14">
        <f t="shared" si="61"/>
        <v>4.1976017894630527E-3</v>
      </c>
      <c r="DS21" s="14">
        <f t="shared" si="62"/>
        <v>-3.7818744365317293E-6</v>
      </c>
      <c r="DT21" s="14">
        <f t="shared" si="63"/>
        <v>3.3723508426048454E-3</v>
      </c>
      <c r="DU21" s="14">
        <f t="shared" si="64"/>
        <v>0.98241271768218652</v>
      </c>
      <c r="DV21" s="14">
        <f t="shared" si="65"/>
        <v>0.93877279247518053</v>
      </c>
      <c r="DW21" s="14">
        <f t="shared" si="66"/>
        <v>8.8772792475180551E-2</v>
      </c>
      <c r="DX21" s="14">
        <f t="shared" si="67"/>
        <v>0.94510080527149265</v>
      </c>
      <c r="DY21" s="14">
        <f t="shared" si="68"/>
        <v>0.14108998428790373</v>
      </c>
      <c r="DZ21" s="14">
        <f t="shared" si="69"/>
        <v>-6.1824502198417126E-2</v>
      </c>
      <c r="EA21" s="14">
        <f t="shared" si="70"/>
        <v>3.3953364936148865E-3</v>
      </c>
      <c r="EB21" s="14">
        <f t="shared" si="71"/>
        <v>-2.225415292633849E-6</v>
      </c>
      <c r="EC21" s="14">
        <f t="shared" si="72"/>
        <v>2.7187218964098881E-3</v>
      </c>
      <c r="ED21" s="14">
        <f t="shared" si="73"/>
        <v>0.98575000354964071</v>
      </c>
      <c r="EE21" s="14">
        <f t="shared" si="74"/>
        <v>0.94425303982952691</v>
      </c>
      <c r="EF21" s="14">
        <f t="shared" si="75"/>
        <v>-8.4776544196574211E-4</v>
      </c>
      <c r="EG21" s="14">
        <f t="shared" si="76"/>
        <v>-0.94237433280715732</v>
      </c>
      <c r="EH21" s="14">
        <f t="shared" si="77"/>
        <v>0.94420119944347691</v>
      </c>
      <c r="EL21">
        <f t="shared" si="30"/>
        <v>546.08025704744409</v>
      </c>
      <c r="EV21">
        <f t="shared" ref="EV21:EV58" si="113">(EL21*$EP$19)/(DN21*10.73*$EK$19)</f>
        <v>1.6354933497686863</v>
      </c>
      <c r="EW21">
        <f t="shared" si="78"/>
        <v>2.4403937917333449E-2</v>
      </c>
      <c r="EX21">
        <f t="shared" ref="EX21:EX58" si="114">EXP($ET$19*EW21^$EU$19)</f>
        <v>1.0454438780720552</v>
      </c>
      <c r="EY21">
        <f t="shared" ref="EY21:EY58" si="115">$ES$19*10^-4*EX21</f>
        <v>1.3110063697132817E-2</v>
      </c>
      <c r="FA21" s="16"/>
      <c r="FB21" s="16"/>
      <c r="FD21" s="22"/>
      <c r="FE21" s="22"/>
    </row>
    <row r="22" spans="3:161">
      <c r="C22" s="4">
        <f t="shared" si="31"/>
        <v>608.88496601219583</v>
      </c>
      <c r="D22">
        <v>515.1</v>
      </c>
      <c r="E22" s="4">
        <f t="shared" si="32"/>
        <v>640.94111736451134</v>
      </c>
      <c r="F22" s="4">
        <f t="shared" si="0"/>
        <v>-125.84111736451132</v>
      </c>
      <c r="G22" s="4">
        <f t="shared" si="1"/>
        <v>561.99248300609793</v>
      </c>
      <c r="H22" s="4"/>
      <c r="I22" s="4">
        <f>Sheet10!K21</f>
        <v>629.7632663306598</v>
      </c>
      <c r="J22" s="4"/>
      <c r="K22" s="4">
        <f t="shared" si="2"/>
        <v>561.99248300609793</v>
      </c>
      <c r="O22">
        <f t="shared" si="3"/>
        <v>83.491545564663909</v>
      </c>
      <c r="Q22" s="27"/>
      <c r="R22">
        <f t="shared" si="33"/>
        <v>1.2299278590823224</v>
      </c>
      <c r="S22">
        <f t="shared" si="4"/>
        <v>2.9431344823379901E-2</v>
      </c>
      <c r="T22">
        <f t="shared" si="5"/>
        <v>122.99278590823224</v>
      </c>
      <c r="U22">
        <f t="shared" si="79"/>
        <v>690.60449287472397</v>
      </c>
      <c r="V22">
        <f t="shared" si="6"/>
        <v>490.05677384944175</v>
      </c>
      <c r="W22">
        <f t="shared" si="7"/>
        <v>0.80165084544353371</v>
      </c>
      <c r="X22">
        <f t="shared" si="34"/>
        <v>48.33</v>
      </c>
      <c r="Y22">
        <f t="shared" si="35"/>
        <v>1.024939882568602</v>
      </c>
      <c r="Z22">
        <f t="shared" si="36"/>
        <v>49.535344524540534</v>
      </c>
      <c r="AA22">
        <f t="shared" si="37"/>
        <v>60.924900239973383</v>
      </c>
      <c r="AB22">
        <f t="shared" si="8"/>
        <v>1.2299278590823224</v>
      </c>
      <c r="AC22">
        <f t="shared" si="38"/>
        <v>49.535344524540534</v>
      </c>
      <c r="AH22">
        <f t="shared" si="9"/>
        <v>0.73152623348036983</v>
      </c>
      <c r="AI22">
        <f t="shared" si="10"/>
        <v>0.86123812671090938</v>
      </c>
      <c r="AJ22">
        <f t="shared" si="39"/>
        <v>3.0739449167558432</v>
      </c>
      <c r="AK22">
        <f t="shared" si="11"/>
        <v>0</v>
      </c>
      <c r="AL22">
        <f t="shared" si="12"/>
        <v>3.0739449167558432</v>
      </c>
      <c r="AM22">
        <f t="shared" si="80"/>
        <v>3.0739449167558432</v>
      </c>
      <c r="AN22">
        <f t="shared" si="13"/>
        <v>0</v>
      </c>
      <c r="AO22">
        <f t="shared" si="14"/>
        <v>30</v>
      </c>
      <c r="AP22">
        <f t="shared" si="81"/>
        <v>30</v>
      </c>
      <c r="AR22">
        <f t="shared" si="82"/>
        <v>0.84256744078875256</v>
      </c>
      <c r="AT22">
        <f t="shared" si="40"/>
        <v>0.94267608318134832</v>
      </c>
      <c r="AV22">
        <f t="shared" si="15"/>
        <v>0.36637620579467151</v>
      </c>
      <c r="AW22">
        <f t="shared" si="16"/>
        <v>0.25998258522697659</v>
      </c>
      <c r="AX22">
        <f t="shared" si="83"/>
        <v>0.62635879102164815</v>
      </c>
      <c r="AY22">
        <f t="shared" si="41"/>
        <v>0.58493025251083108</v>
      </c>
      <c r="AZ22">
        <f t="shared" si="84"/>
        <v>0.41506974748916892</v>
      </c>
      <c r="BA22">
        <f t="shared" si="17"/>
        <v>0.54889344406209395</v>
      </c>
      <c r="BB22">
        <f t="shared" si="85"/>
        <v>0.54889344406209395</v>
      </c>
      <c r="BC22">
        <f t="shared" si="86"/>
        <v>0.80487699912114197</v>
      </c>
      <c r="BD22">
        <f t="shared" si="87"/>
        <v>0.57114517731131764</v>
      </c>
      <c r="BE22">
        <f t="shared" si="18"/>
        <v>25.886386096336473</v>
      </c>
      <c r="BF22">
        <f t="shared" si="88"/>
        <v>1.4214926362204734E-2</v>
      </c>
      <c r="BG22">
        <f t="shared" si="89"/>
        <v>2.2378571920783374E-3</v>
      </c>
      <c r="BH22">
        <f t="shared" si="90"/>
        <v>0.8652820519121508</v>
      </c>
      <c r="BI22">
        <f t="shared" si="91"/>
        <v>2.5862748304243568E-3</v>
      </c>
      <c r="BJ22">
        <f t="shared" si="42"/>
        <v>3.8865461194674215E-3</v>
      </c>
      <c r="BK22">
        <f t="shared" si="43"/>
        <v>24.543268777151887</v>
      </c>
      <c r="BL22">
        <f t="shared" si="92"/>
        <v>1.5835486930272023E-4</v>
      </c>
      <c r="BM22">
        <f t="shared" si="93"/>
        <v>0.20087606704398772</v>
      </c>
      <c r="BN22">
        <f t="shared" si="94"/>
        <v>1.1918490140543008</v>
      </c>
      <c r="BO22">
        <f t="shared" si="95"/>
        <v>0.41053810903025723</v>
      </c>
      <c r="BP22">
        <f t="shared" si="44"/>
        <v>1.0735360161606056E-4</v>
      </c>
      <c r="BQ22">
        <f t="shared" si="96"/>
        <v>1.0811177923691107</v>
      </c>
      <c r="BR22">
        <f t="shared" si="97"/>
        <v>0.99428049628982751</v>
      </c>
      <c r="BS22">
        <f t="shared" si="98"/>
        <v>1.0873368193415418</v>
      </c>
      <c r="BT22">
        <f t="shared" si="45"/>
        <v>0.44639320169145097</v>
      </c>
      <c r="BU22">
        <f t="shared" si="46"/>
        <v>0.44639320169145097</v>
      </c>
      <c r="BV22">
        <f t="shared" si="19"/>
        <v>0.44639320169145097</v>
      </c>
      <c r="BW22">
        <f t="shared" si="20"/>
        <v>18.148571579633018</v>
      </c>
      <c r="BX22">
        <f t="shared" si="21"/>
        <v>0.43830094034462092</v>
      </c>
      <c r="BY22">
        <f t="shared" si="22"/>
        <v>35035.511225257047</v>
      </c>
      <c r="BZ22">
        <f t="shared" si="23"/>
        <v>0.14997608828050599</v>
      </c>
      <c r="CA22">
        <f t="shared" si="24"/>
        <v>30836.165516493544</v>
      </c>
      <c r="CB22">
        <f t="shared" si="99"/>
        <v>1.6187778227438283E-4</v>
      </c>
      <c r="CC22">
        <f t="shared" si="100"/>
        <v>1.636130794959393E-4</v>
      </c>
      <c r="CD22">
        <f t="shared" si="101"/>
        <v>-3.1951813710233674</v>
      </c>
      <c r="CE22">
        <f t="shared" si="102"/>
        <v>12.658122388691499</v>
      </c>
      <c r="CF22">
        <f t="shared" si="103"/>
        <v>6.2411039925034505E-3</v>
      </c>
      <c r="CG22">
        <f t="shared" si="25"/>
        <v>23.04555886149814</v>
      </c>
      <c r="CH22" s="11">
        <f t="shared" si="26"/>
        <v>2584921415.0924783</v>
      </c>
      <c r="CI22" s="18">
        <f t="shared" si="47"/>
        <v>0.16028075676157777</v>
      </c>
      <c r="CJ22" s="18">
        <f t="shared" si="27"/>
        <v>32.056151352315553</v>
      </c>
      <c r="CK22">
        <f t="shared" si="104"/>
        <v>800</v>
      </c>
      <c r="CL22" s="4">
        <f t="shared" si="28"/>
        <v>640.94111736451134</v>
      </c>
      <c r="CM22" s="11"/>
      <c r="CN22" s="11"/>
      <c r="CO22" s="11"/>
      <c r="CP22" s="11"/>
      <c r="CQ22" s="11"/>
      <c r="CR22" s="11"/>
      <c r="CS22" s="11"/>
      <c r="CT22" s="13">
        <f t="shared" si="29"/>
        <v>0.84256744078875256</v>
      </c>
      <c r="CU22" s="14">
        <v>0.8</v>
      </c>
      <c r="CV22" s="14">
        <f t="shared" si="105"/>
        <v>0.17153721808638758</v>
      </c>
      <c r="CW22" s="14">
        <f t="shared" si="48"/>
        <v>-7.5166236428601388E-2</v>
      </c>
      <c r="CX22" s="14">
        <f t="shared" si="106"/>
        <v>5.0188842112626397E-3</v>
      </c>
      <c r="CY22" s="14">
        <f t="shared" si="107"/>
        <v>-5.9118302531276278E-6</v>
      </c>
      <c r="CZ22" s="14">
        <f t="shared" si="49"/>
        <v>4.0459229348208366E-3</v>
      </c>
      <c r="DA22" s="14">
        <f t="shared" si="50"/>
        <v>0.97900802691116795</v>
      </c>
      <c r="DB22" s="14">
        <f t="shared" si="51"/>
        <v>0.93381955064236788</v>
      </c>
      <c r="DC22" s="14">
        <f t="shared" si="52"/>
        <v>0.13381955064236783</v>
      </c>
      <c r="DD22" s="14">
        <v>0.85</v>
      </c>
      <c r="DE22" s="14">
        <f t="shared" si="53"/>
        <v>0.16144679349307067</v>
      </c>
      <c r="DF22" s="14">
        <f t="shared" si="54"/>
        <v>-7.0744693109271894E-2</v>
      </c>
      <c r="DG22" s="14">
        <f t="shared" si="55"/>
        <v>4.4457936265855915E-3</v>
      </c>
      <c r="DH22" s="14">
        <f t="shared" si="56"/>
        <v>-4.3659349635234798E-6</v>
      </c>
      <c r="DI22" s="14">
        <f t="shared" si="57"/>
        <v>3.5754299432575964E-3</v>
      </c>
      <c r="DJ22" s="14">
        <f t="shared" si="108"/>
        <v>0.98138257238109894</v>
      </c>
      <c r="DK22" s="14">
        <f t="shared" si="109"/>
        <v>0.93721433108735985</v>
      </c>
      <c r="DL22" s="14">
        <f t="shared" si="110"/>
        <v>8.7214331087359875E-2</v>
      </c>
      <c r="DM22" s="14">
        <f t="shared" si="111"/>
        <v>-0.93210439110016041</v>
      </c>
      <c r="DN22" s="14">
        <f t="shared" si="112"/>
        <v>0.94356712823165756</v>
      </c>
      <c r="DO22" s="14">
        <f t="shared" si="58"/>
        <v>0.85</v>
      </c>
      <c r="DP22" s="14">
        <f t="shared" si="59"/>
        <v>0.16144679349307067</v>
      </c>
      <c r="DQ22" s="14">
        <f t="shared" si="60"/>
        <v>-7.0744693109271894E-2</v>
      </c>
      <c r="DR22" s="14">
        <f t="shared" si="61"/>
        <v>4.4457936265855915E-3</v>
      </c>
      <c r="DS22" s="14">
        <f t="shared" si="62"/>
        <v>-4.3659349635234798E-6</v>
      </c>
      <c r="DT22" s="14">
        <f t="shared" si="63"/>
        <v>3.5754299432575964E-3</v>
      </c>
      <c r="DU22" s="14">
        <f t="shared" si="64"/>
        <v>0.98138257238109894</v>
      </c>
      <c r="DV22" s="14">
        <f t="shared" si="65"/>
        <v>0.93721433108735985</v>
      </c>
      <c r="DW22" s="14">
        <f t="shared" si="66"/>
        <v>8.7214331087359875E-2</v>
      </c>
      <c r="DX22" s="14">
        <f t="shared" si="67"/>
        <v>0.94356712823165756</v>
      </c>
      <c r="DY22" s="14">
        <f t="shared" si="68"/>
        <v>0.14543721412412158</v>
      </c>
      <c r="DZ22" s="14">
        <f t="shared" si="69"/>
        <v>-6.3729423528749413E-2</v>
      </c>
      <c r="EA22" s="14">
        <f t="shared" si="70"/>
        <v>3.6077924474971035E-3</v>
      </c>
      <c r="EB22" s="14">
        <f t="shared" si="71"/>
        <v>-2.5900483861029867E-6</v>
      </c>
      <c r="EC22" s="14">
        <f t="shared" si="72"/>
        <v>2.8913978245545791E-3</v>
      </c>
      <c r="ED22" s="14">
        <f t="shared" si="73"/>
        <v>0.9848651212524453</v>
      </c>
      <c r="EE22" s="14">
        <f t="shared" si="74"/>
        <v>0.94272859583620272</v>
      </c>
      <c r="EF22" s="14">
        <f t="shared" si="75"/>
        <v>-8.3853239545483849E-4</v>
      </c>
      <c r="EG22" s="14">
        <f t="shared" si="76"/>
        <v>-0.94106621787952693</v>
      </c>
      <c r="EH22" s="14">
        <f t="shared" si="77"/>
        <v>0.94267608318134832</v>
      </c>
      <c r="EL22">
        <f t="shared" si="30"/>
        <v>561.99248300609793</v>
      </c>
      <c r="EV22">
        <f t="shared" si="113"/>
        <v>1.6858857679331265</v>
      </c>
      <c r="EW22">
        <f t="shared" si="78"/>
        <v>2.5155866040161488E-2</v>
      </c>
      <c r="EX22">
        <f t="shared" si="114"/>
        <v>1.0472917166433895</v>
      </c>
      <c r="EY22">
        <f t="shared" si="115"/>
        <v>1.3133235941841818E-2</v>
      </c>
      <c r="FA22" s="16"/>
      <c r="FB22" s="16"/>
      <c r="FD22" s="22"/>
      <c r="FE22" s="22"/>
    </row>
    <row r="23" spans="3:161">
      <c r="C23" s="4">
        <f t="shared" si="31"/>
        <v>640.94111736451134</v>
      </c>
      <c r="D23">
        <v>515.20000000000005</v>
      </c>
      <c r="E23" s="4">
        <f t="shared" si="32"/>
        <v>673.33099598395108</v>
      </c>
      <c r="F23" s="4">
        <f t="shared" si="0"/>
        <v>-158.13099598395104</v>
      </c>
      <c r="G23" s="4">
        <f t="shared" si="1"/>
        <v>578.07055868225575</v>
      </c>
      <c r="H23" s="4"/>
      <c r="I23" s="4">
        <f>Sheet10!K22</f>
        <v>663.91525238291354</v>
      </c>
      <c r="J23" s="4"/>
      <c r="K23" s="4">
        <f t="shared" si="2"/>
        <v>578.07055868225575</v>
      </c>
      <c r="O23">
        <f t="shared" si="3"/>
        <v>86.107444901360637</v>
      </c>
      <c r="Q23" s="27"/>
      <c r="R23">
        <f t="shared" si="33"/>
        <v>1.2294987443509728</v>
      </c>
      <c r="S23">
        <f t="shared" si="4"/>
        <v>2.8566205919847553E-2</v>
      </c>
      <c r="T23">
        <f t="shared" si="5"/>
        <v>122.94987443509729</v>
      </c>
      <c r="U23">
        <f t="shared" si="79"/>
        <v>690.36354495307125</v>
      </c>
      <c r="V23">
        <f t="shared" si="6"/>
        <v>468.1788477677693</v>
      </c>
      <c r="W23">
        <f t="shared" si="7"/>
        <v>0.80138925550986395</v>
      </c>
      <c r="X23">
        <f t="shared" si="34"/>
        <v>48.33</v>
      </c>
      <c r="Y23">
        <f t="shared" si="35"/>
        <v>1.0245822869591441</v>
      </c>
      <c r="Z23">
        <f t="shared" si="36"/>
        <v>49.518061928735435</v>
      </c>
      <c r="AA23">
        <f t="shared" si="37"/>
        <v>60.882394964073931</v>
      </c>
      <c r="AB23">
        <f t="shared" si="8"/>
        <v>1.2294987443509728</v>
      </c>
      <c r="AC23">
        <f t="shared" si="38"/>
        <v>49.518061928735435</v>
      </c>
      <c r="AH23">
        <f t="shared" si="9"/>
        <v>0.72621271047491109</v>
      </c>
      <c r="AI23">
        <f t="shared" si="10"/>
        <v>0.85800106592007963</v>
      </c>
      <c r="AJ23">
        <f t="shared" si="39"/>
        <v>3.0351953879522724</v>
      </c>
      <c r="AK23">
        <f t="shared" si="11"/>
        <v>0</v>
      </c>
      <c r="AL23">
        <f t="shared" si="12"/>
        <v>3.0351953879522724</v>
      </c>
      <c r="AM23">
        <f t="shared" si="80"/>
        <v>3.0351953879522724</v>
      </c>
      <c r="AN23">
        <f t="shared" si="13"/>
        <v>0</v>
      </c>
      <c r="AO23">
        <f t="shared" si="14"/>
        <v>30</v>
      </c>
      <c r="AP23">
        <f t="shared" si="81"/>
        <v>30</v>
      </c>
      <c r="AR23">
        <f t="shared" si="82"/>
        <v>0.86667250177249733</v>
      </c>
      <c r="AT23">
        <f t="shared" si="40"/>
        <v>0.94114228972521585</v>
      </c>
      <c r="AV23">
        <f t="shared" si="15"/>
        <v>0.36624837925105641</v>
      </c>
      <c r="AW23">
        <f t="shared" si="16"/>
        <v>0.24837601209986912</v>
      </c>
      <c r="AX23">
        <f t="shared" si="83"/>
        <v>0.6146243913509255</v>
      </c>
      <c r="AY23">
        <f t="shared" si="41"/>
        <v>0.59588975706944158</v>
      </c>
      <c r="AZ23">
        <f t="shared" si="84"/>
        <v>0.40411024293055842</v>
      </c>
      <c r="BA23">
        <f t="shared" si="17"/>
        <v>0.5682728100361959</v>
      </c>
      <c r="BB23">
        <f t="shared" si="85"/>
        <v>0.5682728100361959</v>
      </c>
      <c r="BC23">
        <f t="shared" si="86"/>
        <v>0.80452599325670549</v>
      </c>
      <c r="BD23">
        <f t="shared" si="87"/>
        <v>0.54559956891661876</v>
      </c>
      <c r="BE23">
        <f t="shared" si="18"/>
        <v>25.881869897031912</v>
      </c>
      <c r="BF23">
        <f t="shared" si="88"/>
        <v>1.4036960385180725E-2</v>
      </c>
      <c r="BG23">
        <f t="shared" si="89"/>
        <v>2.2349340408875924E-3</v>
      </c>
      <c r="BH23">
        <f t="shared" si="90"/>
        <v>0.86686449502533314</v>
      </c>
      <c r="BI23">
        <f t="shared" si="91"/>
        <v>2.5781815424592734E-3</v>
      </c>
      <c r="BJ23">
        <f t="shared" si="42"/>
        <v>3.8726942493142436E-3</v>
      </c>
      <c r="BK23">
        <f t="shared" si="43"/>
        <v>23.90176344482914</v>
      </c>
      <c r="BL23">
        <f t="shared" si="92"/>
        <v>1.620254613536498E-4</v>
      </c>
      <c r="BM23">
        <f t="shared" si="93"/>
        <v>0.2058571857420172</v>
      </c>
      <c r="BN23">
        <f t="shared" si="94"/>
        <v>1.1967254709427491</v>
      </c>
      <c r="BO23">
        <f t="shared" si="95"/>
        <v>0.4147493827322572</v>
      </c>
      <c r="BP23">
        <f t="shared" si="44"/>
        <v>1.0210031835140114E-4</v>
      </c>
      <c r="BQ23">
        <f t="shared" si="96"/>
        <v>1.0814826790458012</v>
      </c>
      <c r="BR23">
        <f t="shared" si="97"/>
        <v>0.9945595635109854</v>
      </c>
      <c r="BS23">
        <f t="shared" si="98"/>
        <v>1.0873986020786535</v>
      </c>
      <c r="BT23">
        <f t="shared" si="45"/>
        <v>0.45099789899604087</v>
      </c>
      <c r="BU23">
        <f t="shared" si="46"/>
        <v>0.45099789899604087</v>
      </c>
      <c r="BV23">
        <f t="shared" si="19"/>
        <v>0.45099789899604087</v>
      </c>
      <c r="BW23">
        <f t="shared" si="20"/>
        <v>18.135909925052793</v>
      </c>
      <c r="BX23">
        <f t="shared" si="21"/>
        <v>0.43141890540539424</v>
      </c>
      <c r="BY23">
        <f t="shared" si="22"/>
        <v>34998.672152260464</v>
      </c>
      <c r="BZ23">
        <f t="shared" si="23"/>
        <v>0.15306563880235824</v>
      </c>
      <c r="CA23">
        <f t="shared" si="24"/>
        <v>30181.984410384895</v>
      </c>
      <c r="CB23">
        <f t="shared" si="99"/>
        <v>1.6187778227438283E-4</v>
      </c>
      <c r="CC23">
        <f t="shared" si="100"/>
        <v>1.671593203216972E-4</v>
      </c>
      <c r="CD23">
        <f t="shared" si="101"/>
        <v>-3.1880403276571663</v>
      </c>
      <c r="CE23">
        <f t="shared" si="102"/>
        <v>12.632589672592262</v>
      </c>
      <c r="CF23">
        <f t="shared" si="103"/>
        <v>6.2663582563183421E-3</v>
      </c>
      <c r="CG23">
        <f t="shared" si="25"/>
        <v>23.286135934884808</v>
      </c>
      <c r="CH23" s="11">
        <f t="shared" si="26"/>
        <v>2563168629.5170841</v>
      </c>
      <c r="CI23" s="18">
        <f t="shared" si="47"/>
        <v>0.16194939309719858</v>
      </c>
      <c r="CJ23" s="18">
        <f t="shared" si="27"/>
        <v>32.389878619439713</v>
      </c>
      <c r="CK23">
        <f t="shared" si="104"/>
        <v>1000</v>
      </c>
      <c r="CL23" s="4">
        <f t="shared" si="28"/>
        <v>673.33099598395108</v>
      </c>
      <c r="CM23" s="11"/>
      <c r="CN23" s="11"/>
      <c r="CO23" s="11"/>
      <c r="CP23" s="11"/>
      <c r="CQ23" s="11"/>
      <c r="CR23" s="11"/>
      <c r="CS23" s="11"/>
      <c r="CT23" s="13">
        <f t="shared" si="29"/>
        <v>0.86667250177249733</v>
      </c>
      <c r="CU23" s="14">
        <v>0.8</v>
      </c>
      <c r="CV23" s="14">
        <f t="shared" si="105"/>
        <v>0.17644473634876365</v>
      </c>
      <c r="CW23" s="14">
        <f t="shared" si="48"/>
        <v>-7.7316671664187792E-2</v>
      </c>
      <c r="CX23" s="14">
        <f t="shared" si="106"/>
        <v>5.3101631600335581E-3</v>
      </c>
      <c r="CY23" s="14">
        <f t="shared" si="107"/>
        <v>-6.807280998702845E-6</v>
      </c>
      <c r="CZ23" s="14">
        <f t="shared" si="49"/>
        <v>4.2858957736308404E-3</v>
      </c>
      <c r="DA23" s="14">
        <f t="shared" si="50"/>
        <v>0.97780334379157841</v>
      </c>
      <c r="DB23" s="14">
        <f t="shared" si="51"/>
        <v>0.93219106199544288</v>
      </c>
      <c r="DC23" s="14">
        <f t="shared" si="52"/>
        <v>0.13219106199544284</v>
      </c>
      <c r="DD23" s="14">
        <v>0.85</v>
      </c>
      <c r="DE23" s="14">
        <f t="shared" si="53"/>
        <v>0.16606563421060111</v>
      </c>
      <c r="DF23" s="14">
        <f t="shared" si="54"/>
        <v>-7.2768632154529708E-2</v>
      </c>
      <c r="DG23" s="14">
        <f t="shared" si="55"/>
        <v>4.7038123493722888E-3</v>
      </c>
      <c r="DH23" s="14">
        <f t="shared" si="56"/>
        <v>-5.0272326582858978E-6</v>
      </c>
      <c r="DI23" s="14">
        <f t="shared" si="57"/>
        <v>3.7869855730576093E-3</v>
      </c>
      <c r="DJ23" s="14">
        <f t="shared" si="108"/>
        <v>0.98031278477976402</v>
      </c>
      <c r="DK23" s="14">
        <f t="shared" si="109"/>
        <v>0.93565263780054586</v>
      </c>
      <c r="DL23" s="14">
        <f t="shared" si="110"/>
        <v>8.5652637800545883E-2</v>
      </c>
      <c r="DM23" s="14">
        <f t="shared" si="111"/>
        <v>-0.93076848389794031</v>
      </c>
      <c r="DN23" s="14">
        <f t="shared" si="112"/>
        <v>0.94202356899950401</v>
      </c>
      <c r="DO23" s="14">
        <f t="shared" si="58"/>
        <v>0.85</v>
      </c>
      <c r="DP23" s="14">
        <f t="shared" si="59"/>
        <v>0.16606563421060111</v>
      </c>
      <c r="DQ23" s="14">
        <f t="shared" si="60"/>
        <v>-7.2768632154529708E-2</v>
      </c>
      <c r="DR23" s="14">
        <f t="shared" si="61"/>
        <v>4.7038123493722888E-3</v>
      </c>
      <c r="DS23" s="14">
        <f t="shared" si="62"/>
        <v>-5.0272326582858978E-6</v>
      </c>
      <c r="DT23" s="14">
        <f t="shared" si="63"/>
        <v>3.7869855730576097E-3</v>
      </c>
      <c r="DU23" s="14">
        <f t="shared" si="64"/>
        <v>0.98031278477976402</v>
      </c>
      <c r="DV23" s="14">
        <f t="shared" si="65"/>
        <v>0.93565263780054586</v>
      </c>
      <c r="DW23" s="14">
        <f t="shared" si="66"/>
        <v>8.5652637800545883E-2</v>
      </c>
      <c r="DX23" s="14">
        <f t="shared" si="67"/>
        <v>0.94202356899950401</v>
      </c>
      <c r="DY23" s="14">
        <f t="shared" si="68"/>
        <v>0.14984316074907597</v>
      </c>
      <c r="DZ23" s="14">
        <f t="shared" si="69"/>
        <v>-6.5660074086089898E-2</v>
      </c>
      <c r="EA23" s="14">
        <f t="shared" si="70"/>
        <v>3.8296960058009418E-3</v>
      </c>
      <c r="EB23" s="14">
        <f t="shared" si="71"/>
        <v>-3.0068708119133476E-6</v>
      </c>
      <c r="EC23" s="14">
        <f t="shared" si="72"/>
        <v>3.0720740240075622E-3</v>
      </c>
      <c r="ED23" s="14">
        <f t="shared" si="73"/>
        <v>0.98394173763283199</v>
      </c>
      <c r="EE23" s="14">
        <f t="shared" si="74"/>
        <v>0.94119537064384162</v>
      </c>
      <c r="EF23" s="14">
        <f t="shared" si="75"/>
        <v>-8.2819835566239064E-4</v>
      </c>
      <c r="EG23" s="14">
        <f t="shared" si="76"/>
        <v>-0.93976833431307549</v>
      </c>
      <c r="EH23" s="14">
        <f t="shared" si="77"/>
        <v>0.94114228972521585</v>
      </c>
      <c r="EL23">
        <f t="shared" si="30"/>
        <v>578.07055868225575</v>
      </c>
      <c r="EV23">
        <f t="shared" si="113"/>
        <v>1.7369588220617926</v>
      </c>
      <c r="EW23">
        <f t="shared" si="78"/>
        <v>2.5917950240859008E-2</v>
      </c>
      <c r="EX23">
        <f t="shared" si="114"/>
        <v>1.0491839677445762</v>
      </c>
      <c r="EY23">
        <f t="shared" si="115"/>
        <v>1.3156965128063918E-2</v>
      </c>
      <c r="FA23" s="16"/>
      <c r="FB23" s="16"/>
      <c r="FD23" s="22"/>
      <c r="FE23" s="22"/>
    </row>
    <row r="24" spans="3:161">
      <c r="C24" s="4">
        <f t="shared" si="31"/>
        <v>673.33099598395108</v>
      </c>
      <c r="D24">
        <v>515.29999999999995</v>
      </c>
      <c r="E24" s="4">
        <f t="shared" si="32"/>
        <v>706.05691801399541</v>
      </c>
      <c r="F24" s="4">
        <f t="shared" si="0"/>
        <v>-190.75691801399546</v>
      </c>
      <c r="G24" s="4">
        <f t="shared" si="1"/>
        <v>594.31549799197546</v>
      </c>
      <c r="H24" s="4"/>
      <c r="I24" s="4">
        <f>Sheet10!K23</f>
        <v>698.77943331073322</v>
      </c>
      <c r="J24" s="4"/>
      <c r="K24" s="4">
        <f t="shared" si="2"/>
        <v>594.31549799197546</v>
      </c>
      <c r="O24">
        <f t="shared" si="3"/>
        <v>88.757426018960942</v>
      </c>
      <c r="Q24" s="27"/>
      <c r="R24">
        <f t="shared" si="33"/>
        <v>1.2290653281780051</v>
      </c>
      <c r="S24">
        <f t="shared" si="4"/>
        <v>2.7739850391189536E-2</v>
      </c>
      <c r="T24">
        <f t="shared" si="5"/>
        <v>122.90653281780051</v>
      </c>
      <c r="U24">
        <f t="shared" si="79"/>
        <v>690.12018177194989</v>
      </c>
      <c r="V24">
        <f t="shared" si="6"/>
        <v>447.28448789243345</v>
      </c>
      <c r="W24">
        <f t="shared" si="7"/>
        <v>0.801124257398104</v>
      </c>
      <c r="X24">
        <f t="shared" si="34"/>
        <v>48.33</v>
      </c>
      <c r="Y24">
        <f t="shared" si="35"/>
        <v>1.0242211068150042</v>
      </c>
      <c r="Z24">
        <f t="shared" si="36"/>
        <v>49.500606092369154</v>
      </c>
      <c r="AA24">
        <f t="shared" si="37"/>
        <v>60.83947867192785</v>
      </c>
      <c r="AB24">
        <f t="shared" si="8"/>
        <v>1.2290653281780051</v>
      </c>
      <c r="AC24">
        <f t="shared" si="38"/>
        <v>49.500606092369154</v>
      </c>
      <c r="AH24">
        <f t="shared" si="9"/>
        <v>0.72094409900981338</v>
      </c>
      <c r="AI24">
        <f t="shared" si="10"/>
        <v>0.85477039406930921</v>
      </c>
      <c r="AJ24">
        <f t="shared" si="39"/>
        <v>2.9969925008258742</v>
      </c>
      <c r="AK24">
        <f t="shared" si="11"/>
        <v>0</v>
      </c>
      <c r="AL24">
        <f t="shared" si="12"/>
        <v>2.9969925008258742</v>
      </c>
      <c r="AM24">
        <f t="shared" si="80"/>
        <v>2.9969925008258742</v>
      </c>
      <c r="AN24">
        <f t="shared" si="13"/>
        <v>0</v>
      </c>
      <c r="AO24">
        <f t="shared" si="14"/>
        <v>30</v>
      </c>
      <c r="AP24">
        <f t="shared" si="81"/>
        <v>30</v>
      </c>
      <c r="AR24">
        <f t="shared" si="82"/>
        <v>0.89102773312140249</v>
      </c>
      <c r="AT24">
        <f t="shared" si="40"/>
        <v>0.93960007975964344</v>
      </c>
      <c r="AV24">
        <f t="shared" si="15"/>
        <v>0.36611927137549333</v>
      </c>
      <c r="AW24">
        <f t="shared" si="16"/>
        <v>0.23729123583122905</v>
      </c>
      <c r="AX24">
        <f t="shared" si="83"/>
        <v>0.6034105072067224</v>
      </c>
      <c r="AY24">
        <f t="shared" si="41"/>
        <v>0.60674991072050477</v>
      </c>
      <c r="AZ24">
        <f t="shared" si="84"/>
        <v>0.39325008927949523</v>
      </c>
      <c r="BA24">
        <f t="shared" si="17"/>
        <v>0.58645007713189345</v>
      </c>
      <c r="BB24">
        <f t="shared" si="85"/>
        <v>0.58645007713189345</v>
      </c>
      <c r="BC24">
        <f t="shared" si="86"/>
        <v>0.80417150000050031</v>
      </c>
      <c r="BD24">
        <f t="shared" si="87"/>
        <v>0.52120405554850802</v>
      </c>
      <c r="BE24">
        <f t="shared" si="18"/>
        <v>25.877307627318562</v>
      </c>
      <c r="BF24">
        <f t="shared" si="88"/>
        <v>1.3861504088583835E-2</v>
      </c>
      <c r="BG24">
        <f t="shared" si="89"/>
        <v>2.2320239693888609E-3</v>
      </c>
      <c r="BH24">
        <f t="shared" si="90"/>
        <v>0.86842744685722417</v>
      </c>
      <c r="BI24">
        <f t="shared" si="91"/>
        <v>2.5701904948610198E-3</v>
      </c>
      <c r="BJ24">
        <f t="shared" si="42"/>
        <v>3.8589897606111454E-3</v>
      </c>
      <c r="BK24">
        <f t="shared" si="43"/>
        <v>23.277176483034953</v>
      </c>
      <c r="BL24">
        <f t="shared" si="92"/>
        <v>1.6578427213556951E-4</v>
      </c>
      <c r="BM24">
        <f t="shared" si="93"/>
        <v>0.21097839179213237</v>
      </c>
      <c r="BN24">
        <f t="shared" si="94"/>
        <v>1.201739294895426</v>
      </c>
      <c r="BO24">
        <f t="shared" si="95"/>
        <v>0.41899984056617479</v>
      </c>
      <c r="BP24">
        <f t="shared" si="44"/>
        <v>9.7106627706302872E-5</v>
      </c>
      <c r="BQ24">
        <f t="shared" si="96"/>
        <v>1.081829653981226</v>
      </c>
      <c r="BR24">
        <f t="shared" si="97"/>
        <v>0.99482491808005957</v>
      </c>
      <c r="BS24">
        <f t="shared" si="98"/>
        <v>1.0874573347731169</v>
      </c>
      <c r="BT24">
        <f t="shared" si="45"/>
        <v>0.45564444989245334</v>
      </c>
      <c r="BU24">
        <f t="shared" si="46"/>
        <v>0.45564444989245334</v>
      </c>
      <c r="BV24">
        <f t="shared" si="19"/>
        <v>0.45564444989245334</v>
      </c>
      <c r="BW24">
        <f t="shared" si="20"/>
        <v>18.123125835183501</v>
      </c>
      <c r="BX24">
        <f t="shared" si="21"/>
        <v>0.42444757134955929</v>
      </c>
      <c r="BY24">
        <f t="shared" si="22"/>
        <v>34961.433968378558</v>
      </c>
      <c r="BZ24">
        <f t="shared" si="23"/>
        <v>0.15623823249818544</v>
      </c>
      <c r="CA24">
        <f t="shared" si="24"/>
        <v>29537.643955870841</v>
      </c>
      <c r="CB24">
        <f t="shared" si="99"/>
        <v>1.6187778227438283E-4</v>
      </c>
      <c r="CC24">
        <f t="shared" si="100"/>
        <v>1.7080576932735446E-4</v>
      </c>
      <c r="CD24">
        <f t="shared" si="101"/>
        <v>-3.1808336081184758</v>
      </c>
      <c r="CE24">
        <f t="shared" si="102"/>
        <v>12.606793861210592</v>
      </c>
      <c r="CF24">
        <f t="shared" si="103"/>
        <v>6.2920287282681722E-3</v>
      </c>
      <c r="CG24">
        <f t="shared" si="25"/>
        <v>23.528376073521763</v>
      </c>
      <c r="CH24" s="11">
        <f t="shared" si="26"/>
        <v>2541753732.6079073</v>
      </c>
      <c r="CI24" s="18">
        <f t="shared" si="47"/>
        <v>0.16362961015022184</v>
      </c>
      <c r="CJ24" s="18">
        <f t="shared" si="27"/>
        <v>32.725922030044366</v>
      </c>
      <c r="CK24">
        <f t="shared" si="104"/>
        <v>1200</v>
      </c>
      <c r="CL24" s="4">
        <f t="shared" si="28"/>
        <v>706.05691801399541</v>
      </c>
      <c r="CM24" s="11"/>
      <c r="CN24" s="11"/>
      <c r="CO24" s="11"/>
      <c r="CP24" s="11"/>
      <c r="CQ24" s="11"/>
      <c r="CR24" s="11"/>
      <c r="CS24" s="11"/>
      <c r="CT24" s="13">
        <f t="shared" si="29"/>
        <v>0.89102773312140249</v>
      </c>
      <c r="CU24" s="14">
        <v>0.8</v>
      </c>
      <c r="CV24" s="14">
        <f t="shared" si="105"/>
        <v>0.18140318647298231</v>
      </c>
      <c r="CW24" s="14">
        <f t="shared" si="48"/>
        <v>-7.9489424834107744E-2</v>
      </c>
      <c r="CX24" s="14">
        <f t="shared" si="106"/>
        <v>5.6128091339669988E-3</v>
      </c>
      <c r="CY24" s="14">
        <f t="shared" si="107"/>
        <v>-7.8190627772015288E-6</v>
      </c>
      <c r="CZ24" s="14">
        <f t="shared" si="49"/>
        <v>4.5358332376309587E-3</v>
      </c>
      <c r="DA24" s="14">
        <f t="shared" si="50"/>
        <v>0.97655321873181622</v>
      </c>
      <c r="DB24" s="14">
        <f t="shared" si="51"/>
        <v>0.9305606859104758</v>
      </c>
      <c r="DC24" s="14">
        <f t="shared" si="52"/>
        <v>0.13056068591047576</v>
      </c>
      <c r="DD24" s="14">
        <v>0.85</v>
      </c>
      <c r="DE24" s="14">
        <f t="shared" si="53"/>
        <v>0.17073241079810103</v>
      </c>
      <c r="DF24" s="14">
        <f t="shared" si="54"/>
        <v>-7.4813576314454358E-2</v>
      </c>
      <c r="DG24" s="14">
        <f t="shared" si="55"/>
        <v>4.9719001325105603E-3</v>
      </c>
      <c r="DH24" s="14">
        <f t="shared" si="56"/>
        <v>-5.774441771718473E-6</v>
      </c>
      <c r="DI24" s="14">
        <f t="shared" si="57"/>
        <v>4.0072677023798098E-3</v>
      </c>
      <c r="DJ24" s="14">
        <f t="shared" si="108"/>
        <v>0.97920248450595337</v>
      </c>
      <c r="DK24" s="14">
        <f t="shared" si="109"/>
        <v>0.93408802475007868</v>
      </c>
      <c r="DL24" s="14">
        <f t="shared" si="110"/>
        <v>8.4088024750078705E-2</v>
      </c>
      <c r="DM24" s="14">
        <f t="shared" si="111"/>
        <v>-0.92945322320794233</v>
      </c>
      <c r="DN24" s="14">
        <f t="shared" si="112"/>
        <v>0.94047042137296033</v>
      </c>
      <c r="DO24" s="14">
        <f t="shared" si="58"/>
        <v>0.85</v>
      </c>
      <c r="DP24" s="14">
        <f t="shared" si="59"/>
        <v>0.17073241079810103</v>
      </c>
      <c r="DQ24" s="14">
        <f t="shared" si="60"/>
        <v>-7.4813576314454358E-2</v>
      </c>
      <c r="DR24" s="14">
        <f t="shared" si="61"/>
        <v>4.9719001325105603E-3</v>
      </c>
      <c r="DS24" s="14">
        <f t="shared" si="62"/>
        <v>-5.774441771718473E-6</v>
      </c>
      <c r="DT24" s="14">
        <f t="shared" si="63"/>
        <v>4.0072677023798098E-3</v>
      </c>
      <c r="DU24" s="14">
        <f t="shared" si="64"/>
        <v>0.97920248450595337</v>
      </c>
      <c r="DV24" s="14">
        <f t="shared" si="65"/>
        <v>0.93408802475007868</v>
      </c>
      <c r="DW24" s="14">
        <f t="shared" si="66"/>
        <v>8.4088024750078705E-2</v>
      </c>
      <c r="DX24" s="14">
        <f t="shared" si="67"/>
        <v>0.94047042137296033</v>
      </c>
      <c r="DY24" s="14">
        <f t="shared" si="68"/>
        <v>0.15430846720998034</v>
      </c>
      <c r="DZ24" s="14">
        <f t="shared" si="69"/>
        <v>-6.7616735648582227E-2</v>
      </c>
      <c r="EA24" s="14">
        <f t="shared" si="70"/>
        <v>4.0613457724446083E-3</v>
      </c>
      <c r="EB24" s="14">
        <f t="shared" si="71"/>
        <v>-3.4824022052034808E-6</v>
      </c>
      <c r="EC24" s="14">
        <f t="shared" si="72"/>
        <v>3.2610362771331117E-3</v>
      </c>
      <c r="ED24" s="14">
        <f t="shared" si="73"/>
        <v>0.98297872175420109</v>
      </c>
      <c r="EE24" s="14">
        <f t="shared" si="74"/>
        <v>0.93965362179735801</v>
      </c>
      <c r="EF24" s="14">
        <f t="shared" si="75"/>
        <v>-8.1679957560232275E-4</v>
      </c>
      <c r="EG24" s="14">
        <f t="shared" si="76"/>
        <v>-0.93848158367323842</v>
      </c>
      <c r="EH24" s="14">
        <f t="shared" si="77"/>
        <v>0.93960007975964344</v>
      </c>
      <c r="EL24">
        <f t="shared" si="30"/>
        <v>594.31549799197546</v>
      </c>
      <c r="EV24">
        <f t="shared" si="113"/>
        <v>1.7887199662588604</v>
      </c>
      <c r="EW24">
        <f t="shared" si="78"/>
        <v>2.6690301745494621E-2</v>
      </c>
      <c r="EX24">
        <f t="shared" si="114"/>
        <v>1.0511214400499858</v>
      </c>
      <c r="EY24">
        <f t="shared" si="115"/>
        <v>1.3181261396728471E-2</v>
      </c>
      <c r="FA24" s="16"/>
      <c r="FB24" s="16"/>
      <c r="FD24" s="22"/>
      <c r="FE24" s="22"/>
    </row>
    <row r="25" spans="3:161">
      <c r="C25" s="4">
        <f t="shared" si="31"/>
        <v>706.05691801399541</v>
      </c>
      <c r="D25">
        <v>515.4</v>
      </c>
      <c r="E25" s="4">
        <f t="shared" si="32"/>
        <v>739.12149611980817</v>
      </c>
      <c r="F25" s="4">
        <f t="shared" si="0"/>
        <v>-223.72149611980819</v>
      </c>
      <c r="G25" s="4">
        <f t="shared" si="1"/>
        <v>610.7284590069977</v>
      </c>
      <c r="H25" s="4"/>
      <c r="I25" s="4">
        <f>Sheet10!K24</f>
        <v>734.37474284907375</v>
      </c>
      <c r="J25" s="4"/>
      <c r="K25" s="4">
        <f t="shared" si="2"/>
        <v>610.7284590069977</v>
      </c>
      <c r="O25">
        <f t="shared" si="3"/>
        <v>91.441717761050896</v>
      </c>
      <c r="Q25" s="27"/>
      <c r="R25">
        <f t="shared" si="33"/>
        <v>1.2286275843374865</v>
      </c>
      <c r="S25">
        <f t="shared" si="4"/>
        <v>2.6949817123394677E-2</v>
      </c>
      <c r="T25">
        <f t="shared" si="5"/>
        <v>122.86275843374865</v>
      </c>
      <c r="U25">
        <f t="shared" si="79"/>
        <v>689.87438860549867</v>
      </c>
      <c r="V25">
        <f t="shared" si="6"/>
        <v>427.31167097392768</v>
      </c>
      <c r="W25">
        <f t="shared" si="7"/>
        <v>0.80085582822389501</v>
      </c>
      <c r="X25">
        <f t="shared" si="34"/>
        <v>48.33</v>
      </c>
      <c r="Y25">
        <f t="shared" si="35"/>
        <v>1.0238563202812387</v>
      </c>
      <c r="Z25">
        <f t="shared" si="36"/>
        <v>49.482975959192267</v>
      </c>
      <c r="AA25">
        <f t="shared" si="37"/>
        <v>60.796149218572317</v>
      </c>
      <c r="AB25">
        <f t="shared" si="8"/>
        <v>1.2286275843374865</v>
      </c>
      <c r="AC25">
        <f t="shared" si="38"/>
        <v>49.482975959192267</v>
      </c>
      <c r="AH25">
        <f t="shared" si="9"/>
        <v>0.71572030019921007</v>
      </c>
      <c r="AI25">
        <f t="shared" si="10"/>
        <v>0.85154644095885923</v>
      </c>
      <c r="AJ25">
        <f t="shared" si="39"/>
        <v>2.9593308467728905</v>
      </c>
      <c r="AK25">
        <f t="shared" si="11"/>
        <v>0</v>
      </c>
      <c r="AL25">
        <f t="shared" si="12"/>
        <v>2.9593308467728905</v>
      </c>
      <c r="AM25">
        <f t="shared" si="80"/>
        <v>2.9593308467728905</v>
      </c>
      <c r="AN25">
        <f t="shared" si="13"/>
        <v>0</v>
      </c>
      <c r="AO25">
        <f t="shared" si="14"/>
        <v>30</v>
      </c>
      <c r="AP25">
        <f t="shared" si="81"/>
        <v>30</v>
      </c>
      <c r="AR25">
        <f t="shared" si="82"/>
        <v>0.91563487107495911</v>
      </c>
      <c r="AT25">
        <f t="shared" si="40"/>
        <v>0.93804971402548909</v>
      </c>
      <c r="AV25">
        <f t="shared" si="15"/>
        <v>0.36598887435568855</v>
      </c>
      <c r="AW25">
        <f t="shared" si="16"/>
        <v>0.22669535214218217</v>
      </c>
      <c r="AX25">
        <f t="shared" si="83"/>
        <v>0.59268422649787067</v>
      </c>
      <c r="AY25">
        <f t="shared" si="41"/>
        <v>0.61751073842185922</v>
      </c>
      <c r="AZ25">
        <f t="shared" si="84"/>
        <v>0.38248926157814078</v>
      </c>
      <c r="BA25">
        <f t="shared" si="17"/>
        <v>0.60352377251475398</v>
      </c>
      <c r="BB25">
        <f t="shared" si="85"/>
        <v>0.60352377251475398</v>
      </c>
      <c r="BC25">
        <f t="shared" si="86"/>
        <v>0.80381349884364361</v>
      </c>
      <c r="BD25">
        <f t="shared" si="87"/>
        <v>0.49788612972947077</v>
      </c>
      <c r="BE25">
        <f t="shared" si="18"/>
        <v>25.872698986689301</v>
      </c>
      <c r="BF25">
        <f t="shared" si="88"/>
        <v>1.3688532728515395E-2</v>
      </c>
      <c r="BG25">
        <f t="shared" si="89"/>
        <v>2.2291276019232547E-3</v>
      </c>
      <c r="BH25">
        <f t="shared" si="90"/>
        <v>0.86997099927912502</v>
      </c>
      <c r="BI25">
        <f t="shared" si="91"/>
        <v>2.5623010465525326E-3</v>
      </c>
      <c r="BJ25">
        <f t="shared" si="42"/>
        <v>3.8454315462195126E-3</v>
      </c>
      <c r="BK25">
        <f t="shared" si="43"/>
        <v>22.668523586396919</v>
      </c>
      <c r="BL25">
        <f t="shared" si="92"/>
        <v>1.6963749454451039E-4</v>
      </c>
      <c r="BM25">
        <f t="shared" si="93"/>
        <v>0.21624962587888688</v>
      </c>
      <c r="BN25">
        <f t="shared" si="94"/>
        <v>1.2069002345620734</v>
      </c>
      <c r="BO25">
        <f t="shared" si="95"/>
        <v>0.42329388689506625</v>
      </c>
      <c r="BP25">
        <f t="shared" si="44"/>
        <v>9.2355834037258276E-5</v>
      </c>
      <c r="BQ25">
        <f t="shared" si="96"/>
        <v>1.0821598596797657</v>
      </c>
      <c r="BR25">
        <f t="shared" si="97"/>
        <v>0.99507743575539365</v>
      </c>
      <c r="BS25">
        <f t="shared" si="98"/>
        <v>1.0875132133392866</v>
      </c>
      <c r="BT25">
        <f t="shared" si="45"/>
        <v>0.46033769512413003</v>
      </c>
      <c r="BU25">
        <f t="shared" si="46"/>
        <v>0.46033769512413003</v>
      </c>
      <c r="BV25">
        <f t="shared" si="19"/>
        <v>0.46033769512413003</v>
      </c>
      <c r="BW25">
        <f t="shared" si="20"/>
        <v>18.110218671074374</v>
      </c>
      <c r="BX25">
        <f t="shared" si="21"/>
        <v>0.41738629363046176</v>
      </c>
      <c r="BY25">
        <f t="shared" si="22"/>
        <v>34923.794254270026</v>
      </c>
      <c r="BZ25">
        <f t="shared" si="23"/>
        <v>0.15950035198078064</v>
      </c>
      <c r="CA25">
        <f t="shared" si="24"/>
        <v>28902.386636232182</v>
      </c>
      <c r="CB25">
        <f t="shared" si="99"/>
        <v>1.6187778227438283E-4</v>
      </c>
      <c r="CC25">
        <f t="shared" si="100"/>
        <v>1.7455997885224161E-4</v>
      </c>
      <c r="CD25">
        <f t="shared" si="101"/>
        <v>-3.1735527346749088</v>
      </c>
      <c r="CE25">
        <f t="shared" si="102"/>
        <v>12.580704407216771</v>
      </c>
      <c r="CF25">
        <f t="shared" si="103"/>
        <v>6.3181521946449838E-3</v>
      </c>
      <c r="CG25">
        <f t="shared" si="25"/>
        <v>23.772492984573251</v>
      </c>
      <c r="CH25" s="11">
        <f t="shared" si="26"/>
        <v>2520661041.9906635</v>
      </c>
      <c r="CI25" s="18">
        <f t="shared" si="47"/>
        <v>0.1653228905290636</v>
      </c>
      <c r="CJ25" s="18">
        <f t="shared" si="27"/>
        <v>33.064578105812721</v>
      </c>
      <c r="CK25">
        <f t="shared" si="104"/>
        <v>1400</v>
      </c>
      <c r="CL25" s="4">
        <f t="shared" si="28"/>
        <v>739.12149611980817</v>
      </c>
      <c r="CM25" s="11"/>
      <c r="CN25" s="11"/>
      <c r="CO25" s="11"/>
      <c r="CP25" s="11"/>
      <c r="CQ25" s="11"/>
      <c r="CR25" s="11"/>
      <c r="CS25" s="11"/>
      <c r="CT25" s="13">
        <f t="shared" si="29"/>
        <v>0.91563487107495911</v>
      </c>
      <c r="CU25" s="14">
        <v>0.8</v>
      </c>
      <c r="CV25" s="14">
        <f t="shared" si="105"/>
        <v>0.18641292193780115</v>
      </c>
      <c r="CW25" s="14">
        <f t="shared" si="48"/>
        <v>-8.1684650829924474E-2</v>
      </c>
      <c r="CX25" s="14">
        <f t="shared" si="106"/>
        <v>5.9271030615476832E-3</v>
      </c>
      <c r="CY25" s="14">
        <f t="shared" si="107"/>
        <v>-8.9600454364734896E-6</v>
      </c>
      <c r="CZ25" s="14">
        <f t="shared" si="49"/>
        <v>4.7960370782484558E-3</v>
      </c>
      <c r="DA25" s="14">
        <f t="shared" si="50"/>
        <v>0.97525667174983677</v>
      </c>
      <c r="DB25" s="14">
        <f t="shared" si="51"/>
        <v>0.92892877943558105</v>
      </c>
      <c r="DC25" s="14">
        <f t="shared" si="52"/>
        <v>0.12892877943558101</v>
      </c>
      <c r="DD25" s="14">
        <v>0.85</v>
      </c>
      <c r="DE25" s="14">
        <f t="shared" si="53"/>
        <v>0.17544745594145991</v>
      </c>
      <c r="DF25" s="14">
        <f t="shared" si="54"/>
        <v>-7.6879671369340694E-2</v>
      </c>
      <c r="DG25" s="14">
        <f t="shared" si="55"/>
        <v>5.2503058261460451E-3</v>
      </c>
      <c r="DH25" s="14">
        <f t="shared" si="56"/>
        <v>-6.6170667916527008E-6</v>
      </c>
      <c r="DI25" s="14">
        <f t="shared" si="57"/>
        <v>4.2365355359065054E-3</v>
      </c>
      <c r="DJ25" s="14">
        <f t="shared" si="108"/>
        <v>0.97805078307273463</v>
      </c>
      <c r="DK25" s="14">
        <f t="shared" si="109"/>
        <v>0.93252079842200575</v>
      </c>
      <c r="DL25" s="14">
        <f t="shared" si="110"/>
        <v>8.252079842200577E-2</v>
      </c>
      <c r="DM25" s="14">
        <f t="shared" si="111"/>
        <v>-0.928159620271506</v>
      </c>
      <c r="DN25" s="14">
        <f t="shared" si="112"/>
        <v>0.93890798157957644</v>
      </c>
      <c r="DO25" s="14">
        <f t="shared" si="58"/>
        <v>0.85</v>
      </c>
      <c r="DP25" s="14">
        <f t="shared" si="59"/>
        <v>0.17544745594145991</v>
      </c>
      <c r="DQ25" s="14">
        <f t="shared" si="60"/>
        <v>-7.6879671369340694E-2</v>
      </c>
      <c r="DR25" s="14">
        <f t="shared" si="61"/>
        <v>5.2503058261460451E-3</v>
      </c>
      <c r="DS25" s="14">
        <f t="shared" si="62"/>
        <v>-6.6170667916527008E-6</v>
      </c>
      <c r="DT25" s="14">
        <f t="shared" si="63"/>
        <v>4.2365355359065054E-3</v>
      </c>
      <c r="DU25" s="14">
        <f t="shared" si="64"/>
        <v>0.97805078307273463</v>
      </c>
      <c r="DV25" s="14">
        <f t="shared" si="65"/>
        <v>0.93252079842200575</v>
      </c>
      <c r="DW25" s="14">
        <f t="shared" si="66"/>
        <v>8.252079842200577E-2</v>
      </c>
      <c r="DX25" s="14">
        <f t="shared" si="67"/>
        <v>0.93890798157957644</v>
      </c>
      <c r="DY25" s="14">
        <f t="shared" si="68"/>
        <v>0.15883381596069804</v>
      </c>
      <c r="DZ25" s="14">
        <f t="shared" si="69"/>
        <v>-6.9599707262048741E-2</v>
      </c>
      <c r="EA25" s="14">
        <f t="shared" si="70"/>
        <v>4.3030499847195132E-3</v>
      </c>
      <c r="EB25" s="14">
        <f t="shared" si="71"/>
        <v>-4.0238797343321514E-6</v>
      </c>
      <c r="EC25" s="14">
        <f t="shared" si="72"/>
        <v>3.4585819575104859E-3</v>
      </c>
      <c r="ED25" s="14">
        <f t="shared" si="73"/>
        <v>0.98197491224327371</v>
      </c>
      <c r="EE25" s="14">
        <f t="shared" si="74"/>
        <v>0.93810360731661757</v>
      </c>
      <c r="EF25" s="14">
        <f t="shared" si="75"/>
        <v>-8.0437426295887349E-4</v>
      </c>
      <c r="EG25" s="14">
        <f t="shared" si="76"/>
        <v>-0.93720688744221492</v>
      </c>
      <c r="EH25" s="14">
        <f t="shared" si="77"/>
        <v>0.93804971402548909</v>
      </c>
      <c r="EL25">
        <f t="shared" si="30"/>
        <v>610.7284590069977</v>
      </c>
      <c r="EV25">
        <f t="shared" si="113"/>
        <v>1.8411771114243189</v>
      </c>
      <c r="EW25">
        <f t="shared" si="78"/>
        <v>2.7473038596194415E-2</v>
      </c>
      <c r="EX25">
        <f t="shared" si="114"/>
        <v>1.0531049775968635</v>
      </c>
      <c r="EY25">
        <f t="shared" si="115"/>
        <v>1.3206135332221954E-2</v>
      </c>
      <c r="FA25" s="16"/>
      <c r="FB25" s="16"/>
      <c r="FD25" s="22"/>
      <c r="FE25" s="22"/>
    </row>
    <row r="26" spans="3:161">
      <c r="C26" s="4">
        <f t="shared" si="31"/>
        <v>739.12149611980817</v>
      </c>
      <c r="D26">
        <v>515.5</v>
      </c>
      <c r="E26" s="4">
        <f t="shared" si="32"/>
        <v>772.52764931377169</v>
      </c>
      <c r="F26" s="4">
        <f t="shared" si="0"/>
        <v>-257.02764931377169</v>
      </c>
      <c r="G26" s="4">
        <f t="shared" si="1"/>
        <v>627.31074805990409</v>
      </c>
      <c r="H26" s="4"/>
      <c r="I26" s="4">
        <f>Sheet10!K25</f>
        <v>770.72356211271085</v>
      </c>
      <c r="J26" s="4"/>
      <c r="K26" s="4">
        <f t="shared" si="2"/>
        <v>627.31074805990409</v>
      </c>
      <c r="O26">
        <f t="shared" si="3"/>
        <v>94.1605758405329</v>
      </c>
      <c r="Q26" s="27"/>
      <c r="R26">
        <f t="shared" si="33"/>
        <v>1.2281854827408716</v>
      </c>
      <c r="S26">
        <f t="shared" si="4"/>
        <v>2.6193842681917521E-2</v>
      </c>
      <c r="T26">
        <f t="shared" si="5"/>
        <v>122.81854827408716</v>
      </c>
      <c r="U26">
        <f t="shared" si="79"/>
        <v>689.62614855899949</v>
      </c>
      <c r="V26">
        <f t="shared" si="6"/>
        <v>408.20333600736978</v>
      </c>
      <c r="W26">
        <f t="shared" si="7"/>
        <v>0.80058394241594677</v>
      </c>
      <c r="X26">
        <f t="shared" si="34"/>
        <v>48.33</v>
      </c>
      <c r="Y26">
        <f t="shared" si="35"/>
        <v>1.0234879022840597</v>
      </c>
      <c r="Z26">
        <f t="shared" si="36"/>
        <v>49.465170317388605</v>
      </c>
      <c r="AA26">
        <f t="shared" si="37"/>
        <v>60.752404085121356</v>
      </c>
      <c r="AB26">
        <f t="shared" si="8"/>
        <v>1.2281854827408716</v>
      </c>
      <c r="AC26">
        <f t="shared" si="38"/>
        <v>49.465170317388605</v>
      </c>
      <c r="AH26">
        <f t="shared" si="9"/>
        <v>0.71054114898423792</v>
      </c>
      <c r="AI26">
        <f t="shared" si="10"/>
        <v>0.84832949507475208</v>
      </c>
      <c r="AJ26">
        <f t="shared" si="39"/>
        <v>2.9222045529109102</v>
      </c>
      <c r="AK26">
        <f t="shared" si="11"/>
        <v>0</v>
      </c>
      <c r="AL26">
        <f t="shared" si="12"/>
        <v>2.9222045529109102</v>
      </c>
      <c r="AM26">
        <f t="shared" si="80"/>
        <v>2.9222045529109102</v>
      </c>
      <c r="AN26">
        <f t="shared" si="13"/>
        <v>0</v>
      </c>
      <c r="AO26">
        <f t="shared" si="14"/>
        <v>30</v>
      </c>
      <c r="AP26">
        <f t="shared" si="81"/>
        <v>30</v>
      </c>
      <c r="AR26">
        <f t="shared" si="82"/>
        <v>0.94049587415277969</v>
      </c>
      <c r="AT26">
        <f t="shared" si="40"/>
        <v>0.93649145374199971</v>
      </c>
      <c r="AV26">
        <f t="shared" si="15"/>
        <v>0.36585717922873667</v>
      </c>
      <c r="AW26">
        <f t="shared" si="16"/>
        <v>0.21655808930023437</v>
      </c>
      <c r="AX26">
        <f t="shared" si="83"/>
        <v>0.58241526852897108</v>
      </c>
      <c r="AY26">
        <f t="shared" si="41"/>
        <v>0.628172369438041</v>
      </c>
      <c r="AZ26">
        <f t="shared" si="84"/>
        <v>0.371827630561959</v>
      </c>
      <c r="BA26">
        <f t="shared" si="17"/>
        <v>0.61958259909314162</v>
      </c>
      <c r="BB26">
        <f t="shared" si="85"/>
        <v>0.61958259909314162</v>
      </c>
      <c r="BC26">
        <f t="shared" si="86"/>
        <v>0.8034519661361601</v>
      </c>
      <c r="BD26">
        <f t="shared" si="87"/>
        <v>0.47557908525332249</v>
      </c>
      <c r="BE26">
        <f t="shared" si="18"/>
        <v>25.868043633497365</v>
      </c>
      <c r="BF26">
        <f t="shared" si="88"/>
        <v>1.3518019424645001E-2</v>
      </c>
      <c r="BG26">
        <f t="shared" si="89"/>
        <v>2.2262455074638279E-3</v>
      </c>
      <c r="BH26">
        <f t="shared" si="90"/>
        <v>0.8714952672777968</v>
      </c>
      <c r="BI26">
        <f t="shared" si="91"/>
        <v>2.5545124466570309E-3</v>
      </c>
      <c r="BJ26">
        <f t="shared" si="42"/>
        <v>3.8320183182384659E-3</v>
      </c>
      <c r="BK26">
        <f t="shared" si="43"/>
        <v>22.074882365599247</v>
      </c>
      <c r="BL26">
        <f t="shared" si="92"/>
        <v>1.7359178883825691E-4</v>
      </c>
      <c r="BM26">
        <f t="shared" si="93"/>
        <v>0.22168164867485204</v>
      </c>
      <c r="BN26">
        <f t="shared" si="94"/>
        <v>1.2122188433862777</v>
      </c>
      <c r="BO26">
        <f t="shared" si="95"/>
        <v>0.42763609592220375</v>
      </c>
      <c r="BP26">
        <f t="shared" si="44"/>
        <v>8.7832580177902881E-5</v>
      </c>
      <c r="BQ26">
        <f t="shared" si="96"/>
        <v>1.082474347911679</v>
      </c>
      <c r="BR26">
        <f t="shared" si="97"/>
        <v>0.99531792264539642</v>
      </c>
      <c r="BS26">
        <f t="shared" si="98"/>
        <v>1.0875664180090665</v>
      </c>
      <c r="BT26">
        <f t="shared" si="45"/>
        <v>0.46508265705349272</v>
      </c>
      <c r="BU26">
        <f t="shared" si="46"/>
        <v>0.46508265705349272</v>
      </c>
      <c r="BV26">
        <f t="shared" si="19"/>
        <v>0.46508265705349272</v>
      </c>
      <c r="BW26">
        <f t="shared" si="20"/>
        <v>18.097187682388828</v>
      </c>
      <c r="BX26">
        <f t="shared" si="21"/>
        <v>0.41023435607403491</v>
      </c>
      <c r="BY26">
        <f t="shared" si="22"/>
        <v>34885.750245620955</v>
      </c>
      <c r="BZ26">
        <f t="shared" si="23"/>
        <v>0.16285900245640947</v>
      </c>
      <c r="CA26">
        <f t="shared" si="24"/>
        <v>28275.495753785613</v>
      </c>
      <c r="CB26">
        <f t="shared" si="99"/>
        <v>1.6187778227438283E-4</v>
      </c>
      <c r="CC26">
        <f t="shared" si="100"/>
        <v>1.7843011644895856E-4</v>
      </c>
      <c r="CD26">
        <f t="shared" si="101"/>
        <v>-3.1661889243186558</v>
      </c>
      <c r="CE26">
        <f t="shared" si="102"/>
        <v>12.554289557149113</v>
      </c>
      <c r="CF26">
        <f t="shared" si="103"/>
        <v>6.3447675786219172E-3</v>
      </c>
      <c r="CG26">
        <f t="shared" si="25"/>
        <v>24.018707434043161</v>
      </c>
      <c r="CH26" s="11">
        <f t="shared" si="26"/>
        <v>2499876027.7114897</v>
      </c>
      <c r="CI26" s="18">
        <f t="shared" si="47"/>
        <v>0.16703076596981759</v>
      </c>
      <c r="CJ26" s="18">
        <f t="shared" si="27"/>
        <v>33.406153193963519</v>
      </c>
      <c r="CK26">
        <f t="shared" si="104"/>
        <v>1600</v>
      </c>
      <c r="CL26" s="4">
        <f t="shared" si="28"/>
        <v>772.52764931377169</v>
      </c>
      <c r="CM26" s="11"/>
      <c r="CN26" s="11"/>
      <c r="CO26" s="11"/>
      <c r="CP26" s="11"/>
      <c r="CQ26" s="11"/>
      <c r="CR26" s="11"/>
      <c r="CS26" s="11"/>
      <c r="CT26" s="13">
        <f t="shared" si="29"/>
        <v>0.94049587415277969</v>
      </c>
      <c r="CU26" s="14">
        <v>0.8</v>
      </c>
      <c r="CV26" s="14">
        <f t="shared" si="105"/>
        <v>0.19147434147570103</v>
      </c>
      <c r="CW26" s="14">
        <f t="shared" si="48"/>
        <v>-8.390252437302069E-2</v>
      </c>
      <c r="CX26" s="14">
        <f t="shared" si="106"/>
        <v>6.2533339228568706E-3</v>
      </c>
      <c r="CY26" s="14">
        <f t="shared" si="107"/>
        <v>-1.0244318335020445E-5</v>
      </c>
      <c r="CZ26" s="14">
        <f t="shared" si="49"/>
        <v>5.0668207690159487E-3</v>
      </c>
      <c r="DA26" s="14">
        <f t="shared" si="50"/>
        <v>0.9739127023802302</v>
      </c>
      <c r="DB26" s="14">
        <f t="shared" si="51"/>
        <v>0.92729569497579989</v>
      </c>
      <c r="DC26" s="14">
        <f t="shared" si="52"/>
        <v>0.12729569497579984</v>
      </c>
      <c r="DD26" s="14">
        <v>0.85</v>
      </c>
      <c r="DE26" s="14">
        <f t="shared" si="53"/>
        <v>0.18021114491830684</v>
      </c>
      <c r="DF26" s="14">
        <f t="shared" si="54"/>
        <v>-7.8967081762843006E-2</v>
      </c>
      <c r="DG26" s="14">
        <f t="shared" si="55"/>
        <v>5.5392854126344601E-3</v>
      </c>
      <c r="DH26" s="14">
        <f t="shared" si="56"/>
        <v>-7.5655128245044392E-6</v>
      </c>
      <c r="DI26" s="14">
        <f t="shared" si="57"/>
        <v>4.4750581191300145E-3</v>
      </c>
      <c r="DJ26" s="14">
        <f t="shared" si="108"/>
        <v>0.97685677254967862</v>
      </c>
      <c r="DK26" s="14">
        <f t="shared" si="109"/>
        <v>0.93095125999384165</v>
      </c>
      <c r="DL26" s="14">
        <f t="shared" si="110"/>
        <v>8.0951259993841673E-2</v>
      </c>
      <c r="DM26" s="14">
        <f t="shared" si="111"/>
        <v>-0.92688869963916465</v>
      </c>
      <c r="DN26" s="14">
        <f t="shared" si="112"/>
        <v>0.93733654863346139</v>
      </c>
      <c r="DO26" s="14">
        <f t="shared" si="58"/>
        <v>0.85</v>
      </c>
      <c r="DP26" s="14">
        <f t="shared" si="59"/>
        <v>0.18021114491830684</v>
      </c>
      <c r="DQ26" s="14">
        <f t="shared" si="60"/>
        <v>-7.8967081762843006E-2</v>
      </c>
      <c r="DR26" s="14">
        <f t="shared" si="61"/>
        <v>5.5392854126344601E-3</v>
      </c>
      <c r="DS26" s="14">
        <f t="shared" si="62"/>
        <v>-7.5655128245044392E-6</v>
      </c>
      <c r="DT26" s="14">
        <f t="shared" si="63"/>
        <v>4.4750581191300145E-3</v>
      </c>
      <c r="DU26" s="14">
        <f t="shared" si="64"/>
        <v>0.97685677254967862</v>
      </c>
      <c r="DV26" s="14">
        <f t="shared" si="65"/>
        <v>0.93095125999384165</v>
      </c>
      <c r="DW26" s="14">
        <f t="shared" si="66"/>
        <v>8.0951259993841673E-2</v>
      </c>
      <c r="DX26" s="14">
        <f t="shared" si="67"/>
        <v>0.93733654863346139</v>
      </c>
      <c r="DY26" s="14">
        <f t="shared" si="68"/>
        <v>0.16341993001753793</v>
      </c>
      <c r="DZ26" s="14">
        <f t="shared" si="69"/>
        <v>-7.1609305746450858E-2</v>
      </c>
      <c r="EA26" s="14">
        <f t="shared" si="70"/>
        <v>4.5551270168876466E-3</v>
      </c>
      <c r="EB26" s="14">
        <f t="shared" si="71"/>
        <v>-4.6393297661783051E-6</v>
      </c>
      <c r="EC26" s="14">
        <f t="shared" si="72"/>
        <v>3.6650207210010633E-3</v>
      </c>
      <c r="ED26" s="14">
        <f t="shared" si="73"/>
        <v>0.98092911589723841</v>
      </c>
      <c r="EE26" s="14">
        <f t="shared" si="74"/>
        <v>0.93654558613579952</v>
      </c>
      <c r="EF26" s="14">
        <f t="shared" si="75"/>
        <v>-7.9096249766186233E-4</v>
      </c>
      <c r="EG26" s="14">
        <f t="shared" si="76"/>
        <v>-0.93594518870402776</v>
      </c>
      <c r="EH26" s="14">
        <f t="shared" si="77"/>
        <v>0.93649145374199971</v>
      </c>
      <c r="EL26">
        <f t="shared" si="30"/>
        <v>627.31074805990409</v>
      </c>
      <c r="EV26">
        <f t="shared" si="113"/>
        <v>1.8943386386517722</v>
      </c>
      <c r="EW26">
        <f t="shared" si="78"/>
        <v>2.826628585105662E-2</v>
      </c>
      <c r="EX26">
        <f t="shared" si="114"/>
        <v>1.0551354613838249</v>
      </c>
      <c r="EY26">
        <f t="shared" si="115"/>
        <v>1.3231597982433412E-2</v>
      </c>
      <c r="FA26" s="16"/>
      <c r="FB26" s="16"/>
      <c r="FD26" s="22"/>
      <c r="FE26" s="22"/>
    </row>
    <row r="27" spans="3:161">
      <c r="C27" s="4">
        <f t="shared" si="31"/>
        <v>772.52764931377169</v>
      </c>
      <c r="D27">
        <v>515.6</v>
      </c>
      <c r="E27" s="4">
        <f t="shared" si="32"/>
        <v>806.27861452624268</v>
      </c>
      <c r="F27" s="4">
        <f t="shared" si="0"/>
        <v>-290.67861452624265</v>
      </c>
      <c r="G27" s="4">
        <f t="shared" si="1"/>
        <v>644.0638246568858</v>
      </c>
      <c r="H27" s="4"/>
      <c r="I27" s="4">
        <f>Sheet10!K26</f>
        <v>807.8522224160273</v>
      </c>
      <c r="J27" s="4"/>
      <c r="K27" s="4">
        <f t="shared" si="2"/>
        <v>644.0638246568858</v>
      </c>
      <c r="O27">
        <f t="shared" si="3"/>
        <v>96.914283818234608</v>
      </c>
      <c r="Q27" s="27"/>
      <c r="R27">
        <f t="shared" si="33"/>
        <v>1.2277389893142818</v>
      </c>
      <c r="S27">
        <f t="shared" si="4"/>
        <v>2.5469842064411354E-2</v>
      </c>
      <c r="T27">
        <f t="shared" si="5"/>
        <v>122.77389893142818</v>
      </c>
      <c r="U27">
        <f t="shared" si="79"/>
        <v>689.37544249996927</v>
      </c>
      <c r="V27">
        <f t="shared" si="6"/>
        <v>389.90690134668665</v>
      </c>
      <c r="W27">
        <f t="shared" si="7"/>
        <v>0.80030857161817659</v>
      </c>
      <c r="X27">
        <f t="shared" si="34"/>
        <v>48.33</v>
      </c>
      <c r="Y27">
        <f t="shared" si="35"/>
        <v>1.0231158244285683</v>
      </c>
      <c r="Z27">
        <f t="shared" si="36"/>
        <v>49.447187794632704</v>
      </c>
      <c r="AA27">
        <f t="shared" si="37"/>
        <v>60.708240367415847</v>
      </c>
      <c r="AB27">
        <f t="shared" si="8"/>
        <v>1.2277389893142818</v>
      </c>
      <c r="AC27">
        <f t="shared" si="38"/>
        <v>49.447187794632704</v>
      </c>
      <c r="AH27">
        <f t="shared" si="9"/>
        <v>0.70540641842358232</v>
      </c>
      <c r="AI27">
        <f t="shared" si="10"/>
        <v>0.84511980490059257</v>
      </c>
      <c r="AJ27">
        <f t="shared" si="39"/>
        <v>2.8856073275193124</v>
      </c>
      <c r="AK27">
        <f t="shared" si="11"/>
        <v>0</v>
      </c>
      <c r="AL27">
        <f t="shared" si="12"/>
        <v>2.8856073275193124</v>
      </c>
      <c r="AM27">
        <f t="shared" si="80"/>
        <v>2.8856073275193124</v>
      </c>
      <c r="AN27">
        <f t="shared" si="13"/>
        <v>0</v>
      </c>
      <c r="AO27">
        <f t="shared" si="14"/>
        <v>30</v>
      </c>
      <c r="AP27">
        <f t="shared" si="81"/>
        <v>30</v>
      </c>
      <c r="AR27">
        <f t="shared" si="82"/>
        <v>0.96561293052006869</v>
      </c>
      <c r="AT27">
        <f t="shared" si="40"/>
        <v>0.93492556100601887</v>
      </c>
      <c r="AV27">
        <f t="shared" si="15"/>
        <v>0.36572417584456396</v>
      </c>
      <c r="AW27">
        <f t="shared" si="16"/>
        <v>0.20685155194098903</v>
      </c>
      <c r="AX27">
        <f t="shared" si="83"/>
        <v>0.57257572778555299</v>
      </c>
      <c r="AY27">
        <f t="shared" si="41"/>
        <v>0.6387350320611892</v>
      </c>
      <c r="AZ27">
        <f t="shared" si="84"/>
        <v>0.3612649679388108</v>
      </c>
      <c r="BA27">
        <f t="shared" si="17"/>
        <v>0.6347065834433836</v>
      </c>
      <c r="BB27">
        <f t="shared" si="85"/>
        <v>0.6347065834433836</v>
      </c>
      <c r="BC27">
        <f t="shared" si="86"/>
        <v>0.80308687498828502</v>
      </c>
      <c r="BD27">
        <f t="shared" si="87"/>
        <v>0.454221452686705</v>
      </c>
      <c r="BE27">
        <f t="shared" si="18"/>
        <v>25.863341183620975</v>
      </c>
      <c r="BF27">
        <f t="shared" si="88"/>
        <v>1.3349935369067659E-2</v>
      </c>
      <c r="BG27">
        <f t="shared" si="89"/>
        <v>2.2233782013952341E-3</v>
      </c>
      <c r="BH27">
        <f t="shared" si="90"/>
        <v>0.87300038715122663</v>
      </c>
      <c r="BI27">
        <f t="shared" si="91"/>
        <v>2.5468238435157609E-3</v>
      </c>
      <c r="BJ27">
        <f t="shared" si="42"/>
        <v>3.818748621659894E-3</v>
      </c>
      <c r="BK27">
        <f t="shared" si="43"/>
        <v>21.495386408158694</v>
      </c>
      <c r="BL27">
        <f t="shared" si="92"/>
        <v>1.7765433703534014E-4</v>
      </c>
      <c r="BM27">
        <f t="shared" si="93"/>
        <v>0.22728613870543737</v>
      </c>
      <c r="BN27">
        <f t="shared" si="94"/>
        <v>1.2177065756774006</v>
      </c>
      <c r="BO27">
        <f t="shared" si="95"/>
        <v>0.43203123808135835</v>
      </c>
      <c r="BP27">
        <f t="shared" si="44"/>
        <v>8.3522717846047054E-5</v>
      </c>
      <c r="BQ27">
        <f t="shared" si="96"/>
        <v>1.082774088410793</v>
      </c>
      <c r="BR27">
        <f t="shared" si="97"/>
        <v>0.99554712189536865</v>
      </c>
      <c r="BS27">
        <f t="shared" si="98"/>
        <v>1.0876171148477207</v>
      </c>
      <c r="BT27">
        <f t="shared" si="45"/>
        <v>0.46988456868613571</v>
      </c>
      <c r="BU27">
        <f t="shared" si="46"/>
        <v>0.46988456868613571</v>
      </c>
      <c r="BV27">
        <f t="shared" si="19"/>
        <v>0.46988456868613571</v>
      </c>
      <c r="BW27">
        <f t="shared" si="20"/>
        <v>18.084032004023427</v>
      </c>
      <c r="BX27">
        <f t="shared" si="21"/>
        <v>0.40299096843092702</v>
      </c>
      <c r="BY27">
        <f t="shared" si="22"/>
        <v>34847.298822157558</v>
      </c>
      <c r="BZ27">
        <f t="shared" si="23"/>
        <v>0.16632177353773783</v>
      </c>
      <c r="CA27">
        <f t="shared" si="24"/>
        <v>27656.291456518826</v>
      </c>
      <c r="CB27">
        <f t="shared" si="99"/>
        <v>1.6187778227438283E-4</v>
      </c>
      <c r="CC27">
        <f t="shared" si="100"/>
        <v>1.8242503728065114E-4</v>
      </c>
      <c r="CD27">
        <f t="shared" si="101"/>
        <v>-3.1587330396021112</v>
      </c>
      <c r="CE27">
        <f t="shared" si="102"/>
        <v>12.527516173101683</v>
      </c>
      <c r="CF27">
        <f t="shared" si="103"/>
        <v>6.3719162037596914E-3</v>
      </c>
      <c r="CG27">
        <f t="shared" si="25"/>
        <v>24.267248504473958</v>
      </c>
      <c r="CH27" s="11">
        <f t="shared" si="26"/>
        <v>2479385227.68994</v>
      </c>
      <c r="CI27" s="18">
        <f t="shared" si="47"/>
        <v>0.1687548260623552</v>
      </c>
      <c r="CJ27" s="18">
        <f t="shared" si="27"/>
        <v>33.750965212471037</v>
      </c>
      <c r="CK27">
        <f t="shared" si="104"/>
        <v>1800</v>
      </c>
      <c r="CL27" s="4">
        <f t="shared" si="28"/>
        <v>806.27861452624268</v>
      </c>
      <c r="CM27" s="11"/>
      <c r="CN27" s="11"/>
      <c r="CO27" s="11"/>
      <c r="CP27" s="11"/>
      <c r="CQ27" s="11"/>
      <c r="CR27" s="11"/>
      <c r="CS27" s="11"/>
      <c r="CT27" s="13">
        <f t="shared" si="29"/>
        <v>0.96561293052006869</v>
      </c>
      <c r="CU27" s="14">
        <v>0.8</v>
      </c>
      <c r="CV27" s="14">
        <f t="shared" si="105"/>
        <v>0.19658789057241235</v>
      </c>
      <c r="CW27" s="14">
        <f t="shared" si="48"/>
        <v>-8.6143240671678944E-2</v>
      </c>
      <c r="CX27" s="14">
        <f t="shared" si="106"/>
        <v>6.5917993068808937E-3</v>
      </c>
      <c r="CY27" s="14">
        <f t="shared" si="107"/>
        <v>-1.1687293641800213E-5</v>
      </c>
      <c r="CZ27" s="14">
        <f t="shared" si="49"/>
        <v>5.3485102819685118E-3</v>
      </c>
      <c r="DA27" s="14">
        <f t="shared" si="50"/>
        <v>0.97252028812989788</v>
      </c>
      <c r="DB27" s="14">
        <f t="shared" si="51"/>
        <v>0.92566178068932958</v>
      </c>
      <c r="DC27" s="14">
        <f t="shared" si="52"/>
        <v>0.12566178068932954</v>
      </c>
      <c r="DD27" s="14">
        <v>0.85</v>
      </c>
      <c r="DE27" s="14">
        <f t="shared" si="53"/>
        <v>0.18502389700932931</v>
      </c>
      <c r="DF27" s="14">
        <f t="shared" si="54"/>
        <v>-8.1075991220403737E-2</v>
      </c>
      <c r="DG27" s="14">
        <f t="shared" si="55"/>
        <v>5.8391025002128352E-3</v>
      </c>
      <c r="DH27" s="14">
        <f t="shared" si="56"/>
        <v>-8.6311618830236495E-6</v>
      </c>
      <c r="DI27" s="14">
        <f t="shared" si="57"/>
        <v>4.7231149920629184E-3</v>
      </c>
      <c r="DJ27" s="14">
        <f t="shared" si="108"/>
        <v>0.9756195241205613</v>
      </c>
      <c r="DK27" s="14">
        <f t="shared" si="109"/>
        <v>0.92937970564261518</v>
      </c>
      <c r="DL27" s="14">
        <f t="shared" si="110"/>
        <v>7.9379705642615206E-2</v>
      </c>
      <c r="DM27" s="14">
        <f t="shared" si="111"/>
        <v>-0.92564150093428788</v>
      </c>
      <c r="DN27" s="14">
        <f t="shared" si="112"/>
        <v>0.93575642466602238</v>
      </c>
      <c r="DO27" s="14">
        <f t="shared" si="58"/>
        <v>0.85</v>
      </c>
      <c r="DP27" s="14">
        <f t="shared" si="59"/>
        <v>0.18502389700932931</v>
      </c>
      <c r="DQ27" s="14">
        <f t="shared" si="60"/>
        <v>-8.1075991220403737E-2</v>
      </c>
      <c r="DR27" s="14">
        <f t="shared" si="61"/>
        <v>5.8391025002128352E-3</v>
      </c>
      <c r="DS27" s="14">
        <f t="shared" si="62"/>
        <v>-8.6311618830236495E-6</v>
      </c>
      <c r="DT27" s="14">
        <f t="shared" si="63"/>
        <v>4.7231149920629184E-3</v>
      </c>
      <c r="DU27" s="14">
        <f t="shared" si="64"/>
        <v>0.9756195241205613</v>
      </c>
      <c r="DV27" s="14">
        <f t="shared" si="65"/>
        <v>0.92937970564261518</v>
      </c>
      <c r="DW27" s="14">
        <f t="shared" si="66"/>
        <v>7.9379705642615206E-2</v>
      </c>
      <c r="DX27" s="14">
        <f t="shared" si="67"/>
        <v>0.93575642466602238</v>
      </c>
      <c r="DY27" s="14">
        <f t="shared" si="68"/>
        <v>0.16806757433063921</v>
      </c>
      <c r="DZ27" s="14">
        <f t="shared" si="69"/>
        <v>-7.3645866296818893E-2</v>
      </c>
      <c r="EA27" s="14">
        <f t="shared" si="70"/>
        <v>4.817905920926964E-3</v>
      </c>
      <c r="EB27" s="14">
        <f t="shared" si="71"/>
        <v>-5.337646437155141E-6</v>
      </c>
      <c r="EC27" s="14">
        <f t="shared" si="72"/>
        <v>3.8806752488743726E-3</v>
      </c>
      <c r="ED27" s="14">
        <f t="shared" si="73"/>
        <v>0.97984010618872963</v>
      </c>
      <c r="EE27" s="14">
        <f t="shared" si="74"/>
        <v>0.93497981851848633</v>
      </c>
      <c r="EF27" s="14">
        <f t="shared" si="75"/>
        <v>-7.7660614753605195E-4</v>
      </c>
      <c r="EG27" s="14">
        <f t="shared" si="76"/>
        <v>-0.93469745389128878</v>
      </c>
      <c r="EH27" s="14">
        <f t="shared" si="77"/>
        <v>0.93492556100601887</v>
      </c>
      <c r="EL27">
        <f t="shared" si="30"/>
        <v>644.0638246568858</v>
      </c>
      <c r="EV27">
        <f t="shared" si="113"/>
        <v>1.9482134151253212</v>
      </c>
      <c r="EW27">
        <f t="shared" si="78"/>
        <v>2.9070175821356199E-2</v>
      </c>
      <c r="EX27">
        <f t="shared" si="114"/>
        <v>1.05721381112673</v>
      </c>
      <c r="EY27">
        <f t="shared" si="115"/>
        <v>1.325766088077345E-2</v>
      </c>
      <c r="FA27" s="16"/>
      <c r="FB27" s="16"/>
      <c r="FD27" s="22"/>
      <c r="FE27" s="22"/>
    </row>
    <row r="28" spans="3:161">
      <c r="C28" s="4">
        <f t="shared" si="31"/>
        <v>806.27861452624268</v>
      </c>
      <c r="D28">
        <v>515.70000000000005</v>
      </c>
      <c r="E28" s="4">
        <f t="shared" si="32"/>
        <v>840.37796007732913</v>
      </c>
      <c r="F28" s="4">
        <f t="shared" si="0"/>
        <v>-324.67796007732909</v>
      </c>
      <c r="G28" s="4">
        <f t="shared" si="1"/>
        <v>660.98930726312142</v>
      </c>
      <c r="H28" s="4"/>
      <c r="I28" s="4">
        <f>Sheet10!K27</f>
        <v>845.7916593018964</v>
      </c>
      <c r="J28" s="4"/>
      <c r="K28" s="4">
        <f t="shared" ref="K28:K58" si="116">G28</f>
        <v>660.98930726312142</v>
      </c>
      <c r="O28">
        <f t="shared" si="3"/>
        <v>99.703154235831093</v>
      </c>
      <c r="Q28" s="27"/>
      <c r="R28">
        <f t="shared" si="33"/>
        <v>1.2272880658530492</v>
      </c>
      <c r="S28">
        <f t="shared" si="4"/>
        <v>2.4775891623740103E-2</v>
      </c>
      <c r="T28">
        <f t="shared" si="5"/>
        <v>122.72880658530492</v>
      </c>
      <c r="U28">
        <f t="shared" si="79"/>
        <v>689.12224897648719</v>
      </c>
      <c r="V28">
        <f t="shared" si="6"/>
        <v>372.37383620430302</v>
      </c>
      <c r="W28">
        <f t="shared" si="7"/>
        <v>0.80002968457641699</v>
      </c>
      <c r="X28">
        <f t="shared" si="34"/>
        <v>48.33</v>
      </c>
      <c r="Y28">
        <f t="shared" si="35"/>
        <v>1.0227400548775409</v>
      </c>
      <c r="Z28">
        <f t="shared" si="36"/>
        <v>49.429026852231551</v>
      </c>
      <c r="AA28">
        <f t="shared" si="37"/>
        <v>60.663654762473691</v>
      </c>
      <c r="AB28">
        <f t="shared" si="8"/>
        <v>1.2272880658530492</v>
      </c>
      <c r="AC28">
        <f t="shared" si="38"/>
        <v>49.429026852231551</v>
      </c>
      <c r="AH28">
        <f t="shared" si="9"/>
        <v>0.70031582355140853</v>
      </c>
      <c r="AI28">
        <f t="shared" si="10"/>
        <v>0.84191758006610951</v>
      </c>
      <c r="AJ28">
        <f t="shared" si="39"/>
        <v>2.8495325011508426</v>
      </c>
      <c r="AK28">
        <f t="shared" si="11"/>
        <v>0</v>
      </c>
      <c r="AL28">
        <f t="shared" si="12"/>
        <v>2.8495325011508426</v>
      </c>
      <c r="AM28">
        <f t="shared" si="80"/>
        <v>2.8495325011508426</v>
      </c>
      <c r="AN28">
        <f t="shared" si="13"/>
        <v>0</v>
      </c>
      <c r="AO28">
        <f t="shared" si="14"/>
        <v>30</v>
      </c>
      <c r="AP28">
        <f t="shared" si="81"/>
        <v>30</v>
      </c>
      <c r="AR28">
        <f t="shared" si="82"/>
        <v>0.99098846666135143</v>
      </c>
      <c r="AT28">
        <f t="shared" si="40"/>
        <v>0.93335229916802376</v>
      </c>
      <c r="AV28">
        <f t="shared" si="15"/>
        <v>0.36558985282259959</v>
      </c>
      <c r="AW28">
        <f t="shared" si="16"/>
        <v>0.19754999374220303</v>
      </c>
      <c r="AX28">
        <f t="shared" si="83"/>
        <v>0.56313984656480265</v>
      </c>
      <c r="AY28">
        <f t="shared" si="41"/>
        <v>0.64919904896221858</v>
      </c>
      <c r="AZ28">
        <f t="shared" si="84"/>
        <v>0.35080095103778142</v>
      </c>
      <c r="BA28">
        <f t="shared" si="17"/>
        <v>0.64896807138115942</v>
      </c>
      <c r="BB28">
        <f t="shared" si="85"/>
        <v>0.64896807138115942</v>
      </c>
      <c r="BC28">
        <f t="shared" si="86"/>
        <v>0.80271819515327625</v>
      </c>
      <c r="BD28">
        <f t="shared" si="87"/>
        <v>0.43375649845027514</v>
      </c>
      <c r="BE28">
        <f t="shared" si="18"/>
        <v>25.858591208885727</v>
      </c>
      <c r="BF28">
        <f t="shared" si="88"/>
        <v>1.3184250015279305E-2</v>
      </c>
      <c r="BG28">
        <f t="shared" si="89"/>
        <v>2.2205261472075209E-3</v>
      </c>
      <c r="BH28">
        <f t="shared" si="90"/>
        <v>0.87448651485778084</v>
      </c>
      <c r="BI28">
        <f t="shared" si="91"/>
        <v>2.5392342929023309E-3</v>
      </c>
      <c r="BJ28">
        <f t="shared" si="42"/>
        <v>3.8056208467056314E-3</v>
      </c>
      <c r="BK28">
        <f t="shared" si="43"/>
        <v>20.929219886919981</v>
      </c>
      <c r="BL28">
        <f t="shared" si="92"/>
        <v>1.8183290477463086E-4</v>
      </c>
      <c r="BM28">
        <f t="shared" si="93"/>
        <v>0.23307580429291186</v>
      </c>
      <c r="BN28">
        <f t="shared" si="94"/>
        <v>1.2233758965092105</v>
      </c>
      <c r="BO28">
        <f t="shared" si="95"/>
        <v>0.43648430893852935</v>
      </c>
      <c r="BP28">
        <f t="shared" si="44"/>
        <v>7.9413192618033428E-5</v>
      </c>
      <c r="BQ28">
        <f t="shared" si="96"/>
        <v>1.0830599766048417</v>
      </c>
      <c r="BR28">
        <f t="shared" si="97"/>
        <v>0.99576571962939708</v>
      </c>
      <c r="BS28">
        <f t="shared" si="98"/>
        <v>1.0876654570996214</v>
      </c>
      <c r="BT28">
        <f t="shared" si="45"/>
        <v>0.47474890539843789</v>
      </c>
      <c r="BU28">
        <f t="shared" si="46"/>
        <v>0.47474890539843789</v>
      </c>
      <c r="BV28">
        <f t="shared" si="19"/>
        <v>0.47474890539843789</v>
      </c>
      <c r="BW28">
        <f t="shared" si="20"/>
        <v>18.070750652071656</v>
      </c>
      <c r="BX28">
        <f t="shared" si="21"/>
        <v>0.39565526352458996</v>
      </c>
      <c r="BY28">
        <f t="shared" si="22"/>
        <v>34808.436494662295</v>
      </c>
      <c r="BZ28">
        <f t="shared" si="23"/>
        <v>0.16989690988949807</v>
      </c>
      <c r="CA28">
        <f t="shared" si="24"/>
        <v>27044.127054952627</v>
      </c>
      <c r="CB28">
        <f t="shared" si="99"/>
        <v>1.6187778227438283E-4</v>
      </c>
      <c r="CC28">
        <f t="shared" si="100"/>
        <v>1.8655436685933134E-4</v>
      </c>
      <c r="CD28">
        <f t="shared" si="101"/>
        <v>-3.1511755346234147</v>
      </c>
      <c r="CE28">
        <f t="shared" si="102"/>
        <v>12.500349535946151</v>
      </c>
      <c r="CF28">
        <f t="shared" si="103"/>
        <v>6.3996420902034919E-3</v>
      </c>
      <c r="CG28">
        <f t="shared" si="25"/>
        <v>24.518354964681073</v>
      </c>
      <c r="CH28" s="11">
        <f t="shared" si="26"/>
        <v>2459176173.6604624</v>
      </c>
      <c r="CI28" s="18">
        <f t="shared" si="47"/>
        <v>0.17049672775543231</v>
      </c>
      <c r="CJ28" s="18">
        <f t="shared" si="27"/>
        <v>34.099345551086465</v>
      </c>
      <c r="CK28">
        <f t="shared" si="104"/>
        <v>2000</v>
      </c>
      <c r="CL28" s="4">
        <f t="shared" si="28"/>
        <v>840.37796007732913</v>
      </c>
      <c r="CM28" s="11"/>
      <c r="CN28" s="11"/>
      <c r="CO28" s="11"/>
      <c r="CP28" s="11"/>
      <c r="CQ28" s="11"/>
      <c r="CR28" s="11"/>
      <c r="CS28" s="11"/>
      <c r="CT28" s="13">
        <f t="shared" si="29"/>
        <v>0.99098846666135143</v>
      </c>
      <c r="CU28" s="14">
        <v>0.8</v>
      </c>
      <c r="CV28" s="14">
        <f t="shared" si="105"/>
        <v>0.20175406323278888</v>
      </c>
      <c r="CW28" s="14">
        <f t="shared" si="48"/>
        <v>-8.8407016194873442E-2</v>
      </c>
      <c r="CX28" s="14">
        <f t="shared" si="106"/>
        <v>6.9428060155858826E-3</v>
      </c>
      <c r="CY28" s="14">
        <f t="shared" si="107"/>
        <v>-1.3305818419261173E-5</v>
      </c>
      <c r="CZ28" s="14">
        <f t="shared" si="49"/>
        <v>5.6414449263116409E-3</v>
      </c>
      <c r="DA28" s="14">
        <f t="shared" si="50"/>
        <v>0.97107838279474334</v>
      </c>
      <c r="DB28" s="14">
        <f t="shared" si="51"/>
        <v>0.92402738085479996</v>
      </c>
      <c r="DC28" s="14">
        <f t="shared" si="52"/>
        <v>0.12402738085479992</v>
      </c>
      <c r="DD28" s="14">
        <v>0.85</v>
      </c>
      <c r="DE28" s="14">
        <f t="shared" si="53"/>
        <v>0.18988617716027187</v>
      </c>
      <c r="DF28" s="14">
        <f t="shared" si="54"/>
        <v>-8.3206603477527924E-2</v>
      </c>
      <c r="DG28" s="14">
        <f t="shared" si="55"/>
        <v>6.150028858096835E-3</v>
      </c>
      <c r="DH28" s="14">
        <f t="shared" si="56"/>
        <v>-9.8264556605314424E-6</v>
      </c>
      <c r="DI28" s="14">
        <f t="shared" si="57"/>
        <v>4.9809968955441394E-3</v>
      </c>
      <c r="DJ28" s="14">
        <f t="shared" si="108"/>
        <v>0.97433808651279774</v>
      </c>
      <c r="DK28" s="14">
        <f t="shared" si="109"/>
        <v>0.92780642682035996</v>
      </c>
      <c r="DL28" s="14">
        <f t="shared" si="110"/>
        <v>7.7806426820359986E-2</v>
      </c>
      <c r="DM28" s="14">
        <f t="shared" si="111"/>
        <v>-0.92441908068879985</v>
      </c>
      <c r="DN28" s="14">
        <f t="shared" si="112"/>
        <v>0.93416791522994647</v>
      </c>
      <c r="DO28" s="14">
        <f t="shared" si="58"/>
        <v>0.85</v>
      </c>
      <c r="DP28" s="14">
        <f t="shared" si="59"/>
        <v>0.18988617716027187</v>
      </c>
      <c r="DQ28" s="14">
        <f t="shared" si="60"/>
        <v>-8.3206603477527924E-2</v>
      </c>
      <c r="DR28" s="14">
        <f t="shared" si="61"/>
        <v>6.150028858096835E-3</v>
      </c>
      <c r="DS28" s="14">
        <f t="shared" si="62"/>
        <v>-9.8264556605314424E-6</v>
      </c>
      <c r="DT28" s="14">
        <f t="shared" si="63"/>
        <v>4.9809968955441394E-3</v>
      </c>
      <c r="DU28" s="14">
        <f t="shared" si="64"/>
        <v>0.97433808651279774</v>
      </c>
      <c r="DV28" s="14">
        <f t="shared" si="65"/>
        <v>0.92780642682035996</v>
      </c>
      <c r="DW28" s="14">
        <f t="shared" si="66"/>
        <v>7.7806426820359986E-2</v>
      </c>
      <c r="DX28" s="14">
        <f t="shared" si="67"/>
        <v>0.93416791522994647</v>
      </c>
      <c r="DY28" s="14">
        <f t="shared" si="68"/>
        <v>0.17277755739074119</v>
      </c>
      <c r="DZ28" s="14">
        <f t="shared" si="69"/>
        <v>-7.5709743187325776E-2</v>
      </c>
      <c r="EA28" s="14">
        <f t="shared" si="70"/>
        <v>5.0917270088719907E-3</v>
      </c>
      <c r="EB28" s="14">
        <f t="shared" si="71"/>
        <v>-6.1286778337835138E-6</v>
      </c>
      <c r="EC28" s="14">
        <f t="shared" si="72"/>
        <v>4.1058820486243501E-3</v>
      </c>
      <c r="ED28" s="14">
        <f t="shared" si="73"/>
        <v>0.97870662165480959</v>
      </c>
      <c r="EE28" s="14">
        <f t="shared" si="74"/>
        <v>0.93340656644810216</v>
      </c>
      <c r="EF28" s="14">
        <f t="shared" si="75"/>
        <v>-7.6134878184430654E-4</v>
      </c>
      <c r="EG28" s="14">
        <f t="shared" si="76"/>
        <v>-0.93346467460382465</v>
      </c>
      <c r="EH28" s="14">
        <f t="shared" si="77"/>
        <v>0.93335229916802376</v>
      </c>
      <c r="EL28">
        <f t="shared" si="30"/>
        <v>660.98930726312142</v>
      </c>
      <c r="EV28">
        <f t="shared" si="113"/>
        <v>2.0028108127449933</v>
      </c>
      <c r="EW28">
        <f t="shared" si="78"/>
        <v>2.9884848349463325E-2</v>
      </c>
      <c r="EX28">
        <f t="shared" si="114"/>
        <v>1.059340987189598</v>
      </c>
      <c r="EY28">
        <f t="shared" si="115"/>
        <v>1.3284336070388262E-2</v>
      </c>
      <c r="FA28" s="16"/>
      <c r="FB28" s="16"/>
      <c r="FD28" s="22"/>
      <c r="FE28" s="22"/>
    </row>
    <row r="29" spans="3:161">
      <c r="C29" s="4">
        <f t="shared" si="31"/>
        <v>840.37796007732913</v>
      </c>
      <c r="D29">
        <v>515.79999999999995</v>
      </c>
      <c r="E29" s="4">
        <f t="shared" si="32"/>
        <v>874.82960123512953</v>
      </c>
      <c r="F29" s="4">
        <f t="shared" si="0"/>
        <v>-359.02960123512958</v>
      </c>
      <c r="G29" s="4">
        <f t="shared" si="1"/>
        <v>678.08898003866454</v>
      </c>
      <c r="H29" s="4"/>
      <c r="I29" s="4">
        <f>Sheet10!K28</f>
        <v>884.57826833930017</v>
      </c>
      <c r="J29" s="4"/>
      <c r="K29" s="4">
        <f t="shared" si="116"/>
        <v>678.08898003866454</v>
      </c>
      <c r="O29">
        <f t="shared" si="3"/>
        <v>102.52752991786951</v>
      </c>
      <c r="Q29" s="27"/>
      <c r="R29">
        <f t="shared" si="33"/>
        <v>1.2268326698515206</v>
      </c>
      <c r="S29">
        <f t="shared" si="4"/>
        <v>2.4110213881840058E-2</v>
      </c>
      <c r="T29">
        <f t="shared" si="5"/>
        <v>122.68326698515206</v>
      </c>
      <c r="U29">
        <f t="shared" si="79"/>
        <v>688.86654412162886</v>
      </c>
      <c r="V29">
        <f t="shared" si="6"/>
        <v>355.5592795363425</v>
      </c>
      <c r="W29">
        <f t="shared" si="7"/>
        <v>0.79974724700821309</v>
      </c>
      <c r="X29">
        <f t="shared" si="34"/>
        <v>48.33</v>
      </c>
      <c r="Y29">
        <f t="shared" si="35"/>
        <v>1.0223605582096005</v>
      </c>
      <c r="Z29">
        <f t="shared" si="36"/>
        <v>49.410685778269986</v>
      </c>
      <c r="AA29">
        <f t="shared" si="37"/>
        <v>60.618643552549528</v>
      </c>
      <c r="AB29">
        <f t="shared" si="8"/>
        <v>1.2268326698515206</v>
      </c>
      <c r="AC29">
        <f t="shared" si="38"/>
        <v>49.410685778269986</v>
      </c>
      <c r="AH29">
        <f t="shared" si="9"/>
        <v>0.69526902481840702</v>
      </c>
      <c r="AI29">
        <f t="shared" si="10"/>
        <v>0.83872299233041669</v>
      </c>
      <c r="AJ29">
        <f t="shared" si="39"/>
        <v>2.8139730636558298</v>
      </c>
      <c r="AK29">
        <f t="shared" si="11"/>
        <v>0</v>
      </c>
      <c r="AL29">
        <f t="shared" si="12"/>
        <v>2.8139730636558298</v>
      </c>
      <c r="AM29">
        <f t="shared" si="80"/>
        <v>2.8139730636558298</v>
      </c>
      <c r="AN29">
        <f t="shared" si="13"/>
        <v>0</v>
      </c>
      <c r="AO29">
        <f t="shared" si="14"/>
        <v>30</v>
      </c>
      <c r="AP29">
        <f t="shared" si="81"/>
        <v>30</v>
      </c>
      <c r="AR29">
        <f t="shared" si="82"/>
        <v>1.0166251574792571</v>
      </c>
      <c r="AT29">
        <f t="shared" si="40"/>
        <v>0.93177193318425711</v>
      </c>
      <c r="AV29">
        <f t="shared" si="15"/>
        <v>0.36545419750107633</v>
      </c>
      <c r="AW29">
        <f t="shared" si="16"/>
        <v>0.18862961523657931</v>
      </c>
      <c r="AX29">
        <f t="shared" si="83"/>
        <v>0.55408381273765561</v>
      </c>
      <c r="AY29">
        <f t="shared" si="41"/>
        <v>0.65956483315297543</v>
      </c>
      <c r="AZ29">
        <f t="shared" si="84"/>
        <v>0.34043516684702457</v>
      </c>
      <c r="BA29">
        <f t="shared" si="17"/>
        <v>0.66243259375736607</v>
      </c>
      <c r="BB29">
        <f t="shared" si="85"/>
        <v>0.66243259375736607</v>
      </c>
      <c r="BC29">
        <f t="shared" si="86"/>
        <v>0.80234589289011804</v>
      </c>
      <c r="BD29">
        <f t="shared" si="87"/>
        <v>0.41413177929654754</v>
      </c>
      <c r="BE29">
        <f t="shared" si="18"/>
        <v>25.853793235223417</v>
      </c>
      <c r="BF29">
        <f t="shared" si="88"/>
        <v>1.3020931248379518E-2</v>
      </c>
      <c r="BG29">
        <f t="shared" si="89"/>
        <v>2.2176897580959585E-3</v>
      </c>
      <c r="BH29">
        <f t="shared" si="90"/>
        <v>0.87595382451223713</v>
      </c>
      <c r="BI29">
        <f t="shared" si="91"/>
        <v>2.5317427654715117E-3</v>
      </c>
      <c r="BJ29">
        <f t="shared" si="42"/>
        <v>3.7926332399003137E-3</v>
      </c>
      <c r="BK29">
        <f t="shared" si="43"/>
        <v>20.375612642546635</v>
      </c>
      <c r="BL29">
        <f t="shared" si="92"/>
        <v>1.8613591190779006E-4</v>
      </c>
      <c r="BM29">
        <f t="shared" si="93"/>
        <v>0.23906451205913642</v>
      </c>
      <c r="BN29">
        <f t="shared" si="94"/>
        <v>1.229240407880879</v>
      </c>
      <c r="BO29">
        <f t="shared" si="95"/>
        <v>0.44100056105815949</v>
      </c>
      <c r="BP29">
        <f t="shared" si="44"/>
        <v>7.5491941601349842E-5</v>
      </c>
      <c r="BQ29">
        <f t="shared" si="96"/>
        <v>1.0833328405012237</v>
      </c>
      <c r="BR29">
        <f t="shared" si="97"/>
        <v>0.99597435024202463</v>
      </c>
      <c r="BS29">
        <f t="shared" si="98"/>
        <v>1.0877115863857043</v>
      </c>
      <c r="BT29">
        <f t="shared" si="45"/>
        <v>0.47968141986555629</v>
      </c>
      <c r="BU29">
        <f t="shared" si="46"/>
        <v>0.47968141986555629</v>
      </c>
      <c r="BV29">
        <f t="shared" si="19"/>
        <v>0.47968141986555629</v>
      </c>
      <c r="BW29">
        <f t="shared" si="20"/>
        <v>18.057342519075505</v>
      </c>
      <c r="BX29">
        <f t="shared" si="21"/>
        <v>0.38822629395630742</v>
      </c>
      <c r="BY29">
        <f t="shared" si="22"/>
        <v>34769.159389812441</v>
      </c>
      <c r="BZ29">
        <f t="shared" si="23"/>
        <v>0.17359339222824621</v>
      </c>
      <c r="CA29">
        <f t="shared" si="24"/>
        <v>26438.385589128768</v>
      </c>
      <c r="CB29">
        <f t="shared" si="99"/>
        <v>1.6187778227438283E-4</v>
      </c>
      <c r="CC29">
        <f t="shared" si="100"/>
        <v>1.9082859590619414E-4</v>
      </c>
      <c r="CD29">
        <f t="shared" si="101"/>
        <v>-3.1435063953114519</v>
      </c>
      <c r="CE29">
        <f t="shared" si="102"/>
        <v>12.47275312696536</v>
      </c>
      <c r="CF29">
        <f t="shared" si="103"/>
        <v>6.4279922889824495E-3</v>
      </c>
      <c r="CG29">
        <f t="shared" si="25"/>
        <v>24.772276772874079</v>
      </c>
      <c r="CH29" s="11">
        <f t="shared" si="26"/>
        <v>2439237326.8202868</v>
      </c>
      <c r="CI29" s="18">
        <f t="shared" si="47"/>
        <v>0.17225820578900203</v>
      </c>
      <c r="CJ29" s="18">
        <f t="shared" si="27"/>
        <v>34.451641157800402</v>
      </c>
      <c r="CK29">
        <f t="shared" si="104"/>
        <v>2200</v>
      </c>
      <c r="CL29" s="4">
        <f t="shared" si="28"/>
        <v>874.82960123512953</v>
      </c>
      <c r="CM29" s="11"/>
      <c r="CN29" s="11"/>
      <c r="CO29" s="11"/>
      <c r="CP29" s="11"/>
      <c r="CQ29" s="11"/>
      <c r="CR29" s="11"/>
      <c r="CS29" s="11"/>
      <c r="CT29" s="13">
        <f t="shared" si="29"/>
        <v>1.0166251574792571</v>
      </c>
      <c r="CU29" s="14">
        <v>0.8</v>
      </c>
      <c r="CV29" s="14">
        <f t="shared" si="105"/>
        <v>0.2069734040368052</v>
      </c>
      <c r="CW29" s="14">
        <f t="shared" si="48"/>
        <v>-9.0694089573191611E-2</v>
      </c>
      <c r="CX29" s="14">
        <f t="shared" si="106"/>
        <v>7.3066707205678948E-3</v>
      </c>
      <c r="CY29" s="14">
        <f t="shared" si="107"/>
        <v>-1.511829637430094E-5</v>
      </c>
      <c r="CZ29" s="14">
        <f t="shared" si="49"/>
        <v>5.945978256586746E-3</v>
      </c>
      <c r="DA29" s="14">
        <f t="shared" si="50"/>
        <v>0.96958591461890631</v>
      </c>
      <c r="DB29" s="14">
        <f t="shared" si="51"/>
        <v>0.92239283620996748</v>
      </c>
      <c r="DC29" s="14">
        <f t="shared" si="52"/>
        <v>0.12239283620996744</v>
      </c>
      <c r="DD29" s="14">
        <v>0.85</v>
      </c>
      <c r="DE29" s="14">
        <f t="shared" si="53"/>
        <v>0.19479849791699319</v>
      </c>
      <c r="DF29" s="14">
        <f t="shared" si="54"/>
        <v>-8.5359143127709786E-2</v>
      </c>
      <c r="DG29" s="14">
        <f t="shared" si="55"/>
        <v>6.4723449981501117E-3</v>
      </c>
      <c r="DH29" s="14">
        <f t="shared" si="56"/>
        <v>-1.116498544499834E-5</v>
      </c>
      <c r="DI29" s="14">
        <f t="shared" si="57"/>
        <v>5.2490065362752374E-3</v>
      </c>
      <c r="DJ29" s="14">
        <f t="shared" si="108"/>
        <v>0.97301148428171425</v>
      </c>
      <c r="DK29" s="14">
        <f t="shared" si="109"/>
        <v>0.9262317104967509</v>
      </c>
      <c r="DL29" s="14">
        <f t="shared" si="110"/>
        <v>7.6231710496750926E-2</v>
      </c>
      <c r="DM29" s="14">
        <f t="shared" si="111"/>
        <v>-0.92322251426433144</v>
      </c>
      <c r="DN29" s="14">
        <f t="shared" si="112"/>
        <v>0.93257132957540145</v>
      </c>
      <c r="DO29" s="14">
        <f t="shared" si="58"/>
        <v>0.85</v>
      </c>
      <c r="DP29" s="14">
        <f t="shared" si="59"/>
        <v>0.19479849791699319</v>
      </c>
      <c r="DQ29" s="14">
        <f t="shared" si="60"/>
        <v>-8.5359143127709786E-2</v>
      </c>
      <c r="DR29" s="14">
        <f t="shared" si="61"/>
        <v>6.4723449981501117E-3</v>
      </c>
      <c r="DS29" s="14">
        <f t="shared" si="62"/>
        <v>-1.116498544499834E-5</v>
      </c>
      <c r="DT29" s="14">
        <f t="shared" si="63"/>
        <v>5.2490065362752365E-3</v>
      </c>
      <c r="DU29" s="14">
        <f t="shared" si="64"/>
        <v>0.97301148428171425</v>
      </c>
      <c r="DV29" s="14">
        <f t="shared" si="65"/>
        <v>0.9262317104967509</v>
      </c>
      <c r="DW29" s="14">
        <f t="shared" si="66"/>
        <v>7.6231710496750926E-2</v>
      </c>
      <c r="DX29" s="14">
        <f t="shared" si="67"/>
        <v>0.93257132957540145</v>
      </c>
      <c r="DY29" s="14">
        <f t="shared" si="68"/>
        <v>0.17755073309494937</v>
      </c>
      <c r="DZ29" s="14">
        <f t="shared" si="69"/>
        <v>-7.7801310588850744E-2</v>
      </c>
      <c r="EA29" s="14">
        <f t="shared" si="70"/>
        <v>5.3769424818531884E-3</v>
      </c>
      <c r="EB29" s="14">
        <f t="shared" si="71"/>
        <v>-7.0233205702876507E-6</v>
      </c>
      <c r="EC29" s="14">
        <f t="shared" si="72"/>
        <v>4.3409923188829974E-3</v>
      </c>
      <c r="ED29" s="14">
        <f t="shared" si="73"/>
        <v>0.97752736415394403</v>
      </c>
      <c r="EE29" s="14">
        <f t="shared" si="74"/>
        <v>0.93182609399286298</v>
      </c>
      <c r="EF29" s="14">
        <f t="shared" si="75"/>
        <v>-7.4523558253847266E-4</v>
      </c>
      <c r="EG29" s="14">
        <f t="shared" si="76"/>
        <v>-0.93224786951016136</v>
      </c>
      <c r="EH29" s="14">
        <f t="shared" si="77"/>
        <v>0.93177193318425711</v>
      </c>
      <c r="EL29">
        <f t="shared" si="30"/>
        <v>678.08898003866454</v>
      </c>
      <c r="EV29">
        <f t="shared" si="113"/>
        <v>2.0581407297544128</v>
      </c>
      <c r="EW29">
        <f t="shared" si="78"/>
        <v>3.0710451131559662E-2</v>
      </c>
      <c r="EX29">
        <f t="shared" si="114"/>
        <v>1.0615179927109701</v>
      </c>
      <c r="EY29">
        <f t="shared" si="115"/>
        <v>1.3311636130824629E-2</v>
      </c>
      <c r="FA29" s="16"/>
      <c r="FB29" s="16"/>
      <c r="FD29" s="22"/>
      <c r="FE29" s="22"/>
    </row>
    <row r="30" spans="3:161">
      <c r="C30" s="4">
        <f t="shared" si="31"/>
        <v>874.82960123512953</v>
      </c>
      <c r="D30">
        <v>515.9</v>
      </c>
      <c r="E30" s="4">
        <f t="shared" si="32"/>
        <v>909.63781808025306</v>
      </c>
      <c r="F30" s="4">
        <f t="shared" si="0"/>
        <v>-393.73781808025308</v>
      </c>
      <c r="G30" s="4">
        <f t="shared" si="1"/>
        <v>695.3648006175647</v>
      </c>
      <c r="H30" s="4"/>
      <c r="I30" s="4">
        <f>Sheet10!K29</f>
        <v>924.25503644680362</v>
      </c>
      <c r="J30" s="4"/>
      <c r="K30" s="4">
        <f t="shared" si="116"/>
        <v>695.3648006175647</v>
      </c>
      <c r="O30">
        <f t="shared" si="3"/>
        <v>105.38778546034388</v>
      </c>
      <c r="Q30" s="27"/>
      <c r="R30">
        <f t="shared" si="33"/>
        <v>1.2263727543057414</v>
      </c>
      <c r="S30">
        <f t="shared" si="4"/>
        <v>2.347116399492365E-2</v>
      </c>
      <c r="T30">
        <f t="shared" si="5"/>
        <v>122.63727543057415</v>
      </c>
      <c r="U30">
        <f t="shared" si="79"/>
        <v>688.60830154267387</v>
      </c>
      <c r="V30">
        <f t="shared" si="6"/>
        <v>339.42170031293512</v>
      </c>
      <c r="W30">
        <f t="shared" si="7"/>
        <v>0.7994612214539657</v>
      </c>
      <c r="X30">
        <f t="shared" si="34"/>
        <v>48.33</v>
      </c>
      <c r="Y30">
        <f t="shared" si="35"/>
        <v>1.0219772952547845</v>
      </c>
      <c r="Z30">
        <f t="shared" si="36"/>
        <v>49.392162679663734</v>
      </c>
      <c r="AA30">
        <f t="shared" si="37"/>
        <v>60.573202586576464</v>
      </c>
      <c r="AB30">
        <f t="shared" si="8"/>
        <v>1.2263727543057414</v>
      </c>
      <c r="AC30">
        <f t="shared" si="38"/>
        <v>49.392162679663734</v>
      </c>
      <c r="AH30">
        <f t="shared" si="9"/>
        <v>0.69026563112856731</v>
      </c>
      <c r="AI30">
        <f t="shared" si="10"/>
        <v>0.83553617639643518</v>
      </c>
      <c r="AJ30">
        <f t="shared" si="39"/>
        <v>2.7789216973337432</v>
      </c>
      <c r="AK30">
        <f t="shared" si="11"/>
        <v>0</v>
      </c>
      <c r="AL30">
        <f t="shared" si="12"/>
        <v>2.7789216973337432</v>
      </c>
      <c r="AM30">
        <f t="shared" si="80"/>
        <v>2.7789216973337432</v>
      </c>
      <c r="AN30">
        <f t="shared" si="13"/>
        <v>0</v>
      </c>
      <c r="AO30">
        <f t="shared" si="14"/>
        <v>30</v>
      </c>
      <c r="AP30">
        <f t="shared" si="81"/>
        <v>30</v>
      </c>
      <c r="AR30">
        <f t="shared" si="82"/>
        <v>1.0425259379573684</v>
      </c>
      <c r="AT30">
        <f t="shared" si="40"/>
        <v>0.93018472994370494</v>
      </c>
      <c r="AV30">
        <f t="shared" si="15"/>
        <v>0.36531719587825418</v>
      </c>
      <c r="AW30">
        <f t="shared" si="16"/>
        <v>0.1800683835799885</v>
      </c>
      <c r="AX30">
        <f t="shared" si="83"/>
        <v>0.54538557945824273</v>
      </c>
      <c r="AY30">
        <f t="shared" si="41"/>
        <v>0.66983288454590417</v>
      </c>
      <c r="AZ30">
        <f t="shared" si="84"/>
        <v>0.33016711545409583</v>
      </c>
      <c r="BA30">
        <f t="shared" si="17"/>
        <v>0.67515962138204089</v>
      </c>
      <c r="BB30">
        <f t="shared" si="85"/>
        <v>0.67515962138204089</v>
      </c>
      <c r="BC30">
        <f t="shared" si="86"/>
        <v>0.80196993080418366</v>
      </c>
      <c r="BD30">
        <f t="shared" si="87"/>
        <v>0.39529874516991131</v>
      </c>
      <c r="BE30">
        <f t="shared" si="18"/>
        <v>25.848946740541603</v>
      </c>
      <c r="BF30">
        <f t="shared" si="88"/>
        <v>1.2859945537487085E-2</v>
      </c>
      <c r="BG30">
        <f t="shared" si="89"/>
        <v>2.2148693984584524E-3</v>
      </c>
      <c r="BH30">
        <f t="shared" si="90"/>
        <v>0.87740250702298828</v>
      </c>
      <c r="BI30">
        <f t="shared" si="91"/>
        <v>2.5243481534757252E-3</v>
      </c>
      <c r="BJ30">
        <f t="shared" si="42"/>
        <v>3.7797839139250078E-3</v>
      </c>
      <c r="BK30">
        <f t="shared" si="43"/>
        <v>19.833835674669778</v>
      </c>
      <c r="BL30">
        <f t="shared" si="92"/>
        <v>1.9057251335162829E-4</v>
      </c>
      <c r="BM30">
        <f t="shared" si="93"/>
        <v>0.2452674349804265</v>
      </c>
      <c r="BN30">
        <f t="shared" si="94"/>
        <v>1.2353149940809518</v>
      </c>
      <c r="BO30">
        <f t="shared" si="95"/>
        <v>0.44558553936140505</v>
      </c>
      <c r="BP30">
        <f t="shared" si="44"/>
        <v>7.1747802203347874E-5</v>
      </c>
      <c r="BQ30">
        <f t="shared" si="96"/>
        <v>1.0835934468336343</v>
      </c>
      <c r="BR30">
        <f t="shared" si="97"/>
        <v>0.99617360112101039</v>
      </c>
      <c r="BS30">
        <f t="shared" si="98"/>
        <v>1.0877556337713115</v>
      </c>
      <c r="BT30">
        <f t="shared" si="45"/>
        <v>0.48468818076739678</v>
      </c>
      <c r="BU30">
        <f t="shared" si="46"/>
        <v>0.48468818076739678</v>
      </c>
      <c r="BV30">
        <f t="shared" si="19"/>
        <v>0.48468818076739678</v>
      </c>
      <c r="BW30">
        <f t="shared" si="20"/>
        <v>18.043806368497311</v>
      </c>
      <c r="BX30">
        <f t="shared" si="21"/>
        <v>0.38070302832107622</v>
      </c>
      <c r="BY30">
        <f t="shared" si="22"/>
        <v>34729.463232626782</v>
      </c>
      <c r="BZ30">
        <f t="shared" si="23"/>
        <v>0.17742103050676483</v>
      </c>
      <c r="CA30">
        <f t="shared" si="24"/>
        <v>25838.476609073372</v>
      </c>
      <c r="CB30">
        <f t="shared" si="99"/>
        <v>1.6187778227438283E-4</v>
      </c>
      <c r="CC30">
        <f t="shared" si="100"/>
        <v>1.9525918947668693E-4</v>
      </c>
      <c r="CD30">
        <f t="shared" si="101"/>
        <v>-3.1357150730152283</v>
      </c>
      <c r="CE30">
        <f t="shared" si="102"/>
        <v>12.444688384234867</v>
      </c>
      <c r="CF30">
        <f t="shared" si="103"/>
        <v>6.4570172608440068E-3</v>
      </c>
      <c r="CG30">
        <f t="shared" si="25"/>
        <v>25.029276737923869</v>
      </c>
      <c r="CH30" s="11">
        <f t="shared" si="26"/>
        <v>2419558022.5861855</v>
      </c>
      <c r="CI30" s="18">
        <f t="shared" si="47"/>
        <v>0.1740410842256174</v>
      </c>
      <c r="CJ30" s="18">
        <f t="shared" si="27"/>
        <v>34.808216845123482</v>
      </c>
      <c r="CK30">
        <f t="shared" si="104"/>
        <v>2400</v>
      </c>
      <c r="CL30" s="4">
        <f t="shared" si="28"/>
        <v>909.63781808025306</v>
      </c>
      <c r="CM30" s="11"/>
      <c r="CN30" s="11"/>
      <c r="CO30" s="11"/>
      <c r="CP30" s="11"/>
      <c r="CQ30" s="11"/>
      <c r="CR30" s="11"/>
      <c r="CS30" s="11"/>
      <c r="CT30" s="13">
        <f t="shared" si="29"/>
        <v>1.0425259379573684</v>
      </c>
      <c r="CU30" s="14">
        <v>0.8</v>
      </c>
      <c r="CV30" s="14">
        <f t="shared" si="105"/>
        <v>0.212246510513982</v>
      </c>
      <c r="CW30" s="14">
        <f t="shared" si="48"/>
        <v>-9.3004722639288384E-2</v>
      </c>
      <c r="CX30" s="14">
        <f t="shared" si="106"/>
        <v>7.6837206789357165E-3</v>
      </c>
      <c r="CY30" s="14">
        <f t="shared" si="107"/>
        <v>-1.7144820276197698E-5</v>
      </c>
      <c r="CZ30" s="14">
        <f t="shared" si="49"/>
        <v>6.2624790585885026E-3</v>
      </c>
      <c r="DA30" s="14">
        <f t="shared" si="50"/>
        <v>0.96804178427532295</v>
      </c>
      <c r="DB30" s="14">
        <f t="shared" si="51"/>
        <v>0.92075848426178641</v>
      </c>
      <c r="DC30" s="14">
        <f t="shared" si="52"/>
        <v>0.12075848426178637</v>
      </c>
      <c r="DD30" s="14">
        <v>0.85</v>
      </c>
      <c r="DE30" s="14">
        <f t="shared" si="53"/>
        <v>0.19976142166021835</v>
      </c>
      <c r="DF30" s="14">
        <f t="shared" si="54"/>
        <v>-8.7533856601683183E-2</v>
      </c>
      <c r="DG30" s="14">
        <f t="shared" si="55"/>
        <v>6.8063408090226407E-3</v>
      </c>
      <c r="DH30" s="14">
        <f t="shared" si="56"/>
        <v>-1.2661589910768674E-5</v>
      </c>
      <c r="DI30" s="14">
        <f t="shared" si="57"/>
        <v>5.5274594175952693E-3</v>
      </c>
      <c r="DJ30" s="14">
        <f t="shared" si="108"/>
        <v>0.97163871593025686</v>
      </c>
      <c r="DK30" s="14">
        <f t="shared" si="109"/>
        <v>0.92465583936811901</v>
      </c>
      <c r="DL30" s="14">
        <f t="shared" si="110"/>
        <v>7.4655839368119037E-2</v>
      </c>
      <c r="DM30" s="14">
        <f t="shared" si="111"/>
        <v>-0.92205289787334788</v>
      </c>
      <c r="DN30" s="14">
        <f t="shared" si="112"/>
        <v>0.93096698089698282</v>
      </c>
      <c r="DO30" s="14">
        <f t="shared" si="58"/>
        <v>0.85</v>
      </c>
      <c r="DP30" s="14">
        <f t="shared" si="59"/>
        <v>0.19976142166021835</v>
      </c>
      <c r="DQ30" s="14">
        <f t="shared" si="60"/>
        <v>-8.7533856601683183E-2</v>
      </c>
      <c r="DR30" s="14">
        <f t="shared" si="61"/>
        <v>6.8063408090226407E-3</v>
      </c>
      <c r="DS30" s="14">
        <f t="shared" si="62"/>
        <v>-1.2661589910768674E-5</v>
      </c>
      <c r="DT30" s="14">
        <f t="shared" si="63"/>
        <v>5.5274594175952693E-3</v>
      </c>
      <c r="DU30" s="14">
        <f t="shared" si="64"/>
        <v>0.97163871593025686</v>
      </c>
      <c r="DV30" s="14">
        <f t="shared" si="65"/>
        <v>0.92465583936811901</v>
      </c>
      <c r="DW30" s="14">
        <f t="shared" si="66"/>
        <v>7.4655839368119037E-2</v>
      </c>
      <c r="DX30" s="14">
        <f t="shared" si="67"/>
        <v>0.93096698089698282</v>
      </c>
      <c r="DY30" s="14">
        <f t="shared" si="68"/>
        <v>0.18238800289950854</v>
      </c>
      <c r="DZ30" s="14">
        <f t="shared" si="69"/>
        <v>-7.9920963512307375E-2</v>
      </c>
      <c r="EA30" s="14">
        <f t="shared" si="70"/>
        <v>5.6739171117111331E-3</v>
      </c>
      <c r="EB30" s="14">
        <f t="shared" si="71"/>
        <v>-8.0336236466378608E-6</v>
      </c>
      <c r="EC30" s="14">
        <f t="shared" si="72"/>
        <v>4.5863728857471354E-3</v>
      </c>
      <c r="ED30" s="14">
        <f t="shared" si="73"/>
        <v>0.97630099697239858</v>
      </c>
      <c r="EE30" s="14">
        <f t="shared" si="74"/>
        <v>0.93023866764389251</v>
      </c>
      <c r="EF30" s="14">
        <f t="shared" si="75"/>
        <v>-7.2831325309030692E-4</v>
      </c>
      <c r="EG30" s="14">
        <f t="shared" si="76"/>
        <v>-0.93104808634427494</v>
      </c>
      <c r="EH30" s="14">
        <f t="shared" si="77"/>
        <v>0.93018472994370494</v>
      </c>
      <c r="EL30">
        <f t="shared" si="30"/>
        <v>695.3648006175647</v>
      </c>
      <c r="EV30">
        <f t="shared" si="113"/>
        <v>2.1142136156954141</v>
      </c>
      <c r="EW30">
        <f t="shared" si="78"/>
        <v>3.1547140089997462E-2</v>
      </c>
      <c r="EX30">
        <f t="shared" si="114"/>
        <v>1.063745875949359</v>
      </c>
      <c r="EY30">
        <f t="shared" si="115"/>
        <v>1.3339574207442301E-2</v>
      </c>
      <c r="FA30" s="16"/>
      <c r="FB30" s="16"/>
      <c r="FD30" s="22"/>
      <c r="FE30" s="22"/>
    </row>
    <row r="31" spans="3:161">
      <c r="C31" s="4">
        <f t="shared" si="31"/>
        <v>909.63781808025306</v>
      </c>
      <c r="D31">
        <v>516</v>
      </c>
      <c r="E31" s="4">
        <f t="shared" si="32"/>
        <v>944.80727593664085</v>
      </c>
      <c r="F31" s="4">
        <f t="shared" si="0"/>
        <v>-428.80727593664085</v>
      </c>
      <c r="G31" s="4">
        <f t="shared" si="1"/>
        <v>712.81890904012653</v>
      </c>
      <c r="H31" s="4"/>
      <c r="I31" s="4">
        <f>Sheet10!K30</f>
        <v>964.87305874065282</v>
      </c>
      <c r="J31" s="4"/>
      <c r="K31" s="4">
        <f t="shared" si="116"/>
        <v>712.81890904012653</v>
      </c>
      <c r="O31">
        <f t="shared" si="3"/>
        <v>108.28432892634616</v>
      </c>
      <c r="Q31" s="27"/>
      <c r="R31">
        <f t="shared" si="33"/>
        <v>1.2259082674861843</v>
      </c>
      <c r="S31">
        <f t="shared" si="4"/>
        <v>2.2857217664127977E-2</v>
      </c>
      <c r="T31">
        <f t="shared" si="5"/>
        <v>122.59082674861843</v>
      </c>
      <c r="U31">
        <f t="shared" si="79"/>
        <v>688.34749219349249</v>
      </c>
      <c r="V31">
        <f t="shared" si="6"/>
        <v>323.92259401484705</v>
      </c>
      <c r="W31">
        <f t="shared" si="7"/>
        <v>0.79917156710736548</v>
      </c>
      <c r="X31">
        <f t="shared" si="34"/>
        <v>48.33</v>
      </c>
      <c r="Y31">
        <f t="shared" si="35"/>
        <v>1.0215902229051537</v>
      </c>
      <c r="Z31">
        <f t="shared" si="36"/>
        <v>49.373455473006075</v>
      </c>
      <c r="AA31">
        <f t="shared" si="37"/>
        <v>60.52732725871914</v>
      </c>
      <c r="AB31">
        <f t="shared" si="8"/>
        <v>1.2259082674861843</v>
      </c>
      <c r="AC31">
        <f t="shared" si="38"/>
        <v>49.373455473006075</v>
      </c>
      <c r="AH31">
        <f t="shared" si="9"/>
        <v>0.68530520248103699</v>
      </c>
      <c r="AI31">
        <f t="shared" si="10"/>
        <v>0.83235723055115363</v>
      </c>
      <c r="AJ31">
        <f t="shared" si="39"/>
        <v>2.7443708063997376</v>
      </c>
      <c r="AK31">
        <f t="shared" si="11"/>
        <v>0</v>
      </c>
      <c r="AL31">
        <f t="shared" si="12"/>
        <v>2.7443708063997376</v>
      </c>
      <c r="AM31">
        <f t="shared" si="80"/>
        <v>2.7443708063997376</v>
      </c>
      <c r="AN31">
        <f t="shared" si="13"/>
        <v>0</v>
      </c>
      <c r="AO31">
        <f t="shared" si="14"/>
        <v>30</v>
      </c>
      <c r="AP31">
        <f t="shared" si="81"/>
        <v>30</v>
      </c>
      <c r="AR31">
        <f t="shared" si="82"/>
        <v>1.0686940165519139</v>
      </c>
      <c r="AT31">
        <f t="shared" si="40"/>
        <v>0.92859095856813034</v>
      </c>
      <c r="AV31">
        <f t="shared" si="15"/>
        <v>0.3651788325447185</v>
      </c>
      <c r="AW31">
        <f t="shared" si="16"/>
        <v>0.17184587153830694</v>
      </c>
      <c r="AX31">
        <f t="shared" si="83"/>
        <v>0.53702470408302538</v>
      </c>
      <c r="AY31">
        <f t="shared" si="41"/>
        <v>0.68000378710373244</v>
      </c>
      <c r="AZ31">
        <f t="shared" si="84"/>
        <v>0.31999621289626756</v>
      </c>
      <c r="BA31">
        <f t="shared" si="17"/>
        <v>0.68720322495580044</v>
      </c>
      <c r="BB31">
        <f t="shared" si="85"/>
        <v>0.68720322495580044</v>
      </c>
      <c r="BC31">
        <f t="shared" si="86"/>
        <v>0.80159026766355757</v>
      </c>
      <c r="BD31">
        <f t="shared" si="87"/>
        <v>0.37721238441825738</v>
      </c>
      <c r="BE31">
        <f t="shared" si="18"/>
        <v>25.844051152273661</v>
      </c>
      <c r="BF31">
        <f t="shared" si="88"/>
        <v>1.2701258071229926E-2</v>
      </c>
      <c r="BG31">
        <f t="shared" si="89"/>
        <v>2.212065385281525E-3</v>
      </c>
      <c r="BH31">
        <f t="shared" si="90"/>
        <v>0.8788327688655273</v>
      </c>
      <c r="BI31">
        <f t="shared" si="91"/>
        <v>2.5170492767777066E-3</v>
      </c>
      <c r="BJ31">
        <f t="shared" si="42"/>
        <v>3.7670708562880357E-3</v>
      </c>
      <c r="BK31">
        <f t="shared" si="43"/>
        <v>19.303196983212953</v>
      </c>
      <c r="BL31">
        <f t="shared" si="92"/>
        <v>1.9515269204184536E-4</v>
      </c>
      <c r="BM31">
        <f t="shared" si="93"/>
        <v>0.25170122362582259</v>
      </c>
      <c r="BN31">
        <f t="shared" si="94"/>
        <v>1.241615989821687</v>
      </c>
      <c r="BO31">
        <f t="shared" si="95"/>
        <v>0.45024512059533645</v>
      </c>
      <c r="BP31">
        <f t="shared" si="44"/>
        <v>6.8170430618735595E-5</v>
      </c>
      <c r="BQ31">
        <f t="shared" si="96"/>
        <v>1.0838425065603772</v>
      </c>
      <c r="BR31">
        <f t="shared" si="97"/>
        <v>0.9963640168711918</v>
      </c>
      <c r="BS31">
        <f t="shared" si="98"/>
        <v>1.0877977207204728</v>
      </c>
      <c r="BT31">
        <f t="shared" si="45"/>
        <v>0.48977561594912139</v>
      </c>
      <c r="BU31">
        <f t="shared" si="46"/>
        <v>0.48977561594912139</v>
      </c>
      <c r="BV31">
        <f t="shared" si="19"/>
        <v>0.48977561594912139</v>
      </c>
      <c r="BW31">
        <f t="shared" si="20"/>
        <v>18.030140828331</v>
      </c>
      <c r="BX31">
        <f t="shared" si="21"/>
        <v>0.37308434688014774</v>
      </c>
      <c r="BY31">
        <f t="shared" si="22"/>
        <v>34689.343326266004</v>
      </c>
      <c r="BZ31">
        <f t="shared" si="23"/>
        <v>0.18139057149563906</v>
      </c>
      <c r="CA31">
        <f t="shared" si="24"/>
        <v>25243.833134828623</v>
      </c>
      <c r="CB31">
        <f t="shared" si="99"/>
        <v>1.6187778227438283E-4</v>
      </c>
      <c r="CC31">
        <f t="shared" si="100"/>
        <v>1.9985871294004066E-4</v>
      </c>
      <c r="CD31">
        <f t="shared" si="101"/>
        <v>-3.1277904102257597</v>
      </c>
      <c r="CE31">
        <f t="shared" si="102"/>
        <v>12.416114429428818</v>
      </c>
      <c r="CF31">
        <f t="shared" si="103"/>
        <v>6.4867713073042755E-3</v>
      </c>
      <c r="CG31">
        <f t="shared" si="25"/>
        <v>25.289632367727748</v>
      </c>
      <c r="CH31" s="11">
        <f t="shared" si="26"/>
        <v>2400128424.0411396</v>
      </c>
      <c r="CI31" s="18">
        <f t="shared" si="47"/>
        <v>0.17584728928193893</v>
      </c>
      <c r="CJ31" s="18">
        <f t="shared" si="27"/>
        <v>35.169457856387787</v>
      </c>
      <c r="CK31">
        <f t="shared" si="104"/>
        <v>2600</v>
      </c>
      <c r="CL31" s="4">
        <f t="shared" si="28"/>
        <v>944.80727593664085</v>
      </c>
      <c r="CM31" s="11"/>
      <c r="CN31" s="11"/>
      <c r="CO31" s="11"/>
      <c r="CP31" s="11"/>
      <c r="CQ31" s="11"/>
      <c r="CR31" s="11"/>
      <c r="CS31" s="11"/>
      <c r="CT31" s="13">
        <f t="shared" si="29"/>
        <v>1.0686940165519139</v>
      </c>
      <c r="CU31" s="14">
        <v>0.8</v>
      </c>
      <c r="CV31" s="14">
        <f t="shared" si="105"/>
        <v>0.21757403586978283</v>
      </c>
      <c r="CW31" s="14">
        <f t="shared" si="48"/>
        <v>-9.5339201622571326E-2</v>
      </c>
      <c r="CX31" s="14">
        <f t="shared" si="106"/>
        <v>8.0742945160825422E-3</v>
      </c>
      <c r="CY31" s="14">
        <f t="shared" si="107"/>
        <v>-1.9407316173424633E-5</v>
      </c>
      <c r="CZ31" s="14">
        <f t="shared" si="49"/>
        <v>6.5913324224954632E-3</v>
      </c>
      <c r="DA31" s="14">
        <f t="shared" si="50"/>
        <v>0.96644486264314644</v>
      </c>
      <c r="DB31" s="14">
        <f t="shared" si="51"/>
        <v>0.91912465956737854</v>
      </c>
      <c r="DC31" s="14">
        <f t="shared" si="52"/>
        <v>0.1191246595673785</v>
      </c>
      <c r="DD31" s="14">
        <v>0.85</v>
      </c>
      <c r="DE31" s="14">
        <f t="shared" si="53"/>
        <v>0.20477556317156032</v>
      </c>
      <c r="DF31" s="14">
        <f t="shared" si="54"/>
        <v>-8.9731013291831835E-2</v>
      </c>
      <c r="DG31" s="14">
        <f t="shared" si="55"/>
        <v>7.1523162495402458E-3</v>
      </c>
      <c r="DH31" s="14">
        <f t="shared" si="56"/>
        <v>-1.4332461623857132E-5</v>
      </c>
      <c r="DI31" s="14">
        <f t="shared" si="57"/>
        <v>5.8166847440297275E-3</v>
      </c>
      <c r="DJ31" s="14">
        <f t="shared" si="108"/>
        <v>0.97021875184176942</v>
      </c>
      <c r="DK31" s="14">
        <f t="shared" si="109"/>
        <v>0.92307909203154181</v>
      </c>
      <c r="DL31" s="14">
        <f t="shared" si="110"/>
        <v>7.3079092031541837E-2</v>
      </c>
      <c r="DM31" s="14">
        <f t="shared" si="111"/>
        <v>-0.92091135071673447</v>
      </c>
      <c r="DN31" s="14">
        <f t="shared" si="112"/>
        <v>0.92935518654935156</v>
      </c>
      <c r="DO31" s="14">
        <f t="shared" si="58"/>
        <v>0.85</v>
      </c>
      <c r="DP31" s="14">
        <f t="shared" si="59"/>
        <v>0.20477556317156032</v>
      </c>
      <c r="DQ31" s="14">
        <f t="shared" si="60"/>
        <v>-8.9731013291831835E-2</v>
      </c>
      <c r="DR31" s="14">
        <f t="shared" si="61"/>
        <v>7.1523162495402458E-3</v>
      </c>
      <c r="DS31" s="14">
        <f t="shared" si="62"/>
        <v>-1.4332461623857132E-5</v>
      </c>
      <c r="DT31" s="14">
        <f t="shared" si="63"/>
        <v>5.8166847440297275E-3</v>
      </c>
      <c r="DU31" s="14">
        <f t="shared" si="64"/>
        <v>0.97021875184176942</v>
      </c>
      <c r="DV31" s="14">
        <f t="shared" si="65"/>
        <v>0.92307909203154181</v>
      </c>
      <c r="DW31" s="14">
        <f t="shared" si="66"/>
        <v>7.3079092031541837E-2</v>
      </c>
      <c r="DX31" s="14">
        <f t="shared" si="67"/>
        <v>0.92935518654935156</v>
      </c>
      <c r="DY31" s="14">
        <f t="shared" si="68"/>
        <v>0.18729031829272863</v>
      </c>
      <c r="DZ31" s="14">
        <f t="shared" si="69"/>
        <v>-8.2069118892259846E-2</v>
      </c>
      <c r="EA31" s="14">
        <f t="shared" si="70"/>
        <v>5.9830289819751883E-3</v>
      </c>
      <c r="EB31" s="14">
        <f t="shared" si="71"/>
        <v>-9.1729025810495606E-6</v>
      </c>
      <c r="EC31" s="14">
        <f t="shared" si="72"/>
        <v>4.842407218902633E-3</v>
      </c>
      <c r="ED31" s="14">
        <f t="shared" si="73"/>
        <v>0.9750261427584308</v>
      </c>
      <c r="EE31" s="14">
        <f t="shared" si="74"/>
        <v>0.92864455662460865</v>
      </c>
      <c r="EF31" s="14">
        <f t="shared" si="75"/>
        <v>-7.1062992474291153E-4</v>
      </c>
      <c r="EG31" s="14">
        <f t="shared" si="76"/>
        <v>-0.92986640401121567</v>
      </c>
      <c r="EH31" s="14">
        <f t="shared" si="77"/>
        <v>0.92859095856813034</v>
      </c>
      <c r="EL31">
        <f t="shared" si="30"/>
        <v>712.81890904012653</v>
      </c>
      <c r="EV31">
        <f t="shared" si="113"/>
        <v>2.1710405000738224</v>
      </c>
      <c r="EW31">
        <f t="shared" si="78"/>
        <v>3.239507980103469E-2</v>
      </c>
      <c r="EX31">
        <f t="shared" si="114"/>
        <v>1.0660257328752165</v>
      </c>
      <c r="EY31">
        <f t="shared" si="115"/>
        <v>1.3368164043917751E-2</v>
      </c>
      <c r="FA31" s="16"/>
      <c r="FB31" s="16"/>
      <c r="FD31" s="19"/>
      <c r="FE31" s="19"/>
    </row>
    <row r="32" spans="3:161">
      <c r="C32" s="4">
        <f t="shared" si="31"/>
        <v>944.80727593664085</v>
      </c>
      <c r="D32">
        <v>516.1</v>
      </c>
      <c r="E32" s="4">
        <f t="shared" si="32"/>
        <v>980.34304867609001</v>
      </c>
      <c r="F32" s="4">
        <f t="shared" si="0"/>
        <v>-464.24304867608998</v>
      </c>
      <c r="G32" s="4">
        <f t="shared" si="1"/>
        <v>730.45363796832044</v>
      </c>
      <c r="H32" s="4"/>
      <c r="I32" s="4">
        <f>Sheet10!K31</f>
        <v>1006.4936093535176</v>
      </c>
      <c r="J32" s="4"/>
      <c r="K32" s="4">
        <f t="shared" si="116"/>
        <v>730.45363796832044</v>
      </c>
      <c r="O32">
        <f t="shared" si="3"/>
        <v>111.21760377295415</v>
      </c>
      <c r="Q32" s="27"/>
      <c r="R32">
        <f t="shared" si="33"/>
        <v>1.2254391526771691</v>
      </c>
      <c r="S32">
        <f t="shared" si="4"/>
        <v>2.2266960314083904E-2</v>
      </c>
      <c r="T32">
        <f t="shared" si="5"/>
        <v>122.54391526771691</v>
      </c>
      <c r="U32">
        <f t="shared" si="79"/>
        <v>688.08408422823049</v>
      </c>
      <c r="V32">
        <f t="shared" si="6"/>
        <v>309.02621090810982</v>
      </c>
      <c r="W32">
        <f t="shared" si="7"/>
        <v>0.79887823962270466</v>
      </c>
      <c r="X32">
        <f t="shared" si="34"/>
        <v>48.33</v>
      </c>
      <c r="Y32">
        <f t="shared" si="35"/>
        <v>1.0211992938976409</v>
      </c>
      <c r="Z32">
        <f t="shared" si="36"/>
        <v>49.354561874072978</v>
      </c>
      <c r="AA32">
        <f t="shared" si="37"/>
        <v>60.481012483716903</v>
      </c>
      <c r="AB32">
        <f t="shared" si="8"/>
        <v>1.2254391526771691</v>
      </c>
      <c r="AC32">
        <f t="shared" si="38"/>
        <v>49.354561874072978</v>
      </c>
      <c r="AH32">
        <f t="shared" si="9"/>
        <v>0.68038725222291463</v>
      </c>
      <c r="AI32">
        <f t="shared" si="10"/>
        <v>0.82918621712440321</v>
      </c>
      <c r="AJ32">
        <f t="shared" si="39"/>
        <v>2.7103125429261494</v>
      </c>
      <c r="AK32">
        <f t="shared" si="11"/>
        <v>0</v>
      </c>
      <c r="AL32">
        <f t="shared" si="12"/>
        <v>2.7103125429261494</v>
      </c>
      <c r="AM32">
        <f t="shared" si="80"/>
        <v>2.7103125429261494</v>
      </c>
      <c r="AN32">
        <f t="shared" si="13"/>
        <v>0</v>
      </c>
      <c r="AO32">
        <f t="shared" si="14"/>
        <v>30</v>
      </c>
      <c r="AP32">
        <f t="shared" si="81"/>
        <v>30</v>
      </c>
      <c r="AR32">
        <f t="shared" si="82"/>
        <v>1.0951328905072271</v>
      </c>
      <c r="AT32">
        <f t="shared" si="40"/>
        <v>0.92699089068270846</v>
      </c>
      <c r="AV32">
        <f t="shared" si="15"/>
        <v>0.36503909060575845</v>
      </c>
      <c r="AW32">
        <f t="shared" si="16"/>
        <v>0.16394311333296718</v>
      </c>
      <c r="AX32">
        <f t="shared" si="83"/>
        <v>0.52898220393872564</v>
      </c>
      <c r="AY32">
        <f t="shared" si="41"/>
        <v>0.69007820657808472</v>
      </c>
      <c r="AZ32">
        <f t="shared" si="84"/>
        <v>0.30992179342191528</v>
      </c>
      <c r="BA32">
        <f t="shared" si="17"/>
        <v>0.69861265339078371</v>
      </c>
      <c r="BB32">
        <f t="shared" si="85"/>
        <v>0.69861265339078371</v>
      </c>
      <c r="BC32">
        <f t="shared" si="86"/>
        <v>0.80120685818830506</v>
      </c>
      <c r="BD32">
        <f t="shared" si="87"/>
        <v>0.35983090615622904</v>
      </c>
      <c r="BE32">
        <f t="shared" si="18"/>
        <v>25.839105844573403</v>
      </c>
      <c r="BF32">
        <f t="shared" si="88"/>
        <v>1.2544832877043945E-2</v>
      </c>
      <c r="BG32">
        <f t="shared" si="89"/>
        <v>2.2092779894051103E-3</v>
      </c>
      <c r="BH32">
        <f t="shared" si="90"/>
        <v>0.88024483098821815</v>
      </c>
      <c r="BI32">
        <f t="shared" si="91"/>
        <v>2.5098448881827979E-3</v>
      </c>
      <c r="BJ32">
        <f t="shared" si="42"/>
        <v>3.7544919368400621E-3</v>
      </c>
      <c r="BK32">
        <f t="shared" si="43"/>
        <v>18.783037706909141</v>
      </c>
      <c r="BL32">
        <f t="shared" si="92"/>
        <v>1.9988736621973622E-4</v>
      </c>
      <c r="BM32">
        <f t="shared" si="93"/>
        <v>0.25838420500620185</v>
      </c>
      <c r="BN32">
        <f t="shared" si="94"/>
        <v>1.2481613754934826</v>
      </c>
      <c r="BO32">
        <f t="shared" si="95"/>
        <v>0.45498555764405868</v>
      </c>
      <c r="BP32">
        <f t="shared" si="44"/>
        <v>6.47502288483829E-5</v>
      </c>
      <c r="BQ32">
        <f t="shared" si="96"/>
        <v>1.0840806797927891</v>
      </c>
      <c r="BR32">
        <f t="shared" si="97"/>
        <v>0.99654610309989211</v>
      </c>
      <c r="BS32">
        <f t="shared" si="98"/>
        <v>1.0878379599504817</v>
      </c>
      <c r="BT32">
        <f t="shared" si="45"/>
        <v>0.49495056083444511</v>
      </c>
      <c r="BU32">
        <f t="shared" si="46"/>
        <v>0.49495056083444511</v>
      </c>
      <c r="BV32">
        <f t="shared" si="19"/>
        <v>0.49495056083444511</v>
      </c>
      <c r="BW32">
        <f t="shared" si="20"/>
        <v>18.016344383757236</v>
      </c>
      <c r="BX32">
        <f t="shared" si="21"/>
        <v>0.36536903662639808</v>
      </c>
      <c r="BY32">
        <f t="shared" si="22"/>
        <v>34648.794528886334</v>
      </c>
      <c r="BZ32">
        <f t="shared" si="23"/>
        <v>0.18551382344890907</v>
      </c>
      <c r="CA32">
        <f t="shared" si="24"/>
        <v>24653.908764230651</v>
      </c>
      <c r="CB32">
        <f t="shared" si="99"/>
        <v>1.6187778227438283E-4</v>
      </c>
      <c r="CC32">
        <f t="shared" si="100"/>
        <v>2.046409779580216E-4</v>
      </c>
      <c r="CD32">
        <f t="shared" si="101"/>
        <v>-3.1197205570419224</v>
      </c>
      <c r="CE32">
        <f t="shared" si="102"/>
        <v>12.38698775991914</v>
      </c>
      <c r="CF32">
        <f t="shared" si="103"/>
        <v>6.5173130631313095E-3</v>
      </c>
      <c r="CG32">
        <f t="shared" si="25"/>
        <v>25.553637938789034</v>
      </c>
      <c r="CH32" s="11">
        <f t="shared" si="26"/>
        <v>2380939483.8307199</v>
      </c>
      <c r="CI32" s="18">
        <f t="shared" si="47"/>
        <v>0.17767886369724561</v>
      </c>
      <c r="CJ32" s="18">
        <f t="shared" si="27"/>
        <v>35.535772739449122</v>
      </c>
      <c r="CK32">
        <f t="shared" si="104"/>
        <v>2800</v>
      </c>
      <c r="CL32" s="4">
        <f t="shared" si="28"/>
        <v>980.34304867609001</v>
      </c>
      <c r="CM32" s="11"/>
      <c r="CN32" s="11"/>
      <c r="CO32" s="11"/>
      <c r="CP32" s="11"/>
      <c r="CQ32" s="11"/>
      <c r="CR32" s="11"/>
      <c r="CS32" s="11"/>
      <c r="CT32" s="13">
        <f t="shared" si="29"/>
        <v>1.0951328905072271</v>
      </c>
      <c r="CU32" s="14">
        <v>0.8</v>
      </c>
      <c r="CV32" s="14">
        <f t="shared" si="105"/>
        <v>0.22295669210366895</v>
      </c>
      <c r="CW32" s="14">
        <f t="shared" si="48"/>
        <v>-9.7697838515507368E-2</v>
      </c>
      <c r="CX32" s="14">
        <f t="shared" si="106"/>
        <v>8.4787430841859156E-3</v>
      </c>
      <c r="CY32" s="14">
        <f t="shared" si="107"/>
        <v>-2.1929700696254928E-5</v>
      </c>
      <c r="CZ32" s="14">
        <f t="shared" si="49"/>
        <v>6.9329409141000832E-3</v>
      </c>
      <c r="DA32" s="14">
        <f t="shared" si="50"/>
        <v>0.96479398835371022</v>
      </c>
      <c r="DB32" s="14">
        <f t="shared" si="51"/>
        <v>0.91749169398491004</v>
      </c>
      <c r="DC32" s="14">
        <f t="shared" si="52"/>
        <v>0.11749169398491</v>
      </c>
      <c r="DD32" s="14">
        <v>0.85</v>
      </c>
      <c r="DE32" s="14">
        <f t="shared" si="53"/>
        <v>0.20984159256815901</v>
      </c>
      <c r="DF32" s="14">
        <f t="shared" si="54"/>
        <v>-9.1950906838124583E-2</v>
      </c>
      <c r="DG32" s="14">
        <f t="shared" si="55"/>
        <v>7.5105821091750674E-3</v>
      </c>
      <c r="DH32" s="14">
        <f t="shared" si="56"/>
        <v>-1.6195263211208037E-5</v>
      </c>
      <c r="DI32" s="14">
        <f t="shared" si="57"/>
        <v>6.1170264088611023E-3</v>
      </c>
      <c r="DJ32" s="14">
        <f t="shared" si="108"/>
        <v>0.96875053199996075</v>
      </c>
      <c r="DK32" s="14">
        <f t="shared" si="109"/>
        <v>0.92150174312210376</v>
      </c>
      <c r="DL32" s="14">
        <f t="shared" si="110"/>
        <v>7.1501743122103778E-2</v>
      </c>
      <c r="DM32" s="14">
        <f t="shared" si="111"/>
        <v>-0.91979901725612556</v>
      </c>
      <c r="DN32" s="14">
        <f t="shared" si="112"/>
        <v>0.9277362682289032</v>
      </c>
      <c r="DO32" s="14">
        <f t="shared" si="58"/>
        <v>0.85</v>
      </c>
      <c r="DP32" s="14">
        <f t="shared" si="59"/>
        <v>0.20984159256815901</v>
      </c>
      <c r="DQ32" s="14">
        <f t="shared" si="60"/>
        <v>-9.1950906838124583E-2</v>
      </c>
      <c r="DR32" s="14">
        <f t="shared" si="61"/>
        <v>7.5105821091750674E-3</v>
      </c>
      <c r="DS32" s="14">
        <f t="shared" si="62"/>
        <v>-1.6195263211208037E-5</v>
      </c>
      <c r="DT32" s="14">
        <f t="shared" si="63"/>
        <v>6.1170264088611023E-3</v>
      </c>
      <c r="DU32" s="14">
        <f t="shared" si="64"/>
        <v>0.96875053199996075</v>
      </c>
      <c r="DV32" s="14">
        <f t="shared" si="65"/>
        <v>0.92150174312210376</v>
      </c>
      <c r="DW32" s="14">
        <f t="shared" si="66"/>
        <v>7.1501743122103778E-2</v>
      </c>
      <c r="DX32" s="14">
        <f t="shared" si="67"/>
        <v>0.9277362682289032</v>
      </c>
      <c r="DY32" s="14">
        <f t="shared" si="68"/>
        <v>0.19225868362723805</v>
      </c>
      <c r="DZ32" s="14">
        <f t="shared" si="69"/>
        <v>-8.42462168279937E-2</v>
      </c>
      <c r="EA32" s="14">
        <f t="shared" si="70"/>
        <v>6.3046702960802073E-3</v>
      </c>
      <c r="EB32" s="14">
        <f t="shared" si="71"/>
        <v>-1.0455864938937478E-5</v>
      </c>
      <c r="EC32" s="14">
        <f t="shared" si="72"/>
        <v>5.109496537192379E-3</v>
      </c>
      <c r="ED32" s="14">
        <f t="shared" si="73"/>
        <v>0.97370138125902495</v>
      </c>
      <c r="EE32" s="14">
        <f t="shared" si="74"/>
        <v>0.92704403316882789</v>
      </c>
      <c r="EF32" s="14">
        <f t="shared" si="75"/>
        <v>-6.922350600753191E-4</v>
      </c>
      <c r="EG32" s="14">
        <f t="shared" si="76"/>
        <v>-0.92870393481708913</v>
      </c>
      <c r="EH32" s="14">
        <f t="shared" si="77"/>
        <v>0.92699089068270846</v>
      </c>
      <c r="EL32">
        <f t="shared" si="30"/>
        <v>730.45363796832044</v>
      </c>
      <c r="EV32">
        <f t="shared" si="113"/>
        <v>2.2286330251904904</v>
      </c>
      <c r="EW32">
        <f t="shared" si="78"/>
        <v>3.3254443984721778E-2</v>
      </c>
      <c r="EX32">
        <f t="shared" si="114"/>
        <v>1.0683587100413532</v>
      </c>
      <c r="EY32">
        <f t="shared" si="115"/>
        <v>1.339742001823979E-2</v>
      </c>
      <c r="FA32" s="16"/>
      <c r="FB32" s="16"/>
    </row>
    <row r="33" spans="3:158">
      <c r="C33" s="4">
        <f t="shared" si="31"/>
        <v>980.34304867609001</v>
      </c>
      <c r="D33">
        <v>516.20000000000005</v>
      </c>
      <c r="E33" s="4">
        <f t="shared" si="32"/>
        <v>1016.2506452601094</v>
      </c>
      <c r="F33" s="4">
        <f t="shared" si="0"/>
        <v>-500.05064526010938</v>
      </c>
      <c r="G33" s="4">
        <f t="shared" si="1"/>
        <v>748.27152433804508</v>
      </c>
      <c r="H33" s="4"/>
      <c r="I33" s="4">
        <f>Sheet10!K32</f>
        <v>1049.1910323381042</v>
      </c>
      <c r="J33" s="4"/>
      <c r="K33" s="4">
        <f t="shared" si="116"/>
        <v>748.27152433804508</v>
      </c>
      <c r="O33">
        <f t="shared" si="3"/>
        <v>114.18809103778736</v>
      </c>
      <c r="Q33" s="27"/>
      <c r="R33">
        <f t="shared" si="33"/>
        <v>1.2249653478790063</v>
      </c>
      <c r="S33">
        <f t="shared" si="4"/>
        <v>2.1699077385900017E-2</v>
      </c>
      <c r="T33">
        <f t="shared" si="5"/>
        <v>122.49653478790063</v>
      </c>
      <c r="U33">
        <f t="shared" si="79"/>
        <v>687.81804283406211</v>
      </c>
      <c r="V33">
        <f t="shared" si="6"/>
        <v>294.69931224978603</v>
      </c>
      <c r="W33">
        <f t="shared" si="7"/>
        <v>0.79858119089622137</v>
      </c>
      <c r="X33">
        <f t="shared" si="34"/>
        <v>48.33</v>
      </c>
      <c r="Y33">
        <f t="shared" si="35"/>
        <v>1.0208044565658387</v>
      </c>
      <c r="Z33">
        <f t="shared" si="36"/>
        <v>49.335479385826986</v>
      </c>
      <c r="AA33">
        <f t="shared" si="37"/>
        <v>60.4342526686371</v>
      </c>
      <c r="AB33">
        <f t="shared" si="8"/>
        <v>1.2249653478790063</v>
      </c>
      <c r="AC33">
        <f t="shared" si="38"/>
        <v>49.335479385826986</v>
      </c>
      <c r="AH33">
        <f t="shared" si="9"/>
        <v>0.67551124891502456</v>
      </c>
      <c r="AI33">
        <f t="shared" si="10"/>
        <v>0.82602316275649534</v>
      </c>
      <c r="AJ33">
        <f t="shared" si="39"/>
        <v>2.6767388293901053</v>
      </c>
      <c r="AK33">
        <f t="shared" si="11"/>
        <v>0</v>
      </c>
      <c r="AL33">
        <f t="shared" si="12"/>
        <v>2.6767388293901053</v>
      </c>
      <c r="AM33">
        <f t="shared" si="80"/>
        <v>2.6767388293901053</v>
      </c>
      <c r="AN33">
        <f t="shared" si="13"/>
        <v>0</v>
      </c>
      <c r="AO33">
        <f t="shared" si="14"/>
        <v>30</v>
      </c>
      <c r="AP33">
        <f t="shared" si="81"/>
        <v>30</v>
      </c>
      <c r="AR33">
        <f t="shared" si="82"/>
        <v>1.121846363325405</v>
      </c>
      <c r="AT33">
        <f t="shared" si="40"/>
        <v>0.92538480065408701</v>
      </c>
      <c r="AV33">
        <f t="shared" si="15"/>
        <v>0.36489795159263966</v>
      </c>
      <c r="AW33">
        <f t="shared" si="16"/>
        <v>0.15634247530440223</v>
      </c>
      <c r="AX33">
        <f t="shared" si="83"/>
        <v>0.52124042689704186</v>
      </c>
      <c r="AY33">
        <f t="shared" si="41"/>
        <v>0.70005688884280692</v>
      </c>
      <c r="AZ33">
        <f t="shared" si="84"/>
        <v>0.29994311115719308</v>
      </c>
      <c r="BA33">
        <f t="shared" si="17"/>
        <v>0.70943284183358668</v>
      </c>
      <c r="BB33">
        <f t="shared" si="85"/>
        <v>0.70943284183358668</v>
      </c>
      <c r="BC33">
        <f t="shared" si="86"/>
        <v>0.80081965280945766</v>
      </c>
      <c r="BD33">
        <f t="shared" si="87"/>
        <v>0.34311545528327392</v>
      </c>
      <c r="BE33">
        <f t="shared" si="18"/>
        <v>25.834110135111775</v>
      </c>
      <c r="BF33">
        <f t="shared" si="88"/>
        <v>1.2390632924883087E-2</v>
      </c>
      <c r="BG33">
        <f t="shared" si="89"/>
        <v>2.2065074366554118E-3</v>
      </c>
      <c r="BH33">
        <f t="shared" si="90"/>
        <v>0.88163892784731468</v>
      </c>
      <c r="BI33">
        <f t="shared" si="91"/>
        <v>2.5027336781090303E-3</v>
      </c>
      <c r="BJ33">
        <f t="shared" si="42"/>
        <v>3.7420449141503851E-3</v>
      </c>
      <c r="BK33">
        <f t="shared" si="43"/>
        <v>18.272728510306315</v>
      </c>
      <c r="BL33">
        <f t="shared" si="92"/>
        <v>2.0478851377011211E-4</v>
      </c>
      <c r="BM33">
        <f t="shared" si="93"/>
        <v>0.26533661446108692</v>
      </c>
      <c r="BN33">
        <f t="shared" si="94"/>
        <v>1.2549710048712746</v>
      </c>
      <c r="BO33">
        <f t="shared" si="95"/>
        <v>0.45981352955070659</v>
      </c>
      <c r="BP33">
        <f t="shared" si="44"/>
        <v>6.147827922281201E-5</v>
      </c>
      <c r="BQ33">
        <f t="shared" si="96"/>
        <v>1.0843085802216947</v>
      </c>
      <c r="BR33">
        <f t="shared" si="97"/>
        <v>0.99672032981621239</v>
      </c>
      <c r="BS33">
        <f t="shared" si="98"/>
        <v>1.0878764561987342</v>
      </c>
      <c r="BT33">
        <f t="shared" si="45"/>
        <v>0.50022031303985459</v>
      </c>
      <c r="BU33">
        <f t="shared" si="46"/>
        <v>0.50022031303985459</v>
      </c>
      <c r="BV33">
        <f t="shared" si="19"/>
        <v>0.50022031303985459</v>
      </c>
      <c r="BW33">
        <f t="shared" si="20"/>
        <v>18.002415368729167</v>
      </c>
      <c r="BX33">
        <f t="shared" si="21"/>
        <v>0.35755578566742563</v>
      </c>
      <c r="BY33">
        <f t="shared" si="22"/>
        <v>34607.8112271914</v>
      </c>
      <c r="BZ33">
        <f t="shared" si="23"/>
        <v>0.18980380113297349</v>
      </c>
      <c r="CA33">
        <f t="shared" si="24"/>
        <v>24068.174898082449</v>
      </c>
      <c r="CB33">
        <f t="shared" si="99"/>
        <v>1.6187778227438283E-4</v>
      </c>
      <c r="CC33">
        <f t="shared" si="100"/>
        <v>2.0962121230064519E-4</v>
      </c>
      <c r="CD33">
        <f t="shared" si="101"/>
        <v>-3.111492876725336</v>
      </c>
      <c r="CE33">
        <f t="shared" si="102"/>
        <v>12.357261900046067</v>
      </c>
      <c r="CF33">
        <f t="shared" si="103"/>
        <v>6.5487060613756108E-3</v>
      </c>
      <c r="CG33">
        <f t="shared" si="25"/>
        <v>25.821606827497156</v>
      </c>
      <c r="CH33" s="11">
        <f t="shared" si="26"/>
        <v>2361982914.4551482</v>
      </c>
      <c r="CI33" s="18">
        <f t="shared" si="47"/>
        <v>0.17953798292009715</v>
      </c>
      <c r="CJ33" s="18">
        <f t="shared" si="27"/>
        <v>35.90759658401943</v>
      </c>
      <c r="CK33">
        <f t="shared" si="104"/>
        <v>3000</v>
      </c>
      <c r="CL33" s="4">
        <f t="shared" si="28"/>
        <v>1016.2506452601094</v>
      </c>
      <c r="CM33" s="11"/>
      <c r="CN33" s="11"/>
      <c r="CO33" s="11"/>
      <c r="CP33" s="11"/>
      <c r="CQ33" s="11"/>
      <c r="CR33" s="11"/>
      <c r="CS33" s="11"/>
      <c r="CT33" s="13">
        <f t="shared" si="29"/>
        <v>1.121846363325405</v>
      </c>
      <c r="CU33" s="14">
        <v>0.8</v>
      </c>
      <c r="CV33" s="14">
        <f t="shared" si="105"/>
        <v>0.22839525356572463</v>
      </c>
      <c r="CW33" s="14">
        <f t="shared" si="48"/>
        <v>-0.10008097263210755</v>
      </c>
      <c r="CX33" s="14">
        <f t="shared" si="106"/>
        <v>8.8974304066801752E-3</v>
      </c>
      <c r="CY33" s="14">
        <f t="shared" si="107"/>
        <v>-2.4738052913637545E-5</v>
      </c>
      <c r="CZ33" s="14">
        <f t="shared" si="49"/>
        <v>7.2877258567113174E-3</v>
      </c>
      <c r="DA33" s="14">
        <f t="shared" si="50"/>
        <v>0.96308796507212968</v>
      </c>
      <c r="DB33" s="14">
        <f t="shared" si="51"/>
        <v>0.91585991689282986</v>
      </c>
      <c r="DC33" s="14">
        <f t="shared" si="52"/>
        <v>0.11585991689282982</v>
      </c>
      <c r="DD33" s="14">
        <v>0.85</v>
      </c>
      <c r="DE33" s="14">
        <f t="shared" si="53"/>
        <v>0.21496023865009378</v>
      </c>
      <c r="DF33" s="14">
        <f t="shared" si="54"/>
        <v>-9.4193856594924769E-2</v>
      </c>
      <c r="DG33" s="14">
        <f t="shared" si="55"/>
        <v>7.8814608446717144E-3</v>
      </c>
      <c r="DH33" s="14">
        <f t="shared" si="56"/>
        <v>-1.8269254278402974E-5</v>
      </c>
      <c r="DI33" s="14">
        <f t="shared" si="57"/>
        <v>6.4288440754049587E-3</v>
      </c>
      <c r="DJ33" s="14">
        <f t="shared" si="108"/>
        <v>0.96723296346599841</v>
      </c>
      <c r="DK33" s="14">
        <f t="shared" si="109"/>
        <v>0.91992406341074007</v>
      </c>
      <c r="DL33" s="14">
        <f t="shared" si="110"/>
        <v>6.9924063410740089E-2</v>
      </c>
      <c r="DM33" s="14">
        <f t="shared" si="111"/>
        <v>-0.91871706964179578</v>
      </c>
      <c r="DN33" s="14">
        <f t="shared" si="112"/>
        <v>0.92611055211807836</v>
      </c>
      <c r="DO33" s="14">
        <f t="shared" si="58"/>
        <v>0.85</v>
      </c>
      <c r="DP33" s="14">
        <f t="shared" si="59"/>
        <v>0.21496023865009378</v>
      </c>
      <c r="DQ33" s="14">
        <f t="shared" si="60"/>
        <v>-9.4193856594924769E-2</v>
      </c>
      <c r="DR33" s="14">
        <f t="shared" si="61"/>
        <v>7.8814608446717144E-3</v>
      </c>
      <c r="DS33" s="14">
        <f t="shared" si="62"/>
        <v>-1.8269254278402974E-5</v>
      </c>
      <c r="DT33" s="14">
        <f t="shared" si="63"/>
        <v>6.4288440754049587E-3</v>
      </c>
      <c r="DU33" s="14">
        <f t="shared" si="64"/>
        <v>0.96723296346599841</v>
      </c>
      <c r="DV33" s="14">
        <f t="shared" si="65"/>
        <v>0.91992406341074007</v>
      </c>
      <c r="DW33" s="14">
        <f t="shared" si="66"/>
        <v>6.9924063410740089E-2</v>
      </c>
      <c r="DX33" s="14">
        <f t="shared" si="67"/>
        <v>0.92611055211807836</v>
      </c>
      <c r="DY33" s="14">
        <f t="shared" si="68"/>
        <v>0.19729415935785982</v>
      </c>
      <c r="DZ33" s="14">
        <f t="shared" si="69"/>
        <v>-8.6452722002327259E-2</v>
      </c>
      <c r="EA33" s="14">
        <f t="shared" si="70"/>
        <v>6.6392482619852646E-3</v>
      </c>
      <c r="EB33" s="14">
        <f t="shared" si="71"/>
        <v>-1.1898748529135293E-5</v>
      </c>
      <c r="EC33" s="14">
        <f t="shared" si="72"/>
        <v>5.38806101476994E-3</v>
      </c>
      <c r="ED33" s="14">
        <f t="shared" si="73"/>
        <v>0.97232524682957955</v>
      </c>
      <c r="EE33" s="14">
        <f t="shared" si="74"/>
        <v>0.92543737276430615</v>
      </c>
      <c r="EF33" s="14">
        <f t="shared" si="75"/>
        <v>-6.7317935377220195E-4</v>
      </c>
      <c r="EG33" s="14">
        <f t="shared" si="76"/>
        <v>-0.9275618268408734</v>
      </c>
      <c r="EH33" s="14">
        <f t="shared" si="77"/>
        <v>0.92538480065408701</v>
      </c>
      <c r="EL33">
        <f t="shared" si="30"/>
        <v>748.27152433804508</v>
      </c>
      <c r="EV33">
        <f t="shared" si="113"/>
        <v>2.287003483674265</v>
      </c>
      <c r="EW33">
        <f t="shared" si="78"/>
        <v>3.4125416064948087E-2</v>
      </c>
      <c r="EX33">
        <f t="shared" si="114"/>
        <v>1.070746007769092</v>
      </c>
      <c r="EY33">
        <f t="shared" si="115"/>
        <v>1.3427357182664525E-2</v>
      </c>
      <c r="FA33" s="16"/>
      <c r="FB33" s="16"/>
    </row>
    <row r="34" spans="3:158">
      <c r="C34" s="4">
        <f t="shared" si="31"/>
        <v>1016.2506452601094</v>
      </c>
      <c r="D34">
        <v>516.29999999999995</v>
      </c>
      <c r="E34" s="4">
        <f t="shared" si="32"/>
        <v>1052.5360399499218</v>
      </c>
      <c r="F34" s="4">
        <f t="shared" si="0"/>
        <v>-536.23603994992186</v>
      </c>
      <c r="G34" s="4">
        <f t="shared" si="1"/>
        <v>766.27532263005469</v>
      </c>
      <c r="H34" s="4"/>
      <c r="I34" s="4">
        <f>Sheet10!K33</f>
        <v>1093.0568883318967</v>
      </c>
      <c r="J34" s="4"/>
      <c r="K34" s="4">
        <f t="shared" si="116"/>
        <v>766.27532263005469</v>
      </c>
      <c r="O34">
        <f t="shared" si="3"/>
        <v>117.19631181876515</v>
      </c>
      <c r="Q34" s="27"/>
      <c r="R34">
        <f t="shared" si="33"/>
        <v>1.2244867854681705</v>
      </c>
      <c r="S34">
        <f t="shared" si="4"/>
        <v>2.115234561143281E-2</v>
      </c>
      <c r="T34">
        <f t="shared" si="5"/>
        <v>122.44867854681705</v>
      </c>
      <c r="U34">
        <f t="shared" si="79"/>
        <v>687.54933004037775</v>
      </c>
      <c r="V34">
        <f t="shared" si="6"/>
        <v>280.91095108824345</v>
      </c>
      <c r="W34">
        <f t="shared" si="7"/>
        <v>0.79828036881812359</v>
      </c>
      <c r="X34">
        <f t="shared" si="34"/>
        <v>48.33</v>
      </c>
      <c r="Y34">
        <f t="shared" si="35"/>
        <v>1.0204056545568088</v>
      </c>
      <c r="Z34">
        <f t="shared" si="36"/>
        <v>49.316205284730565</v>
      </c>
      <c r="AA34">
        <f t="shared" si="37"/>
        <v>60.387041680588126</v>
      </c>
      <c r="AB34">
        <f t="shared" si="8"/>
        <v>1.2244867854681705</v>
      </c>
      <c r="AC34">
        <f t="shared" si="38"/>
        <v>49.316205284730565</v>
      </c>
      <c r="AH34">
        <f t="shared" si="9"/>
        <v>0.67067661780850563</v>
      </c>
      <c r="AI34">
        <f t="shared" si="10"/>
        <v>0.82286805846237121</v>
      </c>
      <c r="AJ34">
        <f t="shared" si="39"/>
        <v>2.6436413779281476</v>
      </c>
      <c r="AK34">
        <f t="shared" si="11"/>
        <v>0</v>
      </c>
      <c r="AL34">
        <f t="shared" si="12"/>
        <v>2.6436413779281476</v>
      </c>
      <c r="AM34">
        <f t="shared" si="80"/>
        <v>2.6436413779281476</v>
      </c>
      <c r="AN34">
        <f t="shared" si="13"/>
        <v>0</v>
      </c>
      <c r="AO34">
        <f t="shared" si="14"/>
        <v>30</v>
      </c>
      <c r="AP34">
        <f t="shared" si="81"/>
        <v>30</v>
      </c>
      <c r="AR34">
        <f t="shared" si="82"/>
        <v>1.1488385646627506</v>
      </c>
      <c r="AT34">
        <f t="shared" si="40"/>
        <v>0.92377296579181012</v>
      </c>
      <c r="AV34">
        <f t="shared" si="15"/>
        <v>0.36475539536137513</v>
      </c>
      <c r="AW34">
        <f t="shared" si="16"/>
        <v>0.14902753962325113</v>
      </c>
      <c r="AX34">
        <f t="shared" si="83"/>
        <v>0.51378293498462624</v>
      </c>
      <c r="AY34">
        <f t="shared" si="41"/>
        <v>0.70994065883540802</v>
      </c>
      <c r="AZ34">
        <f t="shared" si="84"/>
        <v>0.29005934116459198</v>
      </c>
      <c r="BA34">
        <f t="shared" si="17"/>
        <v>0.71970485898229064</v>
      </c>
      <c r="BB34">
        <f t="shared" si="85"/>
        <v>0.71970485898229064</v>
      </c>
      <c r="BC34">
        <f t="shared" si="86"/>
        <v>0.80042859739391847</v>
      </c>
      <c r="BD34">
        <f t="shared" si="87"/>
        <v>0.3270298562562044</v>
      </c>
      <c r="BE34">
        <f t="shared" si="18"/>
        <v>25.829063281425391</v>
      </c>
      <c r="BF34">
        <f t="shared" si="88"/>
        <v>1.2238620215804031E-2</v>
      </c>
      <c r="BG34">
        <f t="shared" si="89"/>
        <v>2.203753908833751E-3</v>
      </c>
      <c r="BH34">
        <f t="shared" si="90"/>
        <v>0.88301530656924154</v>
      </c>
      <c r="BI34">
        <f t="shared" si="91"/>
        <v>2.4957142786074049E-3</v>
      </c>
      <c r="BJ34">
        <f t="shared" si="42"/>
        <v>3.7297274407504166E-3</v>
      </c>
      <c r="BK34">
        <f t="shared" si="43"/>
        <v>17.771666173701018</v>
      </c>
      <c r="BL34">
        <f t="shared" si="92"/>
        <v>2.0986931693944185E-4</v>
      </c>
      <c r="BM34">
        <f t="shared" si="93"/>
        <v>0.27258086727238706</v>
      </c>
      <c r="BN34">
        <f t="shared" si="94"/>
        <v>1.2620668718453736</v>
      </c>
      <c r="BO34">
        <f t="shared" si="95"/>
        <v>0.46473619828974072</v>
      </c>
      <c r="BP34">
        <f t="shared" si="44"/>
        <v>5.8346285540303784E-5</v>
      </c>
      <c r="BQ34">
        <f t="shared" si="96"/>
        <v>1.0845267791008801</v>
      </c>
      <c r="BR34">
        <f t="shared" si="97"/>
        <v>0.99688713448963706</v>
      </c>
      <c r="BS34">
        <f t="shared" si="98"/>
        <v>1.0879133069122322</v>
      </c>
      <c r="BT34">
        <f t="shared" si="45"/>
        <v>0.50559269432321075</v>
      </c>
      <c r="BU34">
        <f t="shared" si="46"/>
        <v>0.50559269432321075</v>
      </c>
      <c r="BV34">
        <f t="shared" si="19"/>
        <v>0.50559269432321075</v>
      </c>
      <c r="BW34">
        <f t="shared" si="20"/>
        <v>17.988351956354634</v>
      </c>
      <c r="BX34">
        <f t="shared" si="21"/>
        <v>0.34964317683778906</v>
      </c>
      <c r="BY34">
        <f t="shared" si="22"/>
        <v>34566.387306262382</v>
      </c>
      <c r="BZ34">
        <f t="shared" si="23"/>
        <v>0.19427489524175329</v>
      </c>
      <c r="CA34">
        <f t="shared" si="24"/>
        <v>23486.11805322962</v>
      </c>
      <c r="CB34">
        <f t="shared" si="99"/>
        <v>1.6187778227438283E-4</v>
      </c>
      <c r="CC34">
        <f t="shared" si="100"/>
        <v>2.1481625820688683E-4</v>
      </c>
      <c r="CD34">
        <f t="shared" si="101"/>
        <v>-3.1030938383603024</v>
      </c>
      <c r="CE34">
        <f t="shared" si="102"/>
        <v>12.326887004215234</v>
      </c>
      <c r="CF34">
        <f t="shared" si="103"/>
        <v>6.5810193844197265E-3</v>
      </c>
      <c r="CG34">
        <f t="shared" si="25"/>
        <v>26.093874151478005</v>
      </c>
      <c r="CH34" s="11">
        <f t="shared" si="26"/>
        <v>2343251167.1041307</v>
      </c>
      <c r="CI34" s="18">
        <f t="shared" si="47"/>
        <v>0.18142697344906175</v>
      </c>
      <c r="CJ34" s="18">
        <f t="shared" si="27"/>
        <v>36.28539468981235</v>
      </c>
      <c r="CK34">
        <f t="shared" si="104"/>
        <v>3200</v>
      </c>
      <c r="CL34" s="4">
        <f t="shared" si="28"/>
        <v>1052.5360399499218</v>
      </c>
      <c r="CM34" s="11"/>
      <c r="CN34" s="11"/>
      <c r="CO34" s="11"/>
      <c r="CP34" s="11"/>
      <c r="CQ34" s="11"/>
      <c r="CR34" s="11"/>
      <c r="CS34" s="11"/>
      <c r="CT34" s="13">
        <f t="shared" si="29"/>
        <v>1.1488385646627506</v>
      </c>
      <c r="CU34" s="14">
        <v>0.8</v>
      </c>
      <c r="CV34" s="14">
        <f t="shared" si="105"/>
        <v>0.2338905610073479</v>
      </c>
      <c r="CW34" s="14">
        <f t="shared" si="48"/>
        <v>-0.10248897238290733</v>
      </c>
      <c r="CX34" s="14">
        <f t="shared" si="106"/>
        <v>9.3307347206226451E-3</v>
      </c>
      <c r="CY34" s="14">
        <f t="shared" si="107"/>
        <v>-2.7860802426481155E-5</v>
      </c>
      <c r="CZ34" s="14">
        <f t="shared" si="49"/>
        <v>7.656128738310404E-3</v>
      </c>
      <c r="DA34" s="14">
        <f t="shared" si="50"/>
        <v>0.96132555847615453</v>
      </c>
      <c r="DB34" s="14">
        <f t="shared" si="51"/>
        <v>0.91422965537526335</v>
      </c>
      <c r="DC34" s="14">
        <f t="shared" si="52"/>
        <v>0.11422965537526331</v>
      </c>
      <c r="DD34" s="14">
        <v>0.85</v>
      </c>
      <c r="DE34" s="14">
        <f t="shared" si="53"/>
        <v>0.22013229271279802</v>
      </c>
      <c r="DF34" s="14">
        <f t="shared" si="54"/>
        <v>-9.6460209301559838E-2</v>
      </c>
      <c r="DG34" s="14">
        <f t="shared" si="55"/>
        <v>8.265287503388917E-3</v>
      </c>
      <c r="DH34" s="14">
        <f t="shared" si="56"/>
        <v>-2.05754303180883E-5</v>
      </c>
      <c r="DI34" s="14">
        <f t="shared" si="57"/>
        <v>6.7525143643841212E-3</v>
      </c>
      <c r="DJ34" s="14">
        <f t="shared" si="108"/>
        <v>0.96566491757766137</v>
      </c>
      <c r="DK34" s="14">
        <f t="shared" si="109"/>
        <v>0.91834631985927218</v>
      </c>
      <c r="DL34" s="14">
        <f t="shared" si="110"/>
        <v>6.8346319859272198E-2</v>
      </c>
      <c r="DM34" s="14">
        <f t="shared" si="111"/>
        <v>-0.91766671031982339</v>
      </c>
      <c r="DN34" s="14">
        <f t="shared" si="112"/>
        <v>0.92447836898807445</v>
      </c>
      <c r="DO34" s="14">
        <f t="shared" si="58"/>
        <v>0.85</v>
      </c>
      <c r="DP34" s="14">
        <f t="shared" si="59"/>
        <v>0.22013229271279802</v>
      </c>
      <c r="DQ34" s="14">
        <f t="shared" si="60"/>
        <v>-9.6460209301559838E-2</v>
      </c>
      <c r="DR34" s="14">
        <f t="shared" si="61"/>
        <v>8.265287503388917E-3</v>
      </c>
      <c r="DS34" s="14">
        <f t="shared" si="62"/>
        <v>-2.05754303180883E-5</v>
      </c>
      <c r="DT34" s="14">
        <f t="shared" si="63"/>
        <v>6.7525143643841212E-3</v>
      </c>
      <c r="DU34" s="14">
        <f t="shared" si="64"/>
        <v>0.96566491757766137</v>
      </c>
      <c r="DV34" s="14">
        <f t="shared" si="65"/>
        <v>0.91834631985927218</v>
      </c>
      <c r="DW34" s="14">
        <f t="shared" si="66"/>
        <v>6.8346319859272198E-2</v>
      </c>
      <c r="DX34" s="14">
        <f t="shared" si="67"/>
        <v>0.92447836898807445</v>
      </c>
      <c r="DY34" s="14">
        <f t="shared" si="68"/>
        <v>0.20239786573988736</v>
      </c>
      <c r="DZ34" s="14">
        <f t="shared" si="69"/>
        <v>-8.8689125302166522E-2</v>
      </c>
      <c r="EA34" s="14">
        <f t="shared" si="70"/>
        <v>6.9871860639021312E-3</v>
      </c>
      <c r="EB34" s="14">
        <f t="shared" si="71"/>
        <v>-1.3519473712050957E-5</v>
      </c>
      <c r="EC34" s="14">
        <f t="shared" si="72"/>
        <v>5.6785411007624258E-3</v>
      </c>
      <c r="ED34" s="14">
        <f t="shared" si="73"/>
        <v>0.97089622568175993</v>
      </c>
      <c r="EE34" s="14">
        <f t="shared" si="74"/>
        <v>0.92382485435755668</v>
      </c>
      <c r="EF34" s="14">
        <f t="shared" si="75"/>
        <v>-6.5351463051777081E-4</v>
      </c>
      <c r="EG34" s="14">
        <f t="shared" si="76"/>
        <v>-0.92644126646809721</v>
      </c>
      <c r="EH34" s="14">
        <f t="shared" si="77"/>
        <v>0.92377296579181012</v>
      </c>
      <c r="EL34">
        <f t="shared" si="30"/>
        <v>766.27532263005469</v>
      </c>
      <c r="EV34">
        <f t="shared" si="113"/>
        <v>2.346164861351828</v>
      </c>
      <c r="EW34">
        <f t="shared" si="78"/>
        <v>3.5008189809122202E-2</v>
      </c>
      <c r="EX34">
        <f t="shared" si="114"/>
        <v>1.073188883693823</v>
      </c>
      <c r="EY34">
        <f t="shared" si="115"/>
        <v>1.3457991308177295E-2</v>
      </c>
      <c r="FA34" s="16"/>
      <c r="FB34" s="16"/>
    </row>
    <row r="35" spans="3:158">
      <c r="C35" s="4">
        <f t="shared" si="31"/>
        <v>1052.5360399499218</v>
      </c>
      <c r="D35">
        <v>516.4</v>
      </c>
      <c r="E35" s="4">
        <f t="shared" si="32"/>
        <v>1089.2057066962111</v>
      </c>
      <c r="F35" s="4">
        <f t="shared" si="0"/>
        <v>-572.80570669621113</v>
      </c>
      <c r="G35" s="4">
        <f t="shared" si="1"/>
        <v>784.46801997496095</v>
      </c>
      <c r="H35" s="4"/>
      <c r="I35" s="4">
        <f>Sheet10!K34</f>
        <v>1138.2060850067764</v>
      </c>
      <c r="J35" s="4"/>
      <c r="K35" s="4">
        <f t="shared" si="116"/>
        <v>784.46801997496095</v>
      </c>
      <c r="O35">
        <f t="shared" si="3"/>
        <v>120.24283008668522</v>
      </c>
      <c r="Q35" s="27"/>
      <c r="R35">
        <f t="shared" si="33"/>
        <v>1.2240033918099251</v>
      </c>
      <c r="S35">
        <f t="shared" si="4"/>
        <v>2.0625625153038243E-2</v>
      </c>
      <c r="T35">
        <f t="shared" si="5"/>
        <v>122.40033918099252</v>
      </c>
      <c r="U35">
        <f t="shared" si="79"/>
        <v>687.27790450127304</v>
      </c>
      <c r="V35">
        <f t="shared" si="6"/>
        <v>267.63227475511229</v>
      </c>
      <c r="W35">
        <f t="shared" si="7"/>
        <v>0.79797571699133152</v>
      </c>
      <c r="X35">
        <f t="shared" si="34"/>
        <v>48.33</v>
      </c>
      <c r="Y35">
        <f t="shared" si="35"/>
        <v>1.020002826508271</v>
      </c>
      <c r="Z35">
        <f t="shared" si="36"/>
        <v>49.296736605144737</v>
      </c>
      <c r="AA35">
        <f t="shared" si="37"/>
        <v>60.33937280985765</v>
      </c>
      <c r="AB35">
        <f t="shared" si="8"/>
        <v>1.2240033918099251</v>
      </c>
      <c r="AC35">
        <f t="shared" si="38"/>
        <v>49.296736605144737</v>
      </c>
      <c r="AH35">
        <f t="shared" si="9"/>
        <v>0.66588274192530128</v>
      </c>
      <c r="AI35">
        <f t="shared" si="10"/>
        <v>0.81972085947670792</v>
      </c>
      <c r="AJ35">
        <f t="shared" si="39"/>
        <v>2.6110117063661047</v>
      </c>
      <c r="AK35">
        <f t="shared" si="11"/>
        <v>0</v>
      </c>
      <c r="AL35">
        <f t="shared" si="12"/>
        <v>2.6110117063661047</v>
      </c>
      <c r="AM35">
        <f t="shared" si="80"/>
        <v>2.6110117063661047</v>
      </c>
      <c r="AN35">
        <f t="shared" si="13"/>
        <v>0</v>
      </c>
      <c r="AO35">
        <f t="shared" si="14"/>
        <v>30</v>
      </c>
      <c r="AP35">
        <f t="shared" si="81"/>
        <v>30</v>
      </c>
      <c r="AR35">
        <f t="shared" si="82"/>
        <v>1.1761139729759535</v>
      </c>
      <c r="AT35">
        <f t="shared" si="40"/>
        <v>0.92215566650801684</v>
      </c>
      <c r="AV35">
        <f t="shared" si="15"/>
        <v>0.36461139997733277</v>
      </c>
      <c r="AW35">
        <f t="shared" si="16"/>
        <v>0.14198299950933296</v>
      </c>
      <c r="AX35">
        <f t="shared" si="83"/>
        <v>0.50659439948666574</v>
      </c>
      <c r="AY35">
        <f t="shared" si="41"/>
        <v>0.71973042012859811</v>
      </c>
      <c r="AZ35">
        <f t="shared" si="84"/>
        <v>0.28026957987140189</v>
      </c>
      <c r="BA35">
        <f t="shared" si="17"/>
        <v>0.72946630185515704</v>
      </c>
      <c r="BB35">
        <f t="shared" si="85"/>
        <v>0.72946630185515704</v>
      </c>
      <c r="BC35">
        <f t="shared" si="86"/>
        <v>0.80003363293075413</v>
      </c>
      <c r="BD35">
        <f t="shared" si="87"/>
        <v>0.31154038222315289</v>
      </c>
      <c r="BE35">
        <f t="shared" si="18"/>
        <v>25.823964476757425</v>
      </c>
      <c r="BF35">
        <f t="shared" si="88"/>
        <v>1.2088755855739007E-2</v>
      </c>
      <c r="BG35">
        <f t="shared" si="89"/>
        <v>2.20101754454766E-3</v>
      </c>
      <c r="BH35">
        <f t="shared" si="90"/>
        <v>0.88437422623933104</v>
      </c>
      <c r="BI35">
        <f t="shared" si="91"/>
        <v>2.4887852667384459E-3</v>
      </c>
      <c r="BJ35">
        <f t="shared" si="42"/>
        <v>3.7175370672377921E-3</v>
      </c>
      <c r="BK35">
        <f t="shared" si="43"/>
        <v>17.279270342489905</v>
      </c>
      <c r="BL35">
        <f t="shared" si="92"/>
        <v>2.1514433153443579E-4</v>
      </c>
      <c r="BM35">
        <f t="shared" si="93"/>
        <v>0.2801418782991042</v>
      </c>
      <c r="BN35">
        <f t="shared" si="94"/>
        <v>1.2694734243264145</v>
      </c>
      <c r="BO35">
        <f t="shared" si="95"/>
        <v>0.46976127354046399</v>
      </c>
      <c r="BP35">
        <f t="shared" si="44"/>
        <v>5.534652004577977E-5</v>
      </c>
      <c r="BQ35">
        <f t="shared" si="96"/>
        <v>1.0847358088389327</v>
      </c>
      <c r="BR35">
        <f t="shared" si="97"/>
        <v>0.99704692480751322</v>
      </c>
      <c r="BS35">
        <f t="shared" si="98"/>
        <v>1.087948602868765</v>
      </c>
      <c r="BT35">
        <f t="shared" si="45"/>
        <v>0.51107612123019952</v>
      </c>
      <c r="BU35">
        <f t="shared" si="46"/>
        <v>0.51107612123019952</v>
      </c>
      <c r="BV35">
        <f t="shared" si="19"/>
        <v>0.51107612123019952</v>
      </c>
      <c r="BW35">
        <f t="shared" si="20"/>
        <v>17.97415214791565</v>
      </c>
      <c r="BX35">
        <f t="shared" si="21"/>
        <v>0.34162968043573094</v>
      </c>
      <c r="BY35">
        <f t="shared" si="22"/>
        <v>34524.516115169215</v>
      </c>
      <c r="BZ35">
        <f t="shared" si="23"/>
        <v>0.19894307116086943</v>
      </c>
      <c r="CA35">
        <f t="shared" si="24"/>
        <v>22907.237234300374</v>
      </c>
      <c r="CB35">
        <f t="shared" si="99"/>
        <v>1.6187778227438283E-4</v>
      </c>
      <c r="CC35">
        <f t="shared" si="100"/>
        <v>2.2024480509790685E-4</v>
      </c>
      <c r="CD35">
        <f t="shared" si="101"/>
        <v>-3.0945088942267014</v>
      </c>
      <c r="CE35">
        <f t="shared" si="102"/>
        <v>12.29580940296165</v>
      </c>
      <c r="CF35">
        <f t="shared" si="103"/>
        <v>6.6143284174630538E-3</v>
      </c>
      <c r="CG35">
        <f t="shared" si="25"/>
        <v>26.370799779176352</v>
      </c>
      <c r="CH35" s="11">
        <f t="shared" si="26"/>
        <v>2324737419.407311</v>
      </c>
      <c r="CI35" s="18">
        <f t="shared" si="47"/>
        <v>0.18334833373144682</v>
      </c>
      <c r="CJ35" s="18">
        <f t="shared" si="27"/>
        <v>36.669666746289366</v>
      </c>
      <c r="CK35">
        <f t="shared" si="104"/>
        <v>3400</v>
      </c>
      <c r="CL35" s="4">
        <f t="shared" si="28"/>
        <v>1089.2057066962111</v>
      </c>
      <c r="CM35" s="11"/>
      <c r="CN35" s="11"/>
      <c r="CO35" s="11"/>
      <c r="CP35" s="11"/>
      <c r="CQ35" s="11"/>
      <c r="CR35" s="11"/>
      <c r="CS35" s="11"/>
      <c r="CT35" s="13">
        <f t="shared" si="29"/>
        <v>1.1761139729759535</v>
      </c>
      <c r="CU35" s="14">
        <v>0.8</v>
      </c>
      <c r="CV35" s="14">
        <f t="shared" si="105"/>
        <v>0.23944352619175763</v>
      </c>
      <c r="CW35" s="14">
        <f t="shared" si="48"/>
        <v>-0.10492223729525381</v>
      </c>
      <c r="CX35" s="14">
        <f t="shared" si="106"/>
        <v>9.7790496308850696E-3</v>
      </c>
      <c r="CY35" s="14">
        <f t="shared" si="107"/>
        <v>-3.1328935632064516E-5</v>
      </c>
      <c r="CZ35" s="14">
        <f t="shared" si="49"/>
        <v>8.0386127609398637E-3</v>
      </c>
      <c r="DA35" s="14">
        <f t="shared" si="50"/>
        <v>0.95950549288729181</v>
      </c>
      <c r="DB35" s="14">
        <f t="shared" si="51"/>
        <v>0.91260123437057894</v>
      </c>
      <c r="DC35" s="14">
        <f t="shared" si="52"/>
        <v>0.1126012343705789</v>
      </c>
      <c r="DD35" s="14">
        <v>0.85</v>
      </c>
      <c r="DE35" s="14">
        <f t="shared" si="53"/>
        <v>0.22535861288636014</v>
      </c>
      <c r="DF35" s="14">
        <f t="shared" si="54"/>
        <v>-9.8750340983768309E-2</v>
      </c>
      <c r="DG35" s="14">
        <f t="shared" si="55"/>
        <v>8.6624107456975009E-3</v>
      </c>
      <c r="DH35" s="14">
        <f t="shared" si="56"/>
        <v>-2.3136675037928251E-5</v>
      </c>
      <c r="DI35" s="14">
        <f t="shared" si="57"/>
        <v>7.0884321618370771E-3</v>
      </c>
      <c r="DJ35" s="14">
        <f t="shared" si="108"/>
        <v>0.96404522682947902</v>
      </c>
      <c r="DK35" s="14">
        <f t="shared" si="109"/>
        <v>0.91676877562829073</v>
      </c>
      <c r="DL35" s="14">
        <f t="shared" si="110"/>
        <v>6.6768775628290755E-2</v>
      </c>
      <c r="DM35" s="14">
        <f t="shared" si="111"/>
        <v>-0.91664917484576403</v>
      </c>
      <c r="DN35" s="14">
        <f t="shared" si="112"/>
        <v>0.92284005425469928</v>
      </c>
      <c r="DO35" s="14">
        <f t="shared" si="58"/>
        <v>0.85</v>
      </c>
      <c r="DP35" s="14">
        <f t="shared" si="59"/>
        <v>0.22535861288636014</v>
      </c>
      <c r="DQ35" s="14">
        <f t="shared" si="60"/>
        <v>-9.8750340983768309E-2</v>
      </c>
      <c r="DR35" s="14">
        <f t="shared" si="61"/>
        <v>8.6624107456975009E-3</v>
      </c>
      <c r="DS35" s="14">
        <f t="shared" si="62"/>
        <v>-2.3136675037928251E-5</v>
      </c>
      <c r="DT35" s="14">
        <f t="shared" si="63"/>
        <v>7.0884321618370771E-3</v>
      </c>
      <c r="DU35" s="14">
        <f t="shared" si="64"/>
        <v>0.96404522682947902</v>
      </c>
      <c r="DV35" s="14">
        <f t="shared" si="65"/>
        <v>0.91676877562829073</v>
      </c>
      <c r="DW35" s="14">
        <f t="shared" si="66"/>
        <v>6.6768775628290755E-2</v>
      </c>
      <c r="DX35" s="14">
        <f t="shared" si="67"/>
        <v>0.92284005425469928</v>
      </c>
      <c r="DY35" s="14">
        <f t="shared" si="68"/>
        <v>0.2075709870526902</v>
      </c>
      <c r="DZ35" s="14">
        <f t="shared" si="69"/>
        <v>-9.0955945669255314E-2</v>
      </c>
      <c r="EA35" s="14">
        <f t="shared" si="70"/>
        <v>7.3489239336954164E-3</v>
      </c>
      <c r="EB35" s="14">
        <f t="shared" si="71"/>
        <v>-1.5337811468584296E-5</v>
      </c>
      <c r="EC35" s="14">
        <f t="shared" si="72"/>
        <v>5.9813989674973892E-3</v>
      </c>
      <c r="ED35" s="14">
        <f t="shared" si="73"/>
        <v>0.96941275282846096</v>
      </c>
      <c r="EE35" s="14">
        <f t="shared" si="74"/>
        <v>0.92220676051475559</v>
      </c>
      <c r="EF35" s="14">
        <f t="shared" si="75"/>
        <v>-6.3329373994369664E-4</v>
      </c>
      <c r="EG35" s="14">
        <f t="shared" si="76"/>
        <v>-0.92534348110930986</v>
      </c>
      <c r="EH35" s="14">
        <f t="shared" si="77"/>
        <v>0.92215566650801684</v>
      </c>
      <c r="EL35">
        <f t="shared" si="30"/>
        <v>784.46801997496095</v>
      </c>
      <c r="EV35">
        <f t="shared" si="113"/>
        <v>2.4061308862070816</v>
      </c>
      <c r="EW35">
        <f t="shared" si="78"/>
        <v>3.5902970058717135E-2</v>
      </c>
      <c r="EX35">
        <f t="shared" si="114"/>
        <v>1.0756886567213042</v>
      </c>
      <c r="EY35">
        <f t="shared" si="115"/>
        <v>1.3489338934105422E-2</v>
      </c>
      <c r="FA35" s="16"/>
      <c r="FB35" s="16"/>
    </row>
    <row r="36" spans="3:158">
      <c r="C36" s="4">
        <f t="shared" si="31"/>
        <v>1089.2057066962111</v>
      </c>
      <c r="D36">
        <v>516.5</v>
      </c>
      <c r="E36" s="4">
        <f t="shared" si="32"/>
        <v>1126.2666583179866</v>
      </c>
      <c r="F36" s="4">
        <f t="shared" si="0"/>
        <v>-609.76665831798664</v>
      </c>
      <c r="G36" s="4">
        <f t="shared" si="1"/>
        <v>802.85285334810555</v>
      </c>
      <c r="H36" s="4"/>
      <c r="I36" s="4">
        <f>Sheet10!K35</f>
        <v>1184.7866715297057</v>
      </c>
      <c r="J36" s="4"/>
      <c r="K36" s="4">
        <f t="shared" si="116"/>
        <v>802.85285334810555</v>
      </c>
      <c r="O36">
        <f t="shared" si="3"/>
        <v>123.32825587757698</v>
      </c>
      <c r="Q36" s="27"/>
      <c r="R36">
        <f t="shared" si="33"/>
        <v>1.2235150868167928</v>
      </c>
      <c r="S36">
        <f t="shared" si="4"/>
        <v>2.0117852507751575E-2</v>
      </c>
      <c r="T36">
        <f t="shared" si="5"/>
        <v>122.35150868167928</v>
      </c>
      <c r="U36">
        <f t="shared" si="79"/>
        <v>687.00372124762919</v>
      </c>
      <c r="V36">
        <f t="shared" si="6"/>
        <v>254.83634651545538</v>
      </c>
      <c r="W36">
        <f t="shared" si="7"/>
        <v>0.79766717441224233</v>
      </c>
      <c r="X36">
        <f t="shared" si="34"/>
        <v>48.33</v>
      </c>
      <c r="Y36">
        <f t="shared" si="35"/>
        <v>1.0195959056806607</v>
      </c>
      <c r="Z36">
        <f t="shared" si="36"/>
        <v>49.27707012154633</v>
      </c>
      <c r="AA36">
        <f t="shared" si="37"/>
        <v>60.291238727840941</v>
      </c>
      <c r="AB36">
        <f t="shared" si="8"/>
        <v>1.2235150868167928</v>
      </c>
      <c r="AC36">
        <f t="shared" si="38"/>
        <v>49.27707012154633</v>
      </c>
      <c r="AH36">
        <f t="shared" si="9"/>
        <v>0.66112896273022637</v>
      </c>
      <c r="AI36">
        <f t="shared" si="10"/>
        <v>0.81658148486062954</v>
      </c>
      <c r="AJ36">
        <f t="shared" si="39"/>
        <v>2.5788411510568952</v>
      </c>
      <c r="AK36">
        <f t="shared" si="11"/>
        <v>0</v>
      </c>
      <c r="AL36">
        <f t="shared" si="12"/>
        <v>2.5788411510568952</v>
      </c>
      <c r="AM36">
        <f t="shared" si="80"/>
        <v>2.5788411510568952</v>
      </c>
      <c r="AN36">
        <f t="shared" si="13"/>
        <v>0</v>
      </c>
      <c r="AO36">
        <f t="shared" si="14"/>
        <v>30</v>
      </c>
      <c r="AP36">
        <f t="shared" si="81"/>
        <v>30</v>
      </c>
      <c r="AR36">
        <f t="shared" si="82"/>
        <v>1.2036774413015077</v>
      </c>
      <c r="AT36">
        <f t="shared" si="40"/>
        <v>0.92053318642908322</v>
      </c>
      <c r="AV36">
        <f t="shared" si="15"/>
        <v>0.3644659415837096</v>
      </c>
      <c r="AW36">
        <f t="shared" si="16"/>
        <v>0.13519456461434479</v>
      </c>
      <c r="AX36">
        <f t="shared" si="83"/>
        <v>0.49966050619805435</v>
      </c>
      <c r="AY36">
        <f t="shared" si="41"/>
        <v>0.72942715516371703</v>
      </c>
      <c r="AZ36">
        <f t="shared" si="84"/>
        <v>0.27057284483628297</v>
      </c>
      <c r="BA36">
        <f t="shared" si="17"/>
        <v>0.73875164496888912</v>
      </c>
      <c r="BB36">
        <f t="shared" si="85"/>
        <v>0.73875164496888912</v>
      </c>
      <c r="BC36">
        <f t="shared" si="86"/>
        <v>0.79963469517351105</v>
      </c>
      <c r="BD36">
        <f t="shared" si="87"/>
        <v>0.29661554655766798</v>
      </c>
      <c r="BE36">
        <f t="shared" si="18"/>
        <v>25.818812845319957</v>
      </c>
      <c r="BF36">
        <f t="shared" si="88"/>
        <v>1.1941000114607043E-2</v>
      </c>
      <c r="BG36">
        <f t="shared" si="89"/>
        <v>2.1982984398683466E-3</v>
      </c>
      <c r="BH36">
        <f t="shared" si="90"/>
        <v>0.88571595731753472</v>
      </c>
      <c r="BI36">
        <f t="shared" si="91"/>
        <v>2.4819451673040627E-3</v>
      </c>
      <c r="BJ36">
        <f t="shared" si="42"/>
        <v>3.7054712452206464E-3</v>
      </c>
      <c r="BK36">
        <f t="shared" si="43"/>
        <v>16.794980393382399</v>
      </c>
      <c r="BL36">
        <f t="shared" si="92"/>
        <v>2.2062968568160315E-4</v>
      </c>
      <c r="BM36">
        <f t="shared" si="93"/>
        <v>0.28804743998118248</v>
      </c>
      <c r="BN36">
        <f t="shared" si="94"/>
        <v>1.2772179354929973</v>
      </c>
      <c r="BO36">
        <f t="shared" si="95"/>
        <v>0.47489708697640426</v>
      </c>
      <c r="BP36">
        <f t="shared" si="44"/>
        <v>5.2471775575742205E-5</v>
      </c>
      <c r="BQ36">
        <f t="shared" si="96"/>
        <v>1.0849361662443131</v>
      </c>
      <c r="BR36">
        <f t="shared" si="97"/>
        <v>0.99720008116593151</v>
      </c>
      <c r="BS36">
        <f t="shared" si="98"/>
        <v>1.0879824287376714</v>
      </c>
      <c r="BT36">
        <f t="shared" si="45"/>
        <v>0.51667968608903347</v>
      </c>
      <c r="BU36">
        <f t="shared" si="46"/>
        <v>0.51667968608903347</v>
      </c>
      <c r="BV36">
        <f t="shared" si="19"/>
        <v>0.51667968608903347</v>
      </c>
      <c r="BW36">
        <f t="shared" si="20"/>
        <v>17.959813760335866</v>
      </c>
      <c r="BX36">
        <f t="shared" si="21"/>
        <v>0.33351364596036748</v>
      </c>
      <c r="BY36">
        <f t="shared" si="22"/>
        <v>34482.190427772141</v>
      </c>
      <c r="BZ36">
        <f t="shared" si="23"/>
        <v>0.20382610323859168</v>
      </c>
      <c r="CA36">
        <f t="shared" si="24"/>
        <v>22331.041334474823</v>
      </c>
      <c r="CB36">
        <f t="shared" si="99"/>
        <v>1.6187778227438283E-4</v>
      </c>
      <c r="CC36">
        <f t="shared" si="100"/>
        <v>2.2592766384840209E-4</v>
      </c>
      <c r="CD36">
        <f t="shared" si="101"/>
        <v>-3.085722338984676</v>
      </c>
      <c r="CE36">
        <f t="shared" si="102"/>
        <v>12.2639710812324</v>
      </c>
      <c r="CF36">
        <f t="shared" si="103"/>
        <v>6.6487157245584891E-3</v>
      </c>
      <c r="CG36">
        <f t="shared" si="25"/>
        <v>26.652771778055552</v>
      </c>
      <c r="CH36" s="11">
        <f t="shared" si="26"/>
        <v>2306435572.7351317</v>
      </c>
      <c r="CI36" s="18">
        <f t="shared" si="47"/>
        <v>0.18530475810887717</v>
      </c>
      <c r="CJ36" s="18">
        <f t="shared" si="27"/>
        <v>37.060951621775438</v>
      </c>
      <c r="CK36">
        <f t="shared" si="104"/>
        <v>3600</v>
      </c>
      <c r="CL36" s="4">
        <f t="shared" si="28"/>
        <v>1126.2666583179866</v>
      </c>
      <c r="CM36" s="11"/>
      <c r="CN36" s="11"/>
      <c r="CO36" s="11"/>
      <c r="CP36" s="11"/>
      <c r="CQ36" s="11"/>
      <c r="CR36" s="11"/>
      <c r="CS36" s="11"/>
      <c r="CT36" s="13">
        <f t="shared" si="29"/>
        <v>1.2036774413015077</v>
      </c>
      <c r="CU36" s="14">
        <v>0.8</v>
      </c>
      <c r="CV36" s="14">
        <f t="shared" si="105"/>
        <v>0.24505513714239163</v>
      </c>
      <c r="CW36" s="14">
        <f t="shared" si="48"/>
        <v>-0.10738120031311191</v>
      </c>
      <c r="CX36" s="14">
        <f t="shared" si="106"/>
        <v>1.0242785392522597E-2</v>
      </c>
      <c r="CY36" s="14">
        <f t="shared" si="107"/>
        <v>-3.5176222394347035E-5</v>
      </c>
      <c r="CZ36" s="14">
        <f t="shared" si="49"/>
        <v>8.4356645521867953E-3</v>
      </c>
      <c r="DA36" s="14">
        <f t="shared" si="50"/>
        <v>0.95762644750127068</v>
      </c>
      <c r="DB36" s="14">
        <f t="shared" si="51"/>
        <v>0.91097497677922801</v>
      </c>
      <c r="DC36" s="14">
        <f t="shared" si="52"/>
        <v>0.11097497677922796</v>
      </c>
      <c r="DD36" s="14">
        <v>0.85</v>
      </c>
      <c r="DE36" s="14">
        <f t="shared" si="53"/>
        <v>0.23064012907519213</v>
      </c>
      <c r="DF36" s="14">
        <f t="shared" si="54"/>
        <v>-0.10106465911822297</v>
      </c>
      <c r="DG36" s="14">
        <f t="shared" si="55"/>
        <v>9.0731939809196704E-3</v>
      </c>
      <c r="DH36" s="14">
        <f t="shared" si="56"/>
        <v>-2.5977927758481902E-5</v>
      </c>
      <c r="DI36" s="14">
        <f t="shared" si="57"/>
        <v>7.4370120644504873E-3</v>
      </c>
      <c r="DJ36" s="14">
        <f t="shared" si="108"/>
        <v>0.96237268138553433</v>
      </c>
      <c r="DK36" s="14">
        <f t="shared" si="109"/>
        <v>0.91519169003241696</v>
      </c>
      <c r="DL36" s="14">
        <f t="shared" si="110"/>
        <v>6.5191690032416982E-2</v>
      </c>
      <c r="DM36" s="14">
        <f t="shared" si="111"/>
        <v>-0.91566573493622083</v>
      </c>
      <c r="DN36" s="14">
        <f t="shared" si="112"/>
        <v>0.92119594798090565</v>
      </c>
      <c r="DO36" s="14">
        <f t="shared" si="58"/>
        <v>0.85</v>
      </c>
      <c r="DP36" s="14">
        <f t="shared" si="59"/>
        <v>0.23064012907519213</v>
      </c>
      <c r="DQ36" s="14">
        <f t="shared" si="60"/>
        <v>-0.10106465911822297</v>
      </c>
      <c r="DR36" s="14">
        <f t="shared" si="61"/>
        <v>9.0731939809196704E-3</v>
      </c>
      <c r="DS36" s="14">
        <f t="shared" si="62"/>
        <v>-2.5977927758481902E-5</v>
      </c>
      <c r="DT36" s="14">
        <f t="shared" si="63"/>
        <v>7.4370120644504873E-3</v>
      </c>
      <c r="DU36" s="14">
        <f t="shared" si="64"/>
        <v>0.96237268138553433</v>
      </c>
      <c r="DV36" s="14">
        <f t="shared" si="65"/>
        <v>0.91519169003241696</v>
      </c>
      <c r="DW36" s="14">
        <f t="shared" si="66"/>
        <v>6.5191690032416982E-2</v>
      </c>
      <c r="DX36" s="14">
        <f t="shared" si="67"/>
        <v>0.92119594798090565</v>
      </c>
      <c r="DY36" s="14">
        <f t="shared" si="68"/>
        <v>0.21281477642580432</v>
      </c>
      <c r="DZ36" s="14">
        <f t="shared" si="69"/>
        <v>-9.3253732214929524E-2</v>
      </c>
      <c r="EA36" s="14">
        <f t="shared" si="70"/>
        <v>7.7249203367532023E-3</v>
      </c>
      <c r="EB36" s="14">
        <f t="shared" si="71"/>
        <v>-1.7375569119646028E-5</v>
      </c>
      <c r="EC36" s="14">
        <f t="shared" si="72"/>
        <v>6.2971201049103857E-3</v>
      </c>
      <c r="ED36" s="14">
        <f t="shared" si="73"/>
        <v>0.96787320867725413</v>
      </c>
      <c r="EE36" s="14">
        <f t="shared" si="74"/>
        <v>0.92058337753230901</v>
      </c>
      <c r="EF36" s="14">
        <f t="shared" si="75"/>
        <v>-6.1257044859663878E-4</v>
      </c>
      <c r="EG36" s="14">
        <f t="shared" si="76"/>
        <v>-0.92426974213001467</v>
      </c>
      <c r="EH36" s="14">
        <f t="shared" si="77"/>
        <v>0.92053318642908322</v>
      </c>
      <c r="EL36">
        <f t="shared" si="30"/>
        <v>802.85285334810555</v>
      </c>
      <c r="EV36">
        <f t="shared" si="113"/>
        <v>2.4669160843244442</v>
      </c>
      <c r="EW36">
        <f t="shared" si="78"/>
        <v>3.6809973564025635E-2</v>
      </c>
      <c r="EX36">
        <f t="shared" si="114"/>
        <v>1.0782467114552969</v>
      </c>
      <c r="EY36">
        <f t="shared" si="115"/>
        <v>1.35214174236416E-2</v>
      </c>
      <c r="FA36" s="16"/>
      <c r="FB36" s="16"/>
    </row>
    <row r="37" spans="3:158">
      <c r="C37" s="4">
        <f t="shared" si="31"/>
        <v>1126.2666583179866</v>
      </c>
      <c r="D37">
        <v>516.6</v>
      </c>
      <c r="E37" s="4">
        <f t="shared" si="32"/>
        <v>1163.7264911990051</v>
      </c>
      <c r="F37" s="4">
        <f t="shared" si="0"/>
        <v>-647.12649119900505</v>
      </c>
      <c r="G37" s="4">
        <f t="shared" si="1"/>
        <v>821.43332915899327</v>
      </c>
      <c r="H37" s="4"/>
      <c r="I37" s="4">
        <f>Sheet10!K36</f>
        <v>1232.9945322187559</v>
      </c>
      <c r="J37" s="4"/>
      <c r="K37" s="4">
        <f t="shared" si="116"/>
        <v>821.43332915899327</v>
      </c>
      <c r="O37">
        <f t="shared" si="3"/>
        <v>126.45324892066374</v>
      </c>
      <c r="Q37" s="27"/>
      <c r="R37">
        <f t="shared" si="33"/>
        <v>1.2230217834449788</v>
      </c>
      <c r="S37">
        <f t="shared" si="4"/>
        <v>1.962803408741522E-2</v>
      </c>
      <c r="T37">
        <f t="shared" si="5"/>
        <v>122.30217834449788</v>
      </c>
      <c r="U37">
        <f t="shared" si="79"/>
        <v>686.72673140435563</v>
      </c>
      <c r="V37">
        <f t="shared" si="6"/>
        <v>242.49798415746153</v>
      </c>
      <c r="W37">
        <f t="shared" si="7"/>
        <v>0.79735467510793367</v>
      </c>
      <c r="X37">
        <f t="shared" si="34"/>
        <v>48.33</v>
      </c>
      <c r="Y37">
        <f t="shared" si="35"/>
        <v>1.0191848195374824</v>
      </c>
      <c r="Z37">
        <f t="shared" si="36"/>
        <v>49.257202328246521</v>
      </c>
      <c r="AA37">
        <f t="shared" si="37"/>
        <v>60.242631439002224</v>
      </c>
      <c r="AB37">
        <f t="shared" si="8"/>
        <v>1.2230217834449788</v>
      </c>
      <c r="AC37">
        <f t="shared" si="38"/>
        <v>49.257202328246521</v>
      </c>
      <c r="AH37">
        <f t="shared" si="9"/>
        <v>0.65641458037598466</v>
      </c>
      <c r="AI37">
        <f t="shared" si="10"/>
        <v>0.81344981684609485</v>
      </c>
      <c r="AJ37">
        <f t="shared" si="39"/>
        <v>2.5471208765191529</v>
      </c>
      <c r="AK37">
        <f t="shared" si="11"/>
        <v>0</v>
      </c>
      <c r="AL37">
        <f t="shared" si="12"/>
        <v>2.5471208765191529</v>
      </c>
      <c r="AM37">
        <f t="shared" si="80"/>
        <v>2.5471208765191529</v>
      </c>
      <c r="AN37">
        <f t="shared" si="13"/>
        <v>0</v>
      </c>
      <c r="AO37">
        <f t="shared" si="14"/>
        <v>30</v>
      </c>
      <c r="AP37">
        <f t="shared" si="81"/>
        <v>30</v>
      </c>
      <c r="AR37">
        <f t="shared" si="82"/>
        <v>1.2315342266251774</v>
      </c>
      <c r="AT37">
        <f t="shared" si="40"/>
        <v>0.91890581245136715</v>
      </c>
      <c r="AV37">
        <f t="shared" si="15"/>
        <v>0.36431899425152559</v>
      </c>
      <c r="AW37">
        <f t="shared" si="16"/>
        <v>0.1286488753912346</v>
      </c>
      <c r="AX37">
        <f t="shared" si="83"/>
        <v>0.49296786964276018</v>
      </c>
      <c r="AY37">
        <f t="shared" si="41"/>
        <v>0.73903192618930158</v>
      </c>
      <c r="AZ37">
        <f t="shared" si="84"/>
        <v>0.26096807381069842</v>
      </c>
      <c r="BA37">
        <f t="shared" si="17"/>
        <v>0.74759254987843837</v>
      </c>
      <c r="BB37">
        <f t="shared" si="85"/>
        <v>0.74759254987843837</v>
      </c>
      <c r="BC37">
        <f t="shared" si="86"/>
        <v>0.79923171423215733</v>
      </c>
      <c r="BD37">
        <f t="shared" si="87"/>
        <v>0.28222591419976467</v>
      </c>
      <c r="BE37">
        <f t="shared" si="18"/>
        <v>25.813607436893744</v>
      </c>
      <c r="BF37">
        <f t="shared" si="88"/>
        <v>1.1795312470731236E-2</v>
      </c>
      <c r="BG37">
        <f t="shared" si="89"/>
        <v>2.1955966487959351E-3</v>
      </c>
      <c r="BH37">
        <f t="shared" si="90"/>
        <v>0.88704078118316532</v>
      </c>
      <c r="BI37">
        <f t="shared" si="91"/>
        <v>2.4751924549256611E-3</v>
      </c>
      <c r="BJ37">
        <f t="shared" si="42"/>
        <v>3.6935273290652952E-3</v>
      </c>
      <c r="BK37">
        <f t="shared" si="43"/>
        <v>16.318252374717495</v>
      </c>
      <c r="BL37">
        <f t="shared" si="92"/>
        <v>2.2634331448310121E-4</v>
      </c>
      <c r="BM37">
        <f t="shared" si="93"/>
        <v>0.29632867170909805</v>
      </c>
      <c r="BN37">
        <f t="shared" si="94"/>
        <v>1.2853309451537405</v>
      </c>
      <c r="BO37">
        <f t="shared" si="95"/>
        <v>0.48015267791586774</v>
      </c>
      <c r="BP37">
        <f t="shared" si="44"/>
        <v>4.9715322279216498E-5</v>
      </c>
      <c r="BQ37">
        <f t="shared" si="96"/>
        <v>1.0851283154629263</v>
      </c>
      <c r="BR37">
        <f t="shared" si="97"/>
        <v>0.99734695892424885</v>
      </c>
      <c r="BS37">
        <f t="shared" si="98"/>
        <v>1.0880148635870506</v>
      </c>
      <c r="BT37">
        <f t="shared" si="45"/>
        <v>0.52241325036358988</v>
      </c>
      <c r="BU37">
        <f t="shared" si="46"/>
        <v>0.52241325036358988</v>
      </c>
      <c r="BV37">
        <f t="shared" si="19"/>
        <v>0.52241325036358988</v>
      </c>
      <c r="BW37">
        <f t="shared" si="20"/>
        <v>17.945334411870675</v>
      </c>
      <c r="BX37">
        <f t="shared" si="21"/>
        <v>0.32529329270188972</v>
      </c>
      <c r="BY37">
        <f t="shared" si="22"/>
        <v>34439.402398011101</v>
      </c>
      <c r="BZ37">
        <f t="shared" si="23"/>
        <v>0.20894385225110051</v>
      </c>
      <c r="CA37">
        <f t="shared" si="24"/>
        <v>21757.046534560206</v>
      </c>
      <c r="CB37">
        <f t="shared" si="99"/>
        <v>1.6187778227438283E-4</v>
      </c>
      <c r="CC37">
        <f t="shared" si="100"/>
        <v>2.3188809161141886E-4</v>
      </c>
      <c r="CD37">
        <f t="shared" si="101"/>
        <v>-3.0767171471315171</v>
      </c>
      <c r="CE37">
        <f t="shared" si="102"/>
        <v>12.231309075773616</v>
      </c>
      <c r="CF37">
        <f t="shared" si="103"/>
        <v>6.6842720719964667E-3</v>
      </c>
      <c r="CG37">
        <f t="shared" si="25"/>
        <v>26.940210387135178</v>
      </c>
      <c r="CH37" s="11">
        <f t="shared" si="26"/>
        <v>2288340259.9982648</v>
      </c>
      <c r="CI37" s="18">
        <f t="shared" si="47"/>
        <v>0.18729916440509251</v>
      </c>
      <c r="CJ37" s="18">
        <f t="shared" si="27"/>
        <v>37.4598328810185</v>
      </c>
      <c r="CK37">
        <f t="shared" si="104"/>
        <v>3800</v>
      </c>
      <c r="CL37" s="4">
        <f t="shared" si="28"/>
        <v>1163.7264911990051</v>
      </c>
      <c r="CM37" s="11"/>
      <c r="CN37" s="11"/>
      <c r="CO37" s="11"/>
      <c r="CP37" s="11"/>
      <c r="CQ37" s="11"/>
      <c r="CR37" s="11"/>
      <c r="CS37" s="11"/>
      <c r="CT37" s="13">
        <f t="shared" si="29"/>
        <v>1.2315342266251774</v>
      </c>
      <c r="CU37" s="14">
        <v>0.8</v>
      </c>
      <c r="CV37" s="14">
        <f t="shared" si="105"/>
        <v>0.2507264641221984</v>
      </c>
      <c r="CW37" s="14">
        <f t="shared" si="48"/>
        <v>-0.10986633041714201</v>
      </c>
      <c r="CX37" s="14">
        <f t="shared" si="106"/>
        <v>1.0722370340604201E-2</v>
      </c>
      <c r="CY37" s="14">
        <f t="shared" si="107"/>
        <v>-3.9439465713262083E-5</v>
      </c>
      <c r="CZ37" s="14">
        <f t="shared" si="49"/>
        <v>8.847796062100368E-3</v>
      </c>
      <c r="DA37" s="14">
        <f t="shared" si="50"/>
        <v>0.95568705215526828</v>
      </c>
      <c r="DB37" s="14">
        <f t="shared" si="51"/>
        <v>0.90935120352583521</v>
      </c>
      <c r="DC37" s="14">
        <f t="shared" si="52"/>
        <v>0.10935120352583516</v>
      </c>
      <c r="DD37" s="14">
        <v>0.85</v>
      </c>
      <c r="DE37" s="14">
        <f t="shared" si="53"/>
        <v>0.23597784858559853</v>
      </c>
      <c r="DF37" s="14">
        <f t="shared" si="54"/>
        <v>-0.10340360509848662</v>
      </c>
      <c r="DG37" s="14">
        <f t="shared" si="55"/>
        <v>9.4980166338916143E-3</v>
      </c>
      <c r="DH37" s="14">
        <f t="shared" si="56"/>
        <v>-2.9126367796017162E-5</v>
      </c>
      <c r="DI37" s="14">
        <f t="shared" si="57"/>
        <v>7.7986899821695663E-3</v>
      </c>
      <c r="DJ37" s="14">
        <f t="shared" si="108"/>
        <v>0.96064602516781528</v>
      </c>
      <c r="DK37" s="14">
        <f t="shared" si="109"/>
        <v>0.91361531843608834</v>
      </c>
      <c r="DL37" s="14">
        <f t="shared" si="110"/>
        <v>6.3615318436088364E-2</v>
      </c>
      <c r="DM37" s="14">
        <f t="shared" si="111"/>
        <v>-0.91471770179493717</v>
      </c>
      <c r="DN37" s="14">
        <f t="shared" si="112"/>
        <v>0.91954639481804812</v>
      </c>
      <c r="DO37" s="14">
        <f t="shared" si="58"/>
        <v>0.85</v>
      </c>
      <c r="DP37" s="14">
        <f t="shared" si="59"/>
        <v>0.23597784858559853</v>
      </c>
      <c r="DQ37" s="14">
        <f t="shared" si="60"/>
        <v>-0.10340360509848662</v>
      </c>
      <c r="DR37" s="14">
        <f t="shared" si="61"/>
        <v>9.4980166338916143E-3</v>
      </c>
      <c r="DS37" s="14">
        <f t="shared" si="62"/>
        <v>-2.9126367796017162E-5</v>
      </c>
      <c r="DT37" s="14">
        <f t="shared" si="63"/>
        <v>7.7986899821695663E-3</v>
      </c>
      <c r="DU37" s="14">
        <f t="shared" si="64"/>
        <v>0.96064602516781528</v>
      </c>
      <c r="DV37" s="14">
        <f t="shared" si="65"/>
        <v>0.91361531843608834</v>
      </c>
      <c r="DW37" s="14">
        <f t="shared" si="66"/>
        <v>6.3615318436088364E-2</v>
      </c>
      <c r="DX37" s="14">
        <f t="shared" si="67"/>
        <v>0.91954639481804812</v>
      </c>
      <c r="DY37" s="14">
        <f t="shared" si="68"/>
        <v>0.21813056135949291</v>
      </c>
      <c r="DZ37" s="14">
        <f t="shared" si="69"/>
        <v>-9.5583066639182618E-2</v>
      </c>
      <c r="EA37" s="14">
        <f t="shared" si="70"/>
        <v>8.115653289840848E-3</v>
      </c>
      <c r="EB37" s="14">
        <f t="shared" si="71"/>
        <v>-1.9656795872250024E-5</v>
      </c>
      <c r="EC37" s="14">
        <f t="shared" si="72"/>
        <v>6.6262150818462316E-3</v>
      </c>
      <c r="ED37" s="14">
        <f t="shared" si="73"/>
        <v>0.96627591521447753</v>
      </c>
      <c r="EE37" s="14">
        <f t="shared" si="74"/>
        <v>0.9189549954891495</v>
      </c>
      <c r="EF37" s="14">
        <f t="shared" si="75"/>
        <v>-5.9139932889862301E-4</v>
      </c>
      <c r="EG37" s="14">
        <f t="shared" si="76"/>
        <v>-0.92322136802301302</v>
      </c>
      <c r="EH37" s="14">
        <f t="shared" si="77"/>
        <v>0.91890581245136715</v>
      </c>
      <c r="EL37">
        <f t="shared" si="30"/>
        <v>821.43332915899327</v>
      </c>
      <c r="EV37">
        <f t="shared" si="113"/>
        <v>2.5285358438823429</v>
      </c>
      <c r="EW37">
        <f t="shared" si="78"/>
        <v>3.7729429939036059E-2</v>
      </c>
      <c r="EX37">
        <f t="shared" si="114"/>
        <v>1.0808645031683588</v>
      </c>
      <c r="EY37">
        <f t="shared" si="115"/>
        <v>1.355424502617858E-2</v>
      </c>
    </row>
    <row r="38" spans="3:158">
      <c r="C38" s="4">
        <f t="shared" si="31"/>
        <v>1163.7264911990051</v>
      </c>
      <c r="D38">
        <v>516.70000000000005</v>
      </c>
      <c r="E38" s="4">
        <f t="shared" si="32"/>
        <v>1201.5934363761644</v>
      </c>
      <c r="F38" s="4">
        <f t="shared" si="0"/>
        <v>-684.89343637616435</v>
      </c>
      <c r="G38" s="4">
        <f t="shared" si="1"/>
        <v>840.21324559950256</v>
      </c>
      <c r="H38" s="4"/>
      <c r="I38" s="4">
        <f>Sheet10!K37</f>
        <v>1283.1015302352916</v>
      </c>
      <c r="J38" s="4"/>
      <c r="K38" s="4">
        <f t="shared" si="116"/>
        <v>840.21324559950256</v>
      </c>
      <c r="O38">
        <f t="shared" si="3"/>
        <v>129.6185227685877</v>
      </c>
      <c r="Q38" s="27"/>
      <c r="R38">
        <f t="shared" si="33"/>
        <v>1.2225233871193208</v>
      </c>
      <c r="S38">
        <f t="shared" si="4"/>
        <v>1.9155240396993831E-2</v>
      </c>
      <c r="T38">
        <f t="shared" si="5"/>
        <v>122.25233871193208</v>
      </c>
      <c r="U38">
        <f t="shared" si="79"/>
        <v>686.44688186749863</v>
      </c>
      <c r="V38">
        <f t="shared" si="6"/>
        <v>230.59361357129421</v>
      </c>
      <c r="W38">
        <f t="shared" si="7"/>
        <v>0.7970381477231413</v>
      </c>
      <c r="X38">
        <f t="shared" si="34"/>
        <v>48.33</v>
      </c>
      <c r="Y38">
        <f t="shared" si="35"/>
        <v>1.0187694892661008</v>
      </c>
      <c r="Z38">
        <f t="shared" si="36"/>
        <v>49.237129416230651</v>
      </c>
      <c r="AA38">
        <f t="shared" si="37"/>
        <v>60.193542225962645</v>
      </c>
      <c r="AB38">
        <f t="shared" si="8"/>
        <v>1.2225233871193208</v>
      </c>
      <c r="AC38">
        <f t="shared" si="38"/>
        <v>49.237129416230651</v>
      </c>
      <c r="AH38">
        <f t="shared" si="9"/>
        <v>0.65173885349511296</v>
      </c>
      <c r="AI38">
        <f t="shared" si="10"/>
        <v>0.81032569988849501</v>
      </c>
      <c r="AJ38">
        <f t="shared" si="39"/>
        <v>2.5158418818244948</v>
      </c>
      <c r="AK38">
        <f t="shared" si="11"/>
        <v>0</v>
      </c>
      <c r="AL38">
        <f t="shared" si="12"/>
        <v>2.5158418818244948</v>
      </c>
      <c r="AM38">
        <f t="shared" si="80"/>
        <v>2.5158418818244948</v>
      </c>
      <c r="AN38">
        <f t="shared" si="13"/>
        <v>0</v>
      </c>
      <c r="AO38">
        <f t="shared" si="14"/>
        <v>30</v>
      </c>
      <c r="AP38">
        <f t="shared" si="81"/>
        <v>30</v>
      </c>
      <c r="AR38">
        <f t="shared" si="82"/>
        <v>1.2596900233875601</v>
      </c>
      <c r="AT38">
        <f t="shared" si="40"/>
        <v>0.91727383473138557</v>
      </c>
      <c r="AV38">
        <f t="shared" si="15"/>
        <v>0.36417052980832415</v>
      </c>
      <c r="AW38">
        <f t="shared" si="16"/>
        <v>0.12233342541554952</v>
      </c>
      <c r="AX38">
        <f t="shared" si="83"/>
        <v>0.48650395522387369</v>
      </c>
      <c r="AY38">
        <f t="shared" si="41"/>
        <v>0.74854587696156427</v>
      </c>
      <c r="AZ38">
        <f t="shared" si="84"/>
        <v>0.25145412303843573</v>
      </c>
      <c r="BA38">
        <f t="shared" si="17"/>
        <v>0.75601814018477231</v>
      </c>
      <c r="BB38">
        <f t="shared" si="85"/>
        <v>0.75601814018477231</v>
      </c>
      <c r="BC38">
        <f t="shared" si="86"/>
        <v>0.79882461410698746</v>
      </c>
      <c r="BD38">
        <f t="shared" si="87"/>
        <v>0.26834393052451921</v>
      </c>
      <c r="BE38">
        <f t="shared" si="18"/>
        <v>25.80834722066437</v>
      </c>
      <c r="BF38">
        <f t="shared" si="88"/>
        <v>1.1651651640322858E-2</v>
      </c>
      <c r="BG38">
        <f t="shared" si="89"/>
        <v>2.192912183510537E-3</v>
      </c>
      <c r="BH38">
        <f t="shared" si="90"/>
        <v>0.88834898981249755</v>
      </c>
      <c r="BI38">
        <f t="shared" si="91"/>
        <v>2.4685255554502197E-3</v>
      </c>
      <c r="BJ38">
        <f t="shared" si="42"/>
        <v>3.68170257639164E-3</v>
      </c>
      <c r="BK38">
        <f t="shared" si="43"/>
        <v>15.84855597666183</v>
      </c>
      <c r="BL38">
        <f t="shared" si="92"/>
        <v>2.3230523852224891E-4</v>
      </c>
      <c r="BM38">
        <f t="shared" si="93"/>
        <v>0.30502055699675279</v>
      </c>
      <c r="BN38">
        <f t="shared" si="94"/>
        <v>1.2938467873777626</v>
      </c>
      <c r="BO38">
        <f t="shared" si="95"/>
        <v>0.48553789259605534</v>
      </c>
      <c r="BP38">
        <f t="shared" si="44"/>
        <v>4.7070868397041011E-5</v>
      </c>
      <c r="BQ38">
        <f t="shared" si="96"/>
        <v>1.0853126906427171</v>
      </c>
      <c r="BR38">
        <f t="shared" si="97"/>
        <v>0.99748789044981356</v>
      </c>
      <c r="BS38">
        <f t="shared" si="98"/>
        <v>1.088045981343492</v>
      </c>
      <c r="BT38">
        <f t="shared" si="45"/>
        <v>0.52828755282912598</v>
      </c>
      <c r="BU38">
        <f t="shared" si="46"/>
        <v>0.52828755282912598</v>
      </c>
      <c r="BV38">
        <f t="shared" si="19"/>
        <v>0.52828755282912598</v>
      </c>
      <c r="BW38">
        <f t="shared" si="20"/>
        <v>17.930711505749738</v>
      </c>
      <c r="BX38">
        <f t="shared" si="21"/>
        <v>0.31696669900877178</v>
      </c>
      <c r="BY38">
        <f t="shared" si="22"/>
        <v>34396.143508841604</v>
      </c>
      <c r="BZ38">
        <f t="shared" si="23"/>
        <v>0.21431859572215606</v>
      </c>
      <c r="CA38">
        <f t="shared" si="24"/>
        <v>21184.773667764945</v>
      </c>
      <c r="CB38">
        <f t="shared" si="99"/>
        <v>1.6187778227438283E-4</v>
      </c>
      <c r="CC38">
        <f t="shared" si="100"/>
        <v>2.3815217849963859E-4</v>
      </c>
      <c r="CD38">
        <f t="shared" si="101"/>
        <v>-3.0674747843853196</v>
      </c>
      <c r="CE38">
        <f t="shared" si="102"/>
        <v>12.197754775522306</v>
      </c>
      <c r="CF38">
        <f t="shared" si="103"/>
        <v>6.7210976297894416E-3</v>
      </c>
      <c r="CG38">
        <f t="shared" si="25"/>
        <v>27.2335726189445</v>
      </c>
      <c r="CH38" s="11">
        <f t="shared" si="26"/>
        <v>2270446865.2777491</v>
      </c>
      <c r="CI38" s="18">
        <f t="shared" si="47"/>
        <v>0.18933472588579686</v>
      </c>
      <c r="CJ38" s="18">
        <f t="shared" si="27"/>
        <v>37.866945177159373</v>
      </c>
      <c r="CK38">
        <f t="shared" si="104"/>
        <v>4000</v>
      </c>
      <c r="CL38" s="4">
        <f t="shared" si="28"/>
        <v>1201.5934363761644</v>
      </c>
      <c r="CM38" s="11"/>
      <c r="CN38" s="11"/>
      <c r="CO38" s="11"/>
      <c r="CP38" s="11"/>
      <c r="CQ38" s="11"/>
      <c r="CR38" s="11"/>
      <c r="CS38" s="11"/>
      <c r="CT38" s="13">
        <f t="shared" si="29"/>
        <v>1.2596900233875601</v>
      </c>
      <c r="CU38" s="14">
        <v>0.8</v>
      </c>
      <c r="CV38" s="14">
        <f t="shared" si="105"/>
        <v>0.25645866645499155</v>
      </c>
      <c r="CW38" s="14">
        <f t="shared" si="48"/>
        <v>-0.11237813561376309</v>
      </c>
      <c r="CX38" s="14">
        <f t="shared" si="106"/>
        <v>1.1218252490355692E-2</v>
      </c>
      <c r="CY38" s="14">
        <f t="shared" si="107"/>
        <v>-4.4158777416267273E-5</v>
      </c>
      <c r="CZ38" s="14">
        <f t="shared" si="49"/>
        <v>9.2755466731045486E-3</v>
      </c>
      <c r="DA38" s="14">
        <f t="shared" si="50"/>
        <v>0.95368588255755171</v>
      </c>
      <c r="DB38" s="14">
        <f t="shared" si="51"/>
        <v>0.90773023356915228</v>
      </c>
      <c r="DC38" s="14">
        <f t="shared" si="52"/>
        <v>0.10773023356915223</v>
      </c>
      <c r="DD38" s="14">
        <v>0.85</v>
      </c>
      <c r="DE38" s="14">
        <f t="shared" si="53"/>
        <v>0.24137286254587445</v>
      </c>
      <c r="DF38" s="14">
        <f t="shared" si="54"/>
        <v>-0.10576765704824763</v>
      </c>
      <c r="DG38" s="14">
        <f t="shared" si="55"/>
        <v>9.9372755623912054E-3</v>
      </c>
      <c r="DH38" s="14">
        <f t="shared" si="56"/>
        <v>-3.2611618062973891E-5</v>
      </c>
      <c r="DI38" s="14">
        <f t="shared" si="57"/>
        <v>8.1739249215370905E-3</v>
      </c>
      <c r="DJ38" s="14">
        <f t="shared" si="108"/>
        <v>0.95886395145227743</v>
      </c>
      <c r="DK38" s="14">
        <f t="shared" si="109"/>
        <v>0.91203991208134583</v>
      </c>
      <c r="DL38" s="14">
        <f t="shared" si="110"/>
        <v>6.2039912081345849E-2</v>
      </c>
      <c r="DM38" s="14">
        <f t="shared" si="111"/>
        <v>-0.91380642975612891</v>
      </c>
      <c r="DN38" s="14">
        <f t="shared" si="112"/>
        <v>0.91789174387611028</v>
      </c>
      <c r="DO38" s="14">
        <f t="shared" si="58"/>
        <v>0.85</v>
      </c>
      <c r="DP38" s="14">
        <f t="shared" si="59"/>
        <v>0.24137286254587445</v>
      </c>
      <c r="DQ38" s="14">
        <f t="shared" si="60"/>
        <v>-0.10576765704824763</v>
      </c>
      <c r="DR38" s="14">
        <f t="shared" si="61"/>
        <v>9.9372755623912054E-3</v>
      </c>
      <c r="DS38" s="14">
        <f t="shared" si="62"/>
        <v>-3.2611618062973891E-5</v>
      </c>
      <c r="DT38" s="14">
        <f t="shared" si="63"/>
        <v>8.1739249215370905E-3</v>
      </c>
      <c r="DU38" s="14">
        <f t="shared" si="64"/>
        <v>0.95886395145227743</v>
      </c>
      <c r="DV38" s="14">
        <f t="shared" si="65"/>
        <v>0.91203991208134583</v>
      </c>
      <c r="DW38" s="14">
        <f t="shared" si="66"/>
        <v>6.2039912081345849E-2</v>
      </c>
      <c r="DX38" s="14">
        <f t="shared" si="67"/>
        <v>0.91789174387611028</v>
      </c>
      <c r="DY38" s="14">
        <f t="shared" si="68"/>
        <v>0.22351975004983277</v>
      </c>
      <c r="DZ38" s="14">
        <f t="shared" si="69"/>
        <v>-9.7944566002267933E-2</v>
      </c>
      <c r="EA38" s="14">
        <f t="shared" si="70"/>
        <v>8.5216218317576975E-3</v>
      </c>
      <c r="EB38" s="14">
        <f t="shared" si="71"/>
        <v>-2.220801070985243E-5</v>
      </c>
      <c r="EC38" s="14">
        <f t="shared" si="72"/>
        <v>6.9692214987279663E-3</v>
      </c>
      <c r="ED38" s="14">
        <f t="shared" si="73"/>
        <v>0.96461913171088076</v>
      </c>
      <c r="EE38" s="14">
        <f t="shared" si="74"/>
        <v>0.91732190823100324</v>
      </c>
      <c r="EF38" s="14">
        <f t="shared" si="75"/>
        <v>-5.6983564510704188E-4</v>
      </c>
      <c r="EG38" s="14">
        <f t="shared" si="76"/>
        <v>-0.92219972785945725</v>
      </c>
      <c r="EH38" s="14">
        <f t="shared" si="77"/>
        <v>0.91727383473138557</v>
      </c>
      <c r="EL38">
        <f t="shared" si="30"/>
        <v>840.21324559950256</v>
      </c>
      <c r="EV38">
        <f t="shared" si="113"/>
        <v>2.5910064884726336</v>
      </c>
      <c r="EW38">
        <f t="shared" si="78"/>
        <v>3.8661582755464739E-2</v>
      </c>
      <c r="EX38">
        <f t="shared" si="114"/>
        <v>1.0835435634012891</v>
      </c>
      <c r="EY38">
        <f t="shared" si="115"/>
        <v>1.3587840947527264E-2</v>
      </c>
    </row>
    <row r="39" spans="3:158">
      <c r="C39" s="4">
        <f t="shared" si="31"/>
        <v>1201.5934363761644</v>
      </c>
      <c r="D39">
        <v>516.79999999999995</v>
      </c>
      <c r="E39" s="4">
        <f t="shared" si="32"/>
        <v>1239.8764180743999</v>
      </c>
      <c r="F39" s="4">
        <f t="shared" si="0"/>
        <v>-723.07641807439995</v>
      </c>
      <c r="G39" s="4">
        <f t="shared" si="1"/>
        <v>859.19671818808217</v>
      </c>
      <c r="H39" s="4"/>
      <c r="I39" s="4">
        <f>Sheet10!K38</f>
        <v>1335.5082324554542</v>
      </c>
      <c r="J39" s="4"/>
      <c r="K39" s="4">
        <f t="shared" si="116"/>
        <v>859.19671818808217</v>
      </c>
      <c r="O39">
        <f t="shared" si="3"/>
        <v>132.82484950981407</v>
      </c>
      <c r="Q39" s="27"/>
      <c r="R39">
        <f t="shared" si="33"/>
        <v>1.2220197950754446</v>
      </c>
      <c r="S39">
        <f t="shared" si="4"/>
        <v>1.8698600742443752E-2</v>
      </c>
      <c r="T39">
        <f t="shared" si="5"/>
        <v>122.20197950754445</v>
      </c>
      <c r="U39">
        <f t="shared" si="79"/>
        <v>686.16411493486214</v>
      </c>
      <c r="V39">
        <f t="shared" si="6"/>
        <v>219.1011355951749</v>
      </c>
      <c r="W39">
        <f t="shared" si="7"/>
        <v>0.79671751504901867</v>
      </c>
      <c r="X39">
        <f t="shared" si="34"/>
        <v>48.33</v>
      </c>
      <c r="Y39">
        <f t="shared" si="35"/>
        <v>1.0183498292295372</v>
      </c>
      <c r="Z39">
        <f t="shared" si="36"/>
        <v>49.216847246663534</v>
      </c>
      <c r="AA39">
        <f t="shared" si="37"/>
        <v>60.143961586627228</v>
      </c>
      <c r="AB39">
        <f t="shared" si="8"/>
        <v>1.2220197950754446</v>
      </c>
      <c r="AC39">
        <f t="shared" si="38"/>
        <v>49.216847246663534</v>
      </c>
      <c r="AH39">
        <f t="shared" si="9"/>
        <v>0.64710099850397762</v>
      </c>
      <c r="AI39">
        <f t="shared" si="10"/>
        <v>0.80720893939123572</v>
      </c>
      <c r="AJ39">
        <f t="shared" si="39"/>
        <v>2.4849950036290016</v>
      </c>
      <c r="AK39">
        <f t="shared" si="11"/>
        <v>0</v>
      </c>
      <c r="AL39">
        <f t="shared" si="12"/>
        <v>2.4849950036290016</v>
      </c>
      <c r="AM39">
        <f t="shared" si="80"/>
        <v>2.4849950036290016</v>
      </c>
      <c r="AN39">
        <f t="shared" si="13"/>
        <v>0</v>
      </c>
      <c r="AO39">
        <f t="shared" si="14"/>
        <v>30</v>
      </c>
      <c r="AP39">
        <f t="shared" si="81"/>
        <v>30</v>
      </c>
      <c r="AR39">
        <f t="shared" si="82"/>
        <v>1.2881510017812325</v>
      </c>
      <c r="AT39">
        <f t="shared" si="40"/>
        <v>0.91563754659847885</v>
      </c>
      <c r="AV39">
        <f t="shared" si="15"/>
        <v>0.36402051764221111</v>
      </c>
      <c r="AW39">
        <f t="shared" si="16"/>
        <v>0.11623649074525449</v>
      </c>
      <c r="AX39">
        <f t="shared" si="83"/>
        <v>0.4802570083874656</v>
      </c>
      <c r="AY39">
        <f t="shared" si="41"/>
        <v>0.75797023527978113</v>
      </c>
      <c r="AZ39">
        <f t="shared" si="84"/>
        <v>0.24202976472021887</v>
      </c>
      <c r="BA39">
        <f t="shared" si="17"/>
        <v>0.76405524640469569</v>
      </c>
      <c r="BB39">
        <f t="shared" si="85"/>
        <v>0.76405524640469569</v>
      </c>
      <c r="BC39">
        <f t="shared" si="86"/>
        <v>0.79841331215530742</v>
      </c>
      <c r="BD39">
        <f t="shared" si="87"/>
        <v>0.25494376572598693</v>
      </c>
      <c r="BE39">
        <f t="shared" si="18"/>
        <v>25.803031078174058</v>
      </c>
      <c r="BF39">
        <f t="shared" si="88"/>
        <v>1.1509975591553081E-2</v>
      </c>
      <c r="BG39">
        <f t="shared" si="89"/>
        <v>2.1902450143829106E-3</v>
      </c>
      <c r="BH39">
        <f t="shared" si="90"/>
        <v>0.88964088559517474</v>
      </c>
      <c r="BI39">
        <f t="shared" si="91"/>
        <v>2.4619428466550572E-3</v>
      </c>
      <c r="BJ39">
        <f t="shared" si="42"/>
        <v>3.6699941472381438E-3</v>
      </c>
      <c r="BK39">
        <f t="shared" si="43"/>
        <v>15.385371484147193</v>
      </c>
      <c r="BL39">
        <f t="shared" si="92"/>
        <v>2.3853789627501935E-4</v>
      </c>
      <c r="BM39">
        <f t="shared" si="93"/>
        <v>0.31416258940257502</v>
      </c>
      <c r="BN39">
        <f t="shared" si="94"/>
        <v>1.302804224978372</v>
      </c>
      <c r="BO39">
        <f t="shared" si="95"/>
        <v>0.49106349986266312</v>
      </c>
      <c r="BP39">
        <f t="shared" si="44"/>
        <v>4.4532524643773216E-5</v>
      </c>
      <c r="BQ39">
        <f t="shared" si="96"/>
        <v>1.0854896983557099</v>
      </c>
      <c r="BR39">
        <f t="shared" si="97"/>
        <v>0.9976231869763067</v>
      </c>
      <c r="BS39">
        <f t="shared" si="98"/>
        <v>1.0880758512096311</v>
      </c>
      <c r="BT39">
        <f t="shared" si="45"/>
        <v>0.5343143356110478</v>
      </c>
      <c r="BU39">
        <f t="shared" si="46"/>
        <v>0.5343143356110478</v>
      </c>
      <c r="BV39">
        <f t="shared" si="19"/>
        <v>0.5343143356110478</v>
      </c>
      <c r="BW39">
        <f t="shared" si="20"/>
        <v>17.91594221144809</v>
      </c>
      <c r="BX39">
        <f t="shared" si="21"/>
        <v>0.30853179002100412</v>
      </c>
      <c r="BY39">
        <f t="shared" si="22"/>
        <v>34352.404513809175</v>
      </c>
      <c r="BZ39">
        <f t="shared" si="23"/>
        <v>0.21997542331995432</v>
      </c>
      <c r="CA39">
        <f t="shared" si="24"/>
        <v>20613.745514776689</v>
      </c>
      <c r="CB39">
        <f t="shared" si="99"/>
        <v>1.6187778227438283E-4</v>
      </c>
      <c r="CC39">
        <f t="shared" si="100"/>
        <v>2.4474931042412531E-4</v>
      </c>
      <c r="CD39">
        <f t="shared" si="101"/>
        <v>-3.0579749876264675</v>
      </c>
      <c r="CE39">
        <f t="shared" si="102"/>
        <v>12.163233105114445</v>
      </c>
      <c r="CF39">
        <f t="shared" si="103"/>
        <v>6.7593033896478872E-3</v>
      </c>
      <c r="CG39">
        <f t="shared" si="25"/>
        <v>27.533357620556352</v>
      </c>
      <c r="CH39" s="11">
        <f t="shared" si="26"/>
        <v>2252751557.0996737</v>
      </c>
      <c r="CI39" s="18">
        <f t="shared" si="47"/>
        <v>0.19141490849117745</v>
      </c>
      <c r="CJ39" s="18">
        <f t="shared" si="27"/>
        <v>38.282981698235488</v>
      </c>
      <c r="CK39">
        <f t="shared" si="104"/>
        <v>4200</v>
      </c>
      <c r="CL39" s="4">
        <f t="shared" si="28"/>
        <v>1239.8764180743999</v>
      </c>
      <c r="CM39" s="11"/>
      <c r="CN39" s="11"/>
      <c r="CO39" s="11"/>
      <c r="CP39" s="11"/>
      <c r="CQ39" s="11"/>
      <c r="CR39" s="11"/>
      <c r="CS39" s="11"/>
      <c r="CT39" s="13">
        <f t="shared" si="29"/>
        <v>1.2881510017812325</v>
      </c>
      <c r="CU39" s="14">
        <v>0.8</v>
      </c>
      <c r="CV39" s="14">
        <f t="shared" si="105"/>
        <v>0.2622530003223163</v>
      </c>
      <c r="CW39" s="14">
        <f t="shared" si="48"/>
        <v>-0.11491716635167702</v>
      </c>
      <c r="CX39" s="14">
        <f t="shared" si="106"/>
        <v>1.1730901334833959E-2</v>
      </c>
      <c r="CY39" s="14">
        <f t="shared" si="107"/>
        <v>-4.9377883414916474E-5</v>
      </c>
      <c r="CZ39" s="14">
        <f t="shared" si="49"/>
        <v>9.7194855556205634E-3</v>
      </c>
      <c r="DA39" s="14">
        <f t="shared" si="50"/>
        <v>0.95162145489075667</v>
      </c>
      <c r="DB39" s="14">
        <f t="shared" si="51"/>
        <v>0.90611238385180126</v>
      </c>
      <c r="DC39" s="14">
        <f t="shared" si="52"/>
        <v>0.10611238385180122</v>
      </c>
      <c r="DD39" s="14">
        <v>0.85</v>
      </c>
      <c r="DE39" s="14">
        <f t="shared" si="53"/>
        <v>0.24682635324453298</v>
      </c>
      <c r="DF39" s="14">
        <f t="shared" si="54"/>
        <v>-0.10815733303687249</v>
      </c>
      <c r="DG39" s="14">
        <f t="shared" si="55"/>
        <v>1.0391386649541498E-2</v>
      </c>
      <c r="DH39" s="14">
        <f t="shared" si="56"/>
        <v>-3.6465970502437533E-5</v>
      </c>
      <c r="DI39" s="14">
        <f t="shared" si="57"/>
        <v>8.563200977604192E-3</v>
      </c>
      <c r="DJ39" s="14">
        <f t="shared" si="108"/>
        <v>0.95702509789163515</v>
      </c>
      <c r="DK39" s="14">
        <f t="shared" si="109"/>
        <v>0.9104657178370289</v>
      </c>
      <c r="DL39" s="14">
        <f t="shared" si="110"/>
        <v>6.0465717837028921E-2</v>
      </c>
      <c r="DM39" s="14">
        <f t="shared" si="111"/>
        <v>-0.91293332029544716</v>
      </c>
      <c r="DN39" s="14">
        <f t="shared" si="112"/>
        <v>0.91623234851090851</v>
      </c>
      <c r="DO39" s="14">
        <f t="shared" si="58"/>
        <v>0.85</v>
      </c>
      <c r="DP39" s="14">
        <f t="shared" si="59"/>
        <v>0.24682635324453298</v>
      </c>
      <c r="DQ39" s="14">
        <f t="shared" si="60"/>
        <v>-0.10815733303687249</v>
      </c>
      <c r="DR39" s="14">
        <f t="shared" si="61"/>
        <v>1.0391386649541498E-2</v>
      </c>
      <c r="DS39" s="14">
        <f t="shared" si="62"/>
        <v>-3.6465970502437533E-5</v>
      </c>
      <c r="DT39" s="14">
        <f t="shared" si="63"/>
        <v>8.563200977604192E-3</v>
      </c>
      <c r="DU39" s="14">
        <f t="shared" si="64"/>
        <v>0.95702509789163515</v>
      </c>
      <c r="DV39" s="14">
        <f t="shared" si="65"/>
        <v>0.9104657178370289</v>
      </c>
      <c r="DW39" s="14">
        <f t="shared" si="66"/>
        <v>6.0465717837028921E-2</v>
      </c>
      <c r="DX39" s="14">
        <f t="shared" si="67"/>
        <v>0.91623234851090851</v>
      </c>
      <c r="DY39" s="14">
        <f t="shared" si="68"/>
        <v>0.22898383865056818</v>
      </c>
      <c r="DZ39" s="14">
        <f t="shared" si="69"/>
        <v>-0.10033888590678489</v>
      </c>
      <c r="EA39" s="14">
        <f t="shared" si="70"/>
        <v>8.9433476716714276E-3</v>
      </c>
      <c r="EB39" s="14">
        <f t="shared" si="71"/>
        <v>-2.5058455555230725E-5</v>
      </c>
      <c r="EC39" s="14">
        <f t="shared" si="72"/>
        <v>7.3267061606636799E-3</v>
      </c>
      <c r="ED39" s="14">
        <f t="shared" si="73"/>
        <v>0.96290104986591429</v>
      </c>
      <c r="EE39" s="14">
        <f t="shared" si="74"/>
        <v>0.91568441327460381</v>
      </c>
      <c r="EF39" s="14">
        <f t="shared" si="75"/>
        <v>-5.4793523630469743E-4</v>
      </c>
      <c r="EG39" s="14">
        <f t="shared" si="76"/>
        <v>-0.92120624506142357</v>
      </c>
      <c r="EH39" s="14">
        <f t="shared" si="77"/>
        <v>0.91563754659847885</v>
      </c>
      <c r="EL39">
        <f t="shared" si="30"/>
        <v>859.19671818808217</v>
      </c>
      <c r="EV39">
        <f t="shared" si="113"/>
        <v>2.6543453612789003</v>
      </c>
      <c r="EW39">
        <f t="shared" si="78"/>
        <v>3.9606690798818525E-2</v>
      </c>
      <c r="EX39">
        <f t="shared" si="114"/>
        <v>1.0862855062935153</v>
      </c>
      <c r="EY39">
        <f t="shared" si="115"/>
        <v>1.3622225429300956E-2</v>
      </c>
    </row>
    <row r="40" spans="3:158">
      <c r="C40" s="4">
        <f t="shared" si="31"/>
        <v>1239.8764180743999</v>
      </c>
      <c r="D40">
        <v>516.9</v>
      </c>
      <c r="E40" s="4">
        <f t="shared" si="32"/>
        <v>1278.5851209664363</v>
      </c>
      <c r="F40" s="4">
        <f t="shared" si="0"/>
        <v>-761.68512096643633</v>
      </c>
      <c r="G40" s="4">
        <f t="shared" si="1"/>
        <v>878.38820903719989</v>
      </c>
      <c r="H40" s="4"/>
      <c r="I40" s="4">
        <f>Sheet10!K39</f>
        <v>1390.8490856849867</v>
      </c>
      <c r="J40" s="4"/>
      <c r="K40" s="4">
        <f t="shared" si="116"/>
        <v>878.38820903719989</v>
      </c>
      <c r="O40">
        <f t="shared" si="3"/>
        <v>136.0730651595062</v>
      </c>
      <c r="Q40" s="27"/>
      <c r="R40">
        <f t="shared" si="33"/>
        <v>1.2215108956054643</v>
      </c>
      <c r="S40">
        <f t="shared" si="4"/>
        <v>1.8257298407255939E-2</v>
      </c>
      <c r="T40">
        <f t="shared" si="5"/>
        <v>122.15108956054644</v>
      </c>
      <c r="U40">
        <f t="shared" si="79"/>
        <v>685.8783678824683</v>
      </c>
      <c r="V40">
        <f t="shared" si="6"/>
        <v>207.99980460068986</v>
      </c>
      <c r="W40">
        <f t="shared" si="7"/>
        <v>0.7963926934840494</v>
      </c>
      <c r="X40">
        <f t="shared" si="34"/>
        <v>48.33</v>
      </c>
      <c r="Y40">
        <f t="shared" si="35"/>
        <v>1.017925746337887</v>
      </c>
      <c r="Z40">
        <f t="shared" si="36"/>
        <v>49.196351320510075</v>
      </c>
      <c r="AA40">
        <f t="shared" si="37"/>
        <v>60.093879162037332</v>
      </c>
      <c r="AB40">
        <f t="shared" si="8"/>
        <v>1.2215108956054643</v>
      </c>
      <c r="AC40">
        <f t="shared" si="38"/>
        <v>49.196351320510075</v>
      </c>
      <c r="AH40">
        <f t="shared" si="9"/>
        <v>0.64250018837325373</v>
      </c>
      <c r="AI40">
        <f t="shared" si="10"/>
        <v>0.80409930005773311</v>
      </c>
      <c r="AJ40">
        <f t="shared" si="39"/>
        <v>2.4545709156829174</v>
      </c>
      <c r="AK40">
        <f t="shared" si="11"/>
        <v>0</v>
      </c>
      <c r="AL40">
        <f t="shared" si="12"/>
        <v>2.4545709156829174</v>
      </c>
      <c r="AM40">
        <f t="shared" si="80"/>
        <v>2.4545709156829174</v>
      </c>
      <c r="AN40">
        <f t="shared" si="13"/>
        <v>0</v>
      </c>
      <c r="AO40">
        <f t="shared" si="14"/>
        <v>30</v>
      </c>
      <c r="AP40">
        <f t="shared" si="81"/>
        <v>30</v>
      </c>
      <c r="AR40">
        <f t="shared" si="82"/>
        <v>1.3169238516299848</v>
      </c>
      <c r="AT40">
        <f t="shared" si="40"/>
        <v>0.91399724437520047</v>
      </c>
      <c r="AV40">
        <f t="shared" si="15"/>
        <v>0.36386892447716046</v>
      </c>
      <c r="AW40">
        <f t="shared" si="16"/>
        <v>0.11034706550838738</v>
      </c>
      <c r="AX40">
        <f t="shared" si="83"/>
        <v>0.47421598998554781</v>
      </c>
      <c r="AY40">
        <f t="shared" si="41"/>
        <v>0.76730631644928238</v>
      </c>
      <c r="AZ40">
        <f t="shared" si="84"/>
        <v>0.23269368355071762</v>
      </c>
      <c r="BA40">
        <f t="shared" si="17"/>
        <v>0.77172862449576929</v>
      </c>
      <c r="BB40">
        <f t="shared" si="85"/>
        <v>0.77172862449576929</v>
      </c>
      <c r="BC40">
        <f t="shared" si="86"/>
        <v>0.79799771847980527</v>
      </c>
      <c r="BD40">
        <f t="shared" si="87"/>
        <v>0.24200117293105625</v>
      </c>
      <c r="BE40">
        <f t="shared" si="18"/>
        <v>25.79765779524309</v>
      </c>
      <c r="BF40">
        <f t="shared" si="88"/>
        <v>1.1370241542450693E-2</v>
      </c>
      <c r="BG40">
        <f t="shared" si="89"/>
        <v>2.1875950697130874E-3</v>
      </c>
      <c r="BH40">
        <f t="shared" si="90"/>
        <v>0.89091678129789431</v>
      </c>
      <c r="BI40">
        <f t="shared" si="91"/>
        <v>2.4554426582089769E-3</v>
      </c>
      <c r="BJ40">
        <f t="shared" si="42"/>
        <v>3.6583991017910661E-3</v>
      </c>
      <c r="BK40">
        <f t="shared" si="43"/>
        <v>14.928186660751791</v>
      </c>
      <c r="BL40">
        <f t="shared" si="92"/>
        <v>2.4506654323994278E-4</v>
      </c>
      <c r="BM40">
        <f t="shared" si="93"/>
        <v>0.32379955409950828</v>
      </c>
      <c r="BN40">
        <f t="shared" si="94"/>
        <v>1.31224721728964</v>
      </c>
      <c r="BO40">
        <f t="shared" si="95"/>
        <v>0.49674132674394572</v>
      </c>
      <c r="BP40">
        <f t="shared" si="44"/>
        <v>4.2094771789399195E-5</v>
      </c>
      <c r="BQ40">
        <f t="shared" si="96"/>
        <v>1.0856597198044422</v>
      </c>
      <c r="BR40">
        <f t="shared" si="97"/>
        <v>0.99775314029642137</v>
      </c>
      <c r="BS40">
        <f t="shared" si="98"/>
        <v>1.0881045380442549</v>
      </c>
      <c r="BT40">
        <f t="shared" si="45"/>
        <v>0.54050649186421129</v>
      </c>
      <c r="BU40">
        <f t="shared" si="46"/>
        <v>0.54050649186421129</v>
      </c>
      <c r="BV40">
        <f t="shared" si="19"/>
        <v>0.54050649186421129</v>
      </c>
      <c r="BW40">
        <f t="shared" si="20"/>
        <v>17.901023443194536</v>
      </c>
      <c r="BX40">
        <f t="shared" si="21"/>
        <v>0.29998632361517302</v>
      </c>
      <c r="BY40">
        <f t="shared" si="22"/>
        <v>34308.175370045625</v>
      </c>
      <c r="BZ40">
        <f t="shared" si="23"/>
        <v>0.22594271291041199</v>
      </c>
      <c r="CA40">
        <f t="shared" si="24"/>
        <v>20043.483989862863</v>
      </c>
      <c r="CB40">
        <f t="shared" si="99"/>
        <v>1.6187778227438283E-4</v>
      </c>
      <c r="CC40">
        <f t="shared" si="100"/>
        <v>2.517127263180217E-4</v>
      </c>
      <c r="CD40">
        <f t="shared" si="101"/>
        <v>-3.0481955067182236</v>
      </c>
      <c r="CE40">
        <f t="shared" si="102"/>
        <v>12.127661566775009</v>
      </c>
      <c r="CF40">
        <f t="shared" si="103"/>
        <v>6.7990128477077348E-3</v>
      </c>
      <c r="CG40">
        <f t="shared" si="25"/>
        <v>27.840112954817407</v>
      </c>
      <c r="CH40" s="11">
        <f t="shared" si="26"/>
        <v>2235251337.7824302</v>
      </c>
      <c r="CI40" s="18">
        <f t="shared" si="47"/>
        <v>0.19354351446018225</v>
      </c>
      <c r="CJ40" s="18">
        <f t="shared" si="27"/>
        <v>38.708702892036449</v>
      </c>
      <c r="CK40">
        <f t="shared" si="104"/>
        <v>4400</v>
      </c>
      <c r="CL40" s="4">
        <f t="shared" si="28"/>
        <v>1278.5851209664363</v>
      </c>
      <c r="CM40" s="11"/>
      <c r="CN40" s="11"/>
      <c r="CO40" s="11"/>
      <c r="CP40" s="11"/>
      <c r="CQ40" s="11"/>
      <c r="CR40" s="11"/>
      <c r="CS40" s="11"/>
      <c r="CT40" s="13">
        <f t="shared" si="29"/>
        <v>1.3169238516299848</v>
      </c>
      <c r="CU40" s="14">
        <v>0.8</v>
      </c>
      <c r="CV40" s="14">
        <f t="shared" si="105"/>
        <v>0.26811082769676586</v>
      </c>
      <c r="CW40" s="14">
        <f t="shared" si="48"/>
        <v>-0.11748401943637649</v>
      </c>
      <c r="CX40" s="14">
        <f t="shared" si="106"/>
        <v>1.2260809872729912E-2</v>
      </c>
      <c r="CY40" s="14">
        <f t="shared" si="107"/>
        <v>-5.5144462700372184E-5</v>
      </c>
      <c r="CZ40" s="14">
        <f t="shared" si="49"/>
        <v>1.0180214308442296E-2</v>
      </c>
      <c r="DA40" s="14">
        <f t="shared" si="50"/>
        <v>0.9494922196822092</v>
      </c>
      <c r="DB40" s="14">
        <f t="shared" si="51"/>
        <v>0.90449796917961733</v>
      </c>
      <c r="DC40" s="14">
        <f t="shared" si="52"/>
        <v>0.10449796917961729</v>
      </c>
      <c r="DD40" s="14">
        <v>0.85</v>
      </c>
      <c r="DE40" s="14">
        <f t="shared" si="53"/>
        <v>0.25233960253813265</v>
      </c>
      <c r="DF40" s="14">
        <f t="shared" si="54"/>
        <v>-0.11057319476364849</v>
      </c>
      <c r="DG40" s="14">
        <f t="shared" si="55"/>
        <v>1.0860786600065257E-2</v>
      </c>
      <c r="DH40" s="14">
        <f t="shared" si="56"/>
        <v>-4.072463643909601E-5</v>
      </c>
      <c r="DI40" s="14">
        <f t="shared" si="57"/>
        <v>8.9670295676516493E-3</v>
      </c>
      <c r="DJ40" s="14">
        <f t="shared" si="108"/>
        <v>0.95512804086767256</v>
      </c>
      <c r="DK40" s="14">
        <f t="shared" si="109"/>
        <v>0.90889297785620959</v>
      </c>
      <c r="DL40" s="14">
        <f t="shared" si="110"/>
        <v>5.8892977856209616E-2</v>
      </c>
      <c r="DM40" s="14">
        <f t="shared" si="111"/>
        <v>-0.91209982646815468</v>
      </c>
      <c r="DN40" s="14">
        <f t="shared" si="112"/>
        <v>0.91456856601349856</v>
      </c>
      <c r="DO40" s="14">
        <f t="shared" si="58"/>
        <v>0.85</v>
      </c>
      <c r="DP40" s="14">
        <f t="shared" si="59"/>
        <v>0.25233960253813265</v>
      </c>
      <c r="DQ40" s="14">
        <f t="shared" si="60"/>
        <v>-0.11057319476364849</v>
      </c>
      <c r="DR40" s="14">
        <f t="shared" si="61"/>
        <v>1.0860786600065257E-2</v>
      </c>
      <c r="DS40" s="14">
        <f t="shared" si="62"/>
        <v>-4.072463643909601E-5</v>
      </c>
      <c r="DT40" s="14">
        <f t="shared" si="63"/>
        <v>8.9670295676516493E-3</v>
      </c>
      <c r="DU40" s="14">
        <f t="shared" si="64"/>
        <v>0.95512804086767256</v>
      </c>
      <c r="DV40" s="14">
        <f t="shared" si="65"/>
        <v>0.90889297785620959</v>
      </c>
      <c r="DW40" s="14">
        <f t="shared" si="66"/>
        <v>5.8892977856209616E-2</v>
      </c>
      <c r="DX40" s="14">
        <f t="shared" si="67"/>
        <v>0.91456856601349856</v>
      </c>
      <c r="DY40" s="14">
        <f t="shared" si="68"/>
        <v>0.23452441963137291</v>
      </c>
      <c r="DZ40" s="14">
        <f t="shared" si="69"/>
        <v>-0.10276672416020255</v>
      </c>
      <c r="EA40" s="14">
        <f t="shared" si="70"/>
        <v>9.3813770450047462E-3</v>
      </c>
      <c r="EB40" s="14">
        <f t="shared" si="71"/>
        <v>-2.8240377130869953E-5</v>
      </c>
      <c r="EC40" s="14">
        <f t="shared" si="72"/>
        <v>7.6992675057112629E-3</v>
      </c>
      <c r="ED40" s="14">
        <f t="shared" si="73"/>
        <v>0.96111978829067157</v>
      </c>
      <c r="EE40" s="14">
        <f t="shared" si="74"/>
        <v>0.9140428116170155</v>
      </c>
      <c r="EF40" s="14">
        <f t="shared" si="75"/>
        <v>-5.25754396483058E-4</v>
      </c>
      <c r="EG40" s="14">
        <f t="shared" si="76"/>
        <v>-0.92024240154676351</v>
      </c>
      <c r="EH40" s="14">
        <f t="shared" si="77"/>
        <v>0.91399724437520047</v>
      </c>
      <c r="EL40">
        <f t="shared" si="30"/>
        <v>878.38820903719989</v>
      </c>
      <c r="EV40">
        <f t="shared" si="113"/>
        <v>2.718570921964131</v>
      </c>
      <c r="EW40">
        <f t="shared" si="78"/>
        <v>4.0565029514099744E-2</v>
      </c>
      <c r="EX40">
        <f t="shared" si="114"/>
        <v>1.0890920357674168</v>
      </c>
      <c r="EY40">
        <f t="shared" si="115"/>
        <v>1.3657419839008133E-2</v>
      </c>
    </row>
    <row r="41" spans="3:158">
      <c r="C41" s="4">
        <f t="shared" si="31"/>
        <v>1278.5851209664363</v>
      </c>
      <c r="D41">
        <v>517</v>
      </c>
      <c r="E41" s="4">
        <f t="shared" si="32"/>
        <v>1317.7300677158737</v>
      </c>
      <c r="F41" s="4">
        <f t="shared" si="0"/>
        <v>-800.7300677158737</v>
      </c>
      <c r="G41" s="4">
        <f t="shared" si="1"/>
        <v>897.79256048321815</v>
      </c>
      <c r="H41" s="4"/>
      <c r="I41" s="4">
        <f>Sheet10!K40</f>
        <v>1450.3073185643068</v>
      </c>
      <c r="J41" s="4"/>
      <c r="K41" s="4">
        <f t="shared" si="116"/>
        <v>897.79256048321815</v>
      </c>
      <c r="O41">
        <f t="shared" si="3"/>
        <v>139.3640758454988</v>
      </c>
      <c r="Q41" s="27"/>
      <c r="R41">
        <f t="shared" si="33"/>
        <v>1.2209965671906671</v>
      </c>
      <c r="S41">
        <f t="shared" si="4"/>
        <v>1.7830566243336871E-2</v>
      </c>
      <c r="T41">
        <f t="shared" si="5"/>
        <v>122.0996567190667</v>
      </c>
      <c r="U41">
        <f t="shared" si="79"/>
        <v>685.5895724775595</v>
      </c>
      <c r="V41">
        <f t="shared" si="6"/>
        <v>197.27011745296275</v>
      </c>
      <c r="W41">
        <f t="shared" si="7"/>
        <v>0.79606359241545022</v>
      </c>
      <c r="X41">
        <f t="shared" si="34"/>
        <v>48.33</v>
      </c>
      <c r="Y41">
        <f t="shared" si="35"/>
        <v>1.0174971393255559</v>
      </c>
      <c r="Z41">
        <f t="shared" si="36"/>
        <v>49.175636743604116</v>
      </c>
      <c r="AA41">
        <f t="shared" si="37"/>
        <v>60.043283653355857</v>
      </c>
      <c r="AB41">
        <f t="shared" si="8"/>
        <v>1.2209965671906671</v>
      </c>
      <c r="AC41">
        <f t="shared" si="38"/>
        <v>49.175636743604116</v>
      </c>
      <c r="AH41">
        <f t="shared" si="9"/>
        <v>0.63793555080624598</v>
      </c>
      <c r="AI41">
        <f t="shared" si="10"/>
        <v>0.80099650381593357</v>
      </c>
      <c r="AJ41">
        <f t="shared" si="39"/>
        <v>2.4245601245789978</v>
      </c>
      <c r="AK41">
        <f t="shared" si="11"/>
        <v>0</v>
      </c>
      <c r="AL41">
        <f t="shared" si="12"/>
        <v>2.4245601245789978</v>
      </c>
      <c r="AM41">
        <f t="shared" si="80"/>
        <v>2.4245601245789978</v>
      </c>
      <c r="AN41">
        <f t="shared" si="13"/>
        <v>0</v>
      </c>
      <c r="AO41">
        <f t="shared" si="14"/>
        <v>30</v>
      </c>
      <c r="AP41">
        <f t="shared" si="81"/>
        <v>30</v>
      </c>
      <c r="AR41">
        <f t="shared" si="82"/>
        <v>1.3460158328084231</v>
      </c>
      <c r="AT41">
        <f t="shared" si="40"/>
        <v>0.91235322708714495</v>
      </c>
      <c r="AV41">
        <f t="shared" si="15"/>
        <v>0.3637157141146547</v>
      </c>
      <c r="AW41">
        <f t="shared" si="16"/>
        <v>0.10465480299473875</v>
      </c>
      <c r="AX41">
        <f t="shared" si="83"/>
        <v>0.46837051710939348</v>
      </c>
      <c r="AY41">
        <f t="shared" si="41"/>
        <v>0.77655552778892056</v>
      </c>
      <c r="AZ41">
        <f t="shared" si="84"/>
        <v>0.22344447221107944</v>
      </c>
      <c r="BA41">
        <f t="shared" si="17"/>
        <v>0.77906115132152554</v>
      </c>
      <c r="BB41">
        <f t="shared" si="85"/>
        <v>0.77906115132152554</v>
      </c>
      <c r="BC41">
        <f t="shared" si="86"/>
        <v>0.79757773522516273</v>
      </c>
      <c r="BD41">
        <f t="shared" si="87"/>
        <v>0.22949335844935978</v>
      </c>
      <c r="BE41">
        <f t="shared" si="18"/>
        <v>25.792226052683983</v>
      </c>
      <c r="BF41">
        <f t="shared" si="88"/>
        <v>1.123240594152616E-2</v>
      </c>
      <c r="BG41">
        <f t="shared" si="89"/>
        <v>2.1849622351586173E-3</v>
      </c>
      <c r="BH41">
        <f t="shared" si="90"/>
        <v>0.89217700018691848</v>
      </c>
      <c r="BI41">
        <f t="shared" si="91"/>
        <v>2.4490232708317405E-3</v>
      </c>
      <c r="BJ41">
        <f t="shared" si="42"/>
        <v>3.6469143965397847E-3</v>
      </c>
      <c r="BK41">
        <f t="shared" si="43"/>
        <v>14.476493504937689</v>
      </c>
      <c r="BL41">
        <f t="shared" si="92"/>
        <v>2.5191973424337072E-4</v>
      </c>
      <c r="BM41">
        <f t="shared" si="93"/>
        <v>0.3339824799375215</v>
      </c>
      <c r="BN41">
        <f t="shared" si="94"/>
        <v>1.3222258554844417</v>
      </c>
      <c r="BO41">
        <f t="shared" si="95"/>
        <v>0.50258441825041378</v>
      </c>
      <c r="BP41">
        <f t="shared" si="44"/>
        <v>3.9752431083152398E-5</v>
      </c>
      <c r="BQ41">
        <f t="shared" si="96"/>
        <v>1.0858231128367397</v>
      </c>
      <c r="BR41">
        <f t="shared" si="97"/>
        <v>0.99787802430730432</v>
      </c>
      <c r="BS41">
        <f t="shared" si="98"/>
        <v>1.0881321027091304</v>
      </c>
      <c r="BT41">
        <f t="shared" si="45"/>
        <v>0.54687823981966777</v>
      </c>
      <c r="BU41">
        <f t="shared" si="46"/>
        <v>0.54687823981966777</v>
      </c>
      <c r="BV41">
        <f t="shared" si="19"/>
        <v>0.54687823981966777</v>
      </c>
      <c r="BW41">
        <f t="shared" si="20"/>
        <v>17.885951835242825</v>
      </c>
      <c r="BX41">
        <f t="shared" si="21"/>
        <v>0.29132787425360013</v>
      </c>
      <c r="BY41">
        <f t="shared" si="22"/>
        <v>34263.445161212374</v>
      </c>
      <c r="BZ41">
        <f t="shared" si="23"/>
        <v>0.23225270727988451</v>
      </c>
      <c r="CA41">
        <f t="shared" si="24"/>
        <v>19473.507173501755</v>
      </c>
      <c r="CB41">
        <f t="shared" si="99"/>
        <v>1.6187778227438283E-4</v>
      </c>
      <c r="CC41">
        <f t="shared" si="100"/>
        <v>2.590801931593078E-4</v>
      </c>
      <c r="CD41">
        <f t="shared" si="101"/>
        <v>-3.038111799839303</v>
      </c>
      <c r="CE41">
        <f t="shared" si="102"/>
        <v>12.090949109612549</v>
      </c>
      <c r="CF41">
        <f t="shared" si="103"/>
        <v>6.840364013122417E-3</v>
      </c>
      <c r="CG41">
        <f t="shared" si="25"/>
        <v>28.154442003422165</v>
      </c>
      <c r="CH41" s="11">
        <f t="shared" si="26"/>
        <v>2217944112.0811343</v>
      </c>
      <c r="CI41" s="18">
        <f t="shared" si="47"/>
        <v>0.19572473374718644</v>
      </c>
      <c r="CJ41" s="18">
        <f t="shared" si="27"/>
        <v>39.144946749437288</v>
      </c>
      <c r="CK41">
        <f t="shared" si="104"/>
        <v>4600</v>
      </c>
      <c r="CL41" s="4">
        <f t="shared" si="28"/>
        <v>1317.7300677158737</v>
      </c>
      <c r="CM41" s="11"/>
      <c r="CN41" s="11"/>
      <c r="CO41" s="11"/>
      <c r="CP41" s="11"/>
      <c r="CQ41" s="11"/>
      <c r="CR41" s="11"/>
      <c r="CS41" s="11"/>
      <c r="CT41" s="13">
        <f t="shared" si="29"/>
        <v>1.3460158328084231</v>
      </c>
      <c r="CU41" s="14">
        <v>0.8</v>
      </c>
      <c r="CV41" s="14">
        <f t="shared" si="105"/>
        <v>0.27403362660684388</v>
      </c>
      <c r="CW41" s="14">
        <f t="shared" si="48"/>
        <v>-0.12007934252812549</v>
      </c>
      <c r="CX41" s="14">
        <f t="shared" si="106"/>
        <v>1.280849690556473E-2</v>
      </c>
      <c r="CY41" s="14">
        <f t="shared" si="107"/>
        <v>-6.1510525023571533E-5</v>
      </c>
      <c r="CZ41" s="14">
        <f t="shared" si="49"/>
        <v>1.0658369930730762E-2</v>
      </c>
      <c r="DA41" s="14">
        <f t="shared" si="50"/>
        <v>0.94729655481257757</v>
      </c>
      <c r="DB41" s="14">
        <f t="shared" si="51"/>
        <v>0.90288730201776202</v>
      </c>
      <c r="DC41" s="14">
        <f t="shared" si="52"/>
        <v>0.10288730201776197</v>
      </c>
      <c r="DD41" s="14">
        <v>0.85</v>
      </c>
      <c r="DE41" s="14">
        <f t="shared" si="53"/>
        <v>0.25791400151232369</v>
      </c>
      <c r="DF41" s="14">
        <f t="shared" si="54"/>
        <v>-0.11301585179117696</v>
      </c>
      <c r="DG41" s="14">
        <f t="shared" si="55"/>
        <v>1.1345934975171531E-2</v>
      </c>
      <c r="DH41" s="14">
        <f t="shared" si="56"/>
        <v>-4.5426025499128852E-5</v>
      </c>
      <c r="DI41" s="14">
        <f t="shared" si="57"/>
        <v>9.3859519466307911E-3</v>
      </c>
      <c r="DJ41" s="14">
        <f t="shared" si="108"/>
        <v>0.9531712890557249</v>
      </c>
      <c r="DK41" s="14">
        <f t="shared" si="109"/>
        <v>0.90732192912547893</v>
      </c>
      <c r="DL41" s="14">
        <f t="shared" si="110"/>
        <v>5.7321929125478954E-2</v>
      </c>
      <c r="DM41" s="14">
        <f t="shared" si="111"/>
        <v>-0.91130745784566158</v>
      </c>
      <c r="DN41" s="14">
        <f t="shared" si="112"/>
        <v>0.91290075718351793</v>
      </c>
      <c r="DO41" s="14">
        <f t="shared" si="58"/>
        <v>0.85</v>
      </c>
      <c r="DP41" s="14">
        <f t="shared" si="59"/>
        <v>0.25791400151232369</v>
      </c>
      <c r="DQ41" s="14">
        <f t="shared" si="60"/>
        <v>-0.11301585179117696</v>
      </c>
      <c r="DR41" s="14">
        <f t="shared" si="61"/>
        <v>1.1345934975171531E-2</v>
      </c>
      <c r="DS41" s="14">
        <f t="shared" si="62"/>
        <v>-4.5426025499128852E-5</v>
      </c>
      <c r="DT41" s="14">
        <f t="shared" si="63"/>
        <v>9.3859519466307911E-3</v>
      </c>
      <c r="DU41" s="14">
        <f t="shared" si="64"/>
        <v>0.9531712890557249</v>
      </c>
      <c r="DV41" s="14">
        <f t="shared" si="65"/>
        <v>0.90732192912547893</v>
      </c>
      <c r="DW41" s="14">
        <f t="shared" si="66"/>
        <v>5.7321929125478954E-2</v>
      </c>
      <c r="DX41" s="14">
        <f t="shared" si="67"/>
        <v>0.91290075718351793</v>
      </c>
      <c r="DY41" s="14">
        <f t="shared" si="68"/>
        <v>0.24014319142623358</v>
      </c>
      <c r="DZ41" s="14">
        <f t="shared" si="69"/>
        <v>-0.10522882500270403</v>
      </c>
      <c r="EA41" s="14">
        <f t="shared" si="70"/>
        <v>9.8362828129540895E-3</v>
      </c>
      <c r="EB41" s="14">
        <f t="shared" si="71"/>
        <v>-3.1789341546754668E-5</v>
      </c>
      <c r="EC41" s="14">
        <f t="shared" si="72"/>
        <v>8.0875383300113863E-3</v>
      </c>
      <c r="ED41" s="14">
        <f t="shared" si="73"/>
        <v>0.95927338620826574</v>
      </c>
      <c r="EE41" s="14">
        <f t="shared" si="74"/>
        <v>0.91239740743171605</v>
      </c>
      <c r="EF41" s="14">
        <f t="shared" si="75"/>
        <v>-5.0334975180188479E-4</v>
      </c>
      <c r="EG41" s="14">
        <f t="shared" si="76"/>
        <v>-0.91930974230677376</v>
      </c>
      <c r="EH41" s="14">
        <f t="shared" si="77"/>
        <v>0.91235322708714495</v>
      </c>
      <c r="EL41">
        <f t="shared" si="30"/>
        <v>897.79256048321815</v>
      </c>
      <c r="EV41">
        <f t="shared" si="113"/>
        <v>2.7837028585132959</v>
      </c>
      <c r="EW41">
        <f t="shared" si="78"/>
        <v>4.1536892674660028E-2</v>
      </c>
      <c r="EX41">
        <f t="shared" si="114"/>
        <v>1.0919649537153071</v>
      </c>
      <c r="EY41">
        <f t="shared" si="115"/>
        <v>1.3693446772718757E-2</v>
      </c>
    </row>
    <row r="42" spans="3:158">
      <c r="C42" s="4">
        <f t="shared" si="31"/>
        <v>1317.7300677158737</v>
      </c>
      <c r="D42">
        <v>517.1</v>
      </c>
      <c r="E42" s="4">
        <f t="shared" si="32"/>
        <v>1357.322708715365</v>
      </c>
      <c r="F42" s="4">
        <f t="shared" si="0"/>
        <v>-840.222708715365</v>
      </c>
      <c r="G42" s="4">
        <f t="shared" si="1"/>
        <v>917.41503385793681</v>
      </c>
      <c r="H42" s="4"/>
      <c r="I42" s="4">
        <f>Sheet10!K41</f>
        <v>1516.8381686618088</v>
      </c>
      <c r="J42" s="4"/>
      <c r="K42" s="4">
        <f t="shared" si="116"/>
        <v>917.41503385793681</v>
      </c>
      <c r="O42">
        <f t="shared" si="3"/>
        <v>142.69886493145967</v>
      </c>
      <c r="Q42" s="27"/>
      <c r="R42">
        <f t="shared" si="33"/>
        <v>1.2204766775009828</v>
      </c>
      <c r="S42">
        <f t="shared" si="4"/>
        <v>1.7417682627362194E-2</v>
      </c>
      <c r="T42">
        <f t="shared" si="5"/>
        <v>122.04766775009827</v>
      </c>
      <c r="U42">
        <f t="shared" si="79"/>
        <v>685.29765441680183</v>
      </c>
      <c r="V42">
        <f t="shared" si="6"/>
        <v>186.89371161795592</v>
      </c>
      <c r="W42">
        <f t="shared" si="7"/>
        <v>0.79573011350685408</v>
      </c>
      <c r="X42">
        <f t="shared" si="34"/>
        <v>48.33</v>
      </c>
      <c r="Y42">
        <f t="shared" si="35"/>
        <v>1.0170638979174857</v>
      </c>
      <c r="Z42">
        <f t="shared" si="36"/>
        <v>49.154698186352086</v>
      </c>
      <c r="AA42">
        <f t="shared" si="37"/>
        <v>59.992162726042579</v>
      </c>
      <c r="AB42">
        <f t="shared" si="8"/>
        <v>1.2204766775009828</v>
      </c>
      <c r="AC42">
        <f t="shared" si="38"/>
        <v>49.154698186352086</v>
      </c>
      <c r="AH42">
        <f t="shared" si="9"/>
        <v>0.63340616575018782</v>
      </c>
      <c r="AI42">
        <f t="shared" si="10"/>
        <v>0.79790022724749832</v>
      </c>
      <c r="AJ42">
        <f t="shared" si="39"/>
        <v>2.3949529614100218</v>
      </c>
      <c r="AK42">
        <f t="shared" si="11"/>
        <v>0</v>
      </c>
      <c r="AL42">
        <f t="shared" si="12"/>
        <v>2.3949529614100218</v>
      </c>
      <c r="AM42">
        <f t="shared" si="80"/>
        <v>2.3949529614100218</v>
      </c>
      <c r="AN42">
        <f t="shared" si="13"/>
        <v>0</v>
      </c>
      <c r="AO42">
        <f t="shared" si="14"/>
        <v>30</v>
      </c>
      <c r="AP42">
        <f t="shared" si="81"/>
        <v>30</v>
      </c>
      <c r="AR42">
        <f t="shared" si="82"/>
        <v>1.37543483337022</v>
      </c>
      <c r="AT42">
        <f t="shared" si="40"/>
        <v>0.91070579603945556</v>
      </c>
      <c r="AV42">
        <f t="shared" si="15"/>
        <v>0.36356084713564313</v>
      </c>
      <c r="AW42">
        <f t="shared" si="16"/>
        <v>9.9149961600222783E-2</v>
      </c>
      <c r="AX42">
        <f t="shared" si="83"/>
        <v>0.4627108087358659</v>
      </c>
      <c r="AY42">
        <f t="shared" si="41"/>
        <v>0.78571937432993577</v>
      </c>
      <c r="AZ42">
        <f t="shared" si="84"/>
        <v>0.21428062567006423</v>
      </c>
      <c r="BA42">
        <f t="shared" si="17"/>
        <v>0.78607399991305438</v>
      </c>
      <c r="BB42">
        <f t="shared" si="85"/>
        <v>0.78607399991305438</v>
      </c>
      <c r="BC42">
        <f t="shared" si="86"/>
        <v>0.79715325576650486</v>
      </c>
      <c r="BD42">
        <f t="shared" si="87"/>
        <v>0.21739886272531672</v>
      </c>
      <c r="BE42">
        <f t="shared" si="18"/>
        <v>25.786734415592658</v>
      </c>
      <c r="BF42">
        <f t="shared" si="88"/>
        <v>1.1096424429609853E-2</v>
      </c>
      <c r="BG42">
        <f t="shared" si="89"/>
        <v>2.1823463528054254E-3</v>
      </c>
      <c r="BH42">
        <f t="shared" si="90"/>
        <v>0.89342187632474857</v>
      </c>
      <c r="BI42">
        <f t="shared" si="91"/>
        <v>2.4426829145743545E-3</v>
      </c>
      <c r="BJ42">
        <f t="shared" si="42"/>
        <v>3.6355368786792123E-3</v>
      </c>
      <c r="BK42">
        <f t="shared" si="43"/>
        <v>14.029784810548284</v>
      </c>
      <c r="BL42">
        <f t="shared" si="92"/>
        <v>2.5912991024251751E-4</v>
      </c>
      <c r="BM42">
        <f t="shared" si="93"/>
        <v>0.34476980754101355</v>
      </c>
      <c r="BN42">
        <f t="shared" si="94"/>
        <v>1.3327975102013525</v>
      </c>
      <c r="BO42">
        <f t="shared" si="95"/>
        <v>0.50860722687407389</v>
      </c>
      <c r="BP42">
        <f t="shared" si="44"/>
        <v>3.7500637200000504E-5</v>
      </c>
      <c r="BQ42">
        <f t="shared" si="96"/>
        <v>1.0859802137902723</v>
      </c>
      <c r="BR42">
        <f t="shared" si="97"/>
        <v>0.99799809642524062</v>
      </c>
      <c r="BS42">
        <f t="shared" si="98"/>
        <v>1.0881586023862946</v>
      </c>
      <c r="BT42">
        <f t="shared" si="45"/>
        <v>0.55344532915886124</v>
      </c>
      <c r="BU42">
        <f t="shared" si="46"/>
        <v>0.55344532915886124</v>
      </c>
      <c r="BV42">
        <f t="shared" si="19"/>
        <v>0.55344532915886124</v>
      </c>
      <c r="BW42">
        <f t="shared" si="20"/>
        <v>17.870723713327024</v>
      </c>
      <c r="BX42">
        <f t="shared" si="21"/>
        <v>0.2825538143626139</v>
      </c>
      <c r="BY42">
        <f t="shared" si="22"/>
        <v>34218.202008593857</v>
      </c>
      <c r="BZ42">
        <f t="shared" si="23"/>
        <v>0.2389422174509685</v>
      </c>
      <c r="CA42">
        <f t="shared" si="24"/>
        <v>18903.326140183864</v>
      </c>
      <c r="CB42">
        <f t="shared" si="99"/>
        <v>1.6187778227438283E-4</v>
      </c>
      <c r="CC42">
        <f t="shared" si="100"/>
        <v>2.6689482912084636E-4</v>
      </c>
      <c r="CD42">
        <f t="shared" si="101"/>
        <v>-3.0276966717667593</v>
      </c>
      <c r="CE42">
        <f t="shared" si="102"/>
        <v>12.052994787231391</v>
      </c>
      <c r="CF42">
        <f t="shared" si="103"/>
        <v>6.8835118205182108E-3</v>
      </c>
      <c r="CG42">
        <f t="shared" si="25"/>
        <v>28.477012746135813</v>
      </c>
      <c r="CH42" s="11">
        <f t="shared" si="26"/>
        <v>2200828779.401073</v>
      </c>
      <c r="CI42" s="18">
        <f t="shared" si="47"/>
        <v>0.19796320499745648</v>
      </c>
      <c r="CJ42" s="18">
        <f t="shared" si="27"/>
        <v>39.592640999491294</v>
      </c>
      <c r="CK42">
        <f t="shared" si="104"/>
        <v>4800</v>
      </c>
      <c r="CL42" s="4">
        <f t="shared" si="28"/>
        <v>1357.322708715365</v>
      </c>
      <c r="CM42" s="11"/>
      <c r="CN42" s="11"/>
      <c r="CO42" s="11"/>
      <c r="CP42" s="11"/>
      <c r="CQ42" s="11"/>
      <c r="CR42" s="11"/>
      <c r="CS42" s="11"/>
      <c r="CT42" s="13">
        <f t="shared" si="29"/>
        <v>1.37543483337022</v>
      </c>
      <c r="CU42" s="14">
        <v>0.8</v>
      </c>
      <c r="CV42" s="14">
        <f t="shared" si="105"/>
        <v>0.2800230029712194</v>
      </c>
      <c r="CW42" s="14">
        <f t="shared" si="48"/>
        <v>-0.12270383932763523</v>
      </c>
      <c r="CX42" s="14">
        <f t="shared" si="106"/>
        <v>1.3374509651865615E-2</v>
      </c>
      <c r="CY42" s="14">
        <f t="shared" si="107"/>
        <v>-6.853283315604585E-5</v>
      </c>
      <c r="CZ42" s="14">
        <f t="shared" si="49"/>
        <v>1.1154628182230302E-2</v>
      </c>
      <c r="DA42" s="14">
        <f t="shared" si="50"/>
        <v>0.9450327575064702</v>
      </c>
      <c r="DB42" s="14">
        <f t="shared" si="51"/>
        <v>0.90128069218739892</v>
      </c>
      <c r="DC42" s="14">
        <f t="shared" si="52"/>
        <v>0.10128069218739888</v>
      </c>
      <c r="DD42" s="14">
        <v>0.85</v>
      </c>
      <c r="DE42" s="14">
        <f t="shared" si="53"/>
        <v>0.26355106161997122</v>
      </c>
      <c r="DF42" s="14">
        <f t="shared" si="54"/>
        <v>-0.11548596642600964</v>
      </c>
      <c r="DG42" s="14">
        <f t="shared" si="55"/>
        <v>1.1847316508226983E-2</v>
      </c>
      <c r="DH42" s="14">
        <f t="shared" si="56"/>
        <v>-5.0612057453274495E-5</v>
      </c>
      <c r="DI42" s="14">
        <f t="shared" si="57"/>
        <v>9.8205420525379703E-3</v>
      </c>
      <c r="DJ42" s="14">
        <f t="shared" si="108"/>
        <v>0.95115327605879252</v>
      </c>
      <c r="DK42" s="14">
        <f t="shared" si="109"/>
        <v>0.90575280288561533</v>
      </c>
      <c r="DL42" s="14">
        <f t="shared" si="110"/>
        <v>5.5752802885615349E-2</v>
      </c>
      <c r="DM42" s="14">
        <f t="shared" si="111"/>
        <v>-0.91055778603567183</v>
      </c>
      <c r="DN42" s="14">
        <f t="shared" si="112"/>
        <v>0.91122928576378259</v>
      </c>
      <c r="DO42" s="14">
        <f t="shared" si="58"/>
        <v>0.85</v>
      </c>
      <c r="DP42" s="14">
        <f t="shared" si="59"/>
        <v>0.26355106161997122</v>
      </c>
      <c r="DQ42" s="14">
        <f t="shared" si="60"/>
        <v>-0.11548596642600964</v>
      </c>
      <c r="DR42" s="14">
        <f t="shared" si="61"/>
        <v>1.1847316508226983E-2</v>
      </c>
      <c r="DS42" s="14">
        <f t="shared" si="62"/>
        <v>-5.0612057453274495E-5</v>
      </c>
      <c r="DT42" s="14">
        <f t="shared" si="63"/>
        <v>9.8205420525379703E-3</v>
      </c>
      <c r="DU42" s="14">
        <f t="shared" si="64"/>
        <v>0.95115327605879252</v>
      </c>
      <c r="DV42" s="14">
        <f t="shared" si="65"/>
        <v>0.90575280288561533</v>
      </c>
      <c r="DW42" s="14">
        <f t="shared" si="66"/>
        <v>5.5752802885615349E-2</v>
      </c>
      <c r="DX42" s="14">
        <f t="shared" si="67"/>
        <v>0.91122928576378259</v>
      </c>
      <c r="DY42" s="14">
        <f t="shared" si="68"/>
        <v>0.24584196960834692</v>
      </c>
      <c r="DZ42" s="14">
        <f t="shared" si="69"/>
        <v>-0.107725984003937</v>
      </c>
      <c r="EA42" s="14">
        <f t="shared" si="70"/>
        <v>1.0308666849472561E-2</v>
      </c>
      <c r="EB42" s="14">
        <f t="shared" si="71"/>
        <v>-3.5744586387649133E-5</v>
      </c>
      <c r="EC42" s="14">
        <f t="shared" si="72"/>
        <v>8.4921888602076147E-3</v>
      </c>
      <c r="ED42" s="14">
        <f t="shared" si="73"/>
        <v>0.9573597962238386</v>
      </c>
      <c r="EE42" s="14">
        <f t="shared" si="74"/>
        <v>0.91074850762862591</v>
      </c>
      <c r="EF42" s="14">
        <f t="shared" si="75"/>
        <v>-4.8077813515667867E-4</v>
      </c>
      <c r="EG42" s="14">
        <f t="shared" si="76"/>
        <v>-0.91840988048948358</v>
      </c>
      <c r="EH42" s="14">
        <f t="shared" si="77"/>
        <v>0.91070579603945556</v>
      </c>
      <c r="EL42">
        <f t="shared" si="30"/>
        <v>917.41503385793681</v>
      </c>
      <c r="EV42">
        <f t="shared" si="113"/>
        <v>2.849762216771035</v>
      </c>
      <c r="EW42">
        <f t="shared" si="78"/>
        <v>4.2522594315090888E-2</v>
      </c>
      <c r="EX42">
        <f t="shared" si="114"/>
        <v>1.0949061693699669</v>
      </c>
      <c r="EY42">
        <f t="shared" si="115"/>
        <v>1.3730330172572512E-2</v>
      </c>
    </row>
    <row r="43" spans="3:158">
      <c r="C43" s="4">
        <f t="shared" si="31"/>
        <v>1357.322708715365</v>
      </c>
      <c r="D43">
        <v>517.20000000000095</v>
      </c>
      <c r="E43" s="4">
        <f t="shared" si="32"/>
        <v>1397.3755263807975</v>
      </c>
      <c r="F43" s="4">
        <f t="shared" si="0"/>
        <v>-880.17552638079655</v>
      </c>
      <c r="G43" s="4">
        <f t="shared" si="1"/>
        <v>937.26135435768299</v>
      </c>
      <c r="H43" s="4"/>
      <c r="I43" s="4">
        <f>Sheet10!K42</f>
        <v>1584.0819786330669</v>
      </c>
      <c r="J43" s="4"/>
      <c r="K43" s="4">
        <f t="shared" si="116"/>
        <v>937.26135435768299</v>
      </c>
      <c r="O43">
        <f t="shared" si="3"/>
        <v>146.07850125141809</v>
      </c>
      <c r="Q43" s="27"/>
      <c r="R43">
        <f t="shared" si="33"/>
        <v>1.2199510822364656</v>
      </c>
      <c r="S43">
        <f t="shared" si="4"/>
        <v>1.7017967738228338E-2</v>
      </c>
      <c r="T43">
        <f t="shared" si="5"/>
        <v>121.99510822364657</v>
      </c>
      <c r="U43">
        <f t="shared" si="79"/>
        <v>685.00253267577546</v>
      </c>
      <c r="V43">
        <f t="shared" si="6"/>
        <v>176.85327130117034</v>
      </c>
      <c r="W43">
        <f t="shared" si="7"/>
        <v>0.79539214987485829</v>
      </c>
      <c r="X43">
        <f t="shared" si="34"/>
        <v>48.33</v>
      </c>
      <c r="Y43">
        <f t="shared" si="35"/>
        <v>1.0166259018637214</v>
      </c>
      <c r="Z43">
        <f t="shared" si="36"/>
        <v>49.133529837073652</v>
      </c>
      <c r="AA43">
        <f t="shared" si="37"/>
        <v>59.940502898835675</v>
      </c>
      <c r="AB43">
        <f t="shared" si="8"/>
        <v>1.2199510822364656</v>
      </c>
      <c r="AC43">
        <f t="shared" si="38"/>
        <v>49.133529837073652</v>
      </c>
      <c r="AH43">
        <f t="shared" si="9"/>
        <v>0.62891106214541181</v>
      </c>
      <c r="AI43">
        <f t="shared" si="10"/>
        <v>0.7948100984374884</v>
      </c>
      <c r="AJ43">
        <f t="shared" si="39"/>
        <v>2.365739568895397</v>
      </c>
      <c r="AK43">
        <f t="shared" si="11"/>
        <v>0</v>
      </c>
      <c r="AL43">
        <f t="shared" si="12"/>
        <v>2.365739568895397</v>
      </c>
      <c r="AM43">
        <f t="shared" si="80"/>
        <v>2.365739568895397</v>
      </c>
      <c r="AN43">
        <f t="shared" si="13"/>
        <v>0</v>
      </c>
      <c r="AO43">
        <f t="shared" si="14"/>
        <v>30</v>
      </c>
      <c r="AP43">
        <f t="shared" si="81"/>
        <v>30</v>
      </c>
      <c r="AR43">
        <f t="shared" si="82"/>
        <v>1.4051894368181155</v>
      </c>
      <c r="AT43">
        <f t="shared" si="40"/>
        <v>0.90905525423157685</v>
      </c>
      <c r="AV43">
        <f t="shared" si="15"/>
        <v>0.36340428055543644</v>
      </c>
      <c r="AW43">
        <f t="shared" si="16"/>
        <v>9.3823355032027392E-2</v>
      </c>
      <c r="AX43">
        <f t="shared" si="83"/>
        <v>0.45722763558746382</v>
      </c>
      <c r="AY43">
        <f t="shared" si="41"/>
        <v>0.79479946589081496</v>
      </c>
      <c r="AZ43">
        <f t="shared" si="84"/>
        <v>0.20520053410918504</v>
      </c>
      <c r="BA43">
        <f t="shared" si="17"/>
        <v>0.79278679702068355</v>
      </c>
      <c r="BB43">
        <f t="shared" si="85"/>
        <v>0.79278679702068355</v>
      </c>
      <c r="BC43">
        <f t="shared" si="86"/>
        <v>0.79672416376956889</v>
      </c>
      <c r="BD43">
        <f t="shared" si="87"/>
        <v>0.20569745068961634</v>
      </c>
      <c r="BE43">
        <f t="shared" si="18"/>
        <v>25.781181320952115</v>
      </c>
      <c r="BF43">
        <f t="shared" si="88"/>
        <v>1.0962251780884405E-2</v>
      </c>
      <c r="BG43">
        <f t="shared" si="89"/>
        <v>2.179747219823374E-3</v>
      </c>
      <c r="BH43">
        <f t="shared" si="90"/>
        <v>0.89465175506100769</v>
      </c>
      <c r="BI43">
        <f t="shared" si="91"/>
        <v>2.4364197661186433E-3</v>
      </c>
      <c r="BJ43">
        <f t="shared" si="42"/>
        <v>3.6242632785296702E-3</v>
      </c>
      <c r="BK43">
        <f t="shared" si="43"/>
        <v>13.587550450433374</v>
      </c>
      <c r="BL43">
        <f t="shared" si="92"/>
        <v>2.6673411751078905E-4</v>
      </c>
      <c r="BM43">
        <f t="shared" si="93"/>
        <v>0.35622883354796014</v>
      </c>
      <c r="BN43">
        <f t="shared" si="94"/>
        <v>1.3440282505682548</v>
      </c>
      <c r="BO43">
        <f t="shared" si="95"/>
        <v>0.51482583874501342</v>
      </c>
      <c r="BP43">
        <f t="shared" si="44"/>
        <v>3.5334813422501818E-5</v>
      </c>
      <c r="BQ43">
        <f t="shared" si="96"/>
        <v>1.086131339186202</v>
      </c>
      <c r="BR43">
        <f t="shared" si="97"/>
        <v>0.99811359888441997</v>
      </c>
      <c r="BS43">
        <f t="shared" si="98"/>
        <v>1.088184090869174</v>
      </c>
      <c r="BT43">
        <f t="shared" si="45"/>
        <v>0.56022528729070242</v>
      </c>
      <c r="BU43">
        <f t="shared" si="46"/>
        <v>0.56022528729070242</v>
      </c>
      <c r="BV43">
        <f t="shared" si="19"/>
        <v>0.56022528729070242</v>
      </c>
      <c r="BW43">
        <f t="shared" si="20"/>
        <v>17.855335061590822</v>
      </c>
      <c r="BX43">
        <f t="shared" si="21"/>
        <v>0.27366129278044865</v>
      </c>
      <c r="BY43">
        <f t="shared" si="22"/>
        <v>34172.432968135668</v>
      </c>
      <c r="BZ43">
        <f t="shared" si="23"/>
        <v>0.24605348647169131</v>
      </c>
      <c r="CA43">
        <f t="shared" si="24"/>
        <v>18332.441521054719</v>
      </c>
      <c r="CB43">
        <f t="shared" si="99"/>
        <v>1.6187778227438283E-4</v>
      </c>
      <c r="CC43">
        <f t="shared" si="100"/>
        <v>2.7520611448320249E-4</v>
      </c>
      <c r="CD43">
        <f t="shared" si="101"/>
        <v>-3.0169198416701906</v>
      </c>
      <c r="CE43">
        <f t="shared" si="102"/>
        <v>12.01368615394839</v>
      </c>
      <c r="CF43">
        <f t="shared" si="103"/>
        <v>6.9286310466996235E-3</v>
      </c>
      <c r="CG43">
        <f t="shared" si="25"/>
        <v>28.808568239477712</v>
      </c>
      <c r="CH43" s="11">
        <f t="shared" si="26"/>
        <v>2183905355.2468781</v>
      </c>
      <c r="CI43" s="18">
        <f t="shared" si="47"/>
        <v>0.20026408832716264</v>
      </c>
      <c r="CJ43" s="18">
        <f t="shared" si="27"/>
        <v>40.052817665432528</v>
      </c>
      <c r="CK43">
        <f t="shared" si="104"/>
        <v>5000</v>
      </c>
      <c r="CL43" s="4">
        <f t="shared" si="28"/>
        <v>1397.3755263807975</v>
      </c>
      <c r="CM43" s="11"/>
      <c r="CN43" s="11"/>
      <c r="CO43" s="11"/>
      <c r="CP43" s="11"/>
      <c r="CQ43" s="11"/>
      <c r="CR43" s="11"/>
      <c r="CS43" s="11"/>
      <c r="CT43" s="13">
        <f t="shared" si="29"/>
        <v>1.4051894368181155</v>
      </c>
      <c r="CU43" s="14">
        <v>0.8</v>
      </c>
      <c r="CV43" s="14">
        <f t="shared" si="105"/>
        <v>0.28608070429413973</v>
      </c>
      <c r="CW43" s="14">
        <f t="shared" si="48"/>
        <v>-0.12535827557728441</v>
      </c>
      <c r="CX43" s="14">
        <f t="shared" si="106"/>
        <v>1.3959426736370094E-2</v>
      </c>
      <c r="CY43" s="14">
        <f t="shared" si="107"/>
        <v>-7.6273376806055101E-5</v>
      </c>
      <c r="CZ43" s="14">
        <f t="shared" si="49"/>
        <v>1.1669707400517277E-2</v>
      </c>
      <c r="DA43" s="14">
        <f t="shared" si="50"/>
        <v>0.94269903511374065</v>
      </c>
      <c r="DB43" s="14">
        <f t="shared" si="51"/>
        <v>0.89967844644241901</v>
      </c>
      <c r="DC43" s="14">
        <f t="shared" si="52"/>
        <v>9.9678446442418966E-2</v>
      </c>
      <c r="DD43" s="14">
        <v>0.85</v>
      </c>
      <c r="DE43" s="14">
        <f t="shared" si="53"/>
        <v>0.26925242757095502</v>
      </c>
      <c r="DF43" s="14">
        <f t="shared" si="54"/>
        <v>-0.11798425936685589</v>
      </c>
      <c r="DG43" s="14">
        <f t="shared" si="55"/>
        <v>1.2365443752632332E-2</v>
      </c>
      <c r="DH43" s="14">
        <f t="shared" si="56"/>
        <v>-5.6328512207768821E-5</v>
      </c>
      <c r="DI43" s="14">
        <f t="shared" si="57"/>
        <v>1.0271409740350681E-2</v>
      </c>
      <c r="DJ43" s="14">
        <f t="shared" si="108"/>
        <v>0.94907235193702455</v>
      </c>
      <c r="DK43" s="14">
        <f t="shared" si="109"/>
        <v>0.90418582389796776</v>
      </c>
      <c r="DL43" s="14">
        <f t="shared" si="110"/>
        <v>5.4185823897967778E-2</v>
      </c>
      <c r="DM43" s="14">
        <f t="shared" si="111"/>
        <v>-0.909852450889025</v>
      </c>
      <c r="DN43" s="14">
        <f t="shared" si="112"/>
        <v>0.90955451770781326</v>
      </c>
      <c r="DO43" s="14">
        <f t="shared" si="58"/>
        <v>0.85</v>
      </c>
      <c r="DP43" s="14">
        <f t="shared" si="59"/>
        <v>0.26925242757095502</v>
      </c>
      <c r="DQ43" s="14">
        <f t="shared" si="60"/>
        <v>-0.11798425936685589</v>
      </c>
      <c r="DR43" s="14">
        <f t="shared" si="61"/>
        <v>1.2365443752632332E-2</v>
      </c>
      <c r="DS43" s="14">
        <f t="shared" si="62"/>
        <v>-5.6328512207768821E-5</v>
      </c>
      <c r="DT43" s="14">
        <f t="shared" si="63"/>
        <v>1.0271409740350681E-2</v>
      </c>
      <c r="DU43" s="14">
        <f t="shared" si="64"/>
        <v>0.94907235193702455</v>
      </c>
      <c r="DV43" s="14">
        <f t="shared" si="65"/>
        <v>0.90418582389796776</v>
      </c>
      <c r="DW43" s="14">
        <f t="shared" si="66"/>
        <v>5.4185823897967778E-2</v>
      </c>
      <c r="DX43" s="14">
        <f t="shared" si="67"/>
        <v>0.90955451770781326</v>
      </c>
      <c r="DY43" s="14">
        <f t="shared" si="68"/>
        <v>0.25162269988178171</v>
      </c>
      <c r="DZ43" s="14">
        <f t="shared" si="69"/>
        <v>-0.11025905375585607</v>
      </c>
      <c r="EA43" s="14">
        <f t="shared" si="70"/>
        <v>1.0799162769305513E-2</v>
      </c>
      <c r="EB43" s="14">
        <f t="shared" si="71"/>
        <v>-4.0149415989582988E-5</v>
      </c>
      <c r="EC43" s="14">
        <f t="shared" si="72"/>
        <v>8.913930234500541E-3</v>
      </c>
      <c r="ED43" s="14">
        <f t="shared" si="73"/>
        <v>0.95537687598289778</v>
      </c>
      <c r="EE43" s="14">
        <f t="shared" si="74"/>
        <v>0.90909642124960566</v>
      </c>
      <c r="EF43" s="14">
        <f t="shared" si="75"/>
        <v>-4.5809645820760192E-4</v>
      </c>
      <c r="EG43" s="14">
        <f t="shared" si="76"/>
        <v>-0.91754450307648694</v>
      </c>
      <c r="EH43" s="14">
        <f t="shared" si="77"/>
        <v>0.90905525423157685</v>
      </c>
      <c r="EL43">
        <f t="shared" si="30"/>
        <v>937.26135435768299</v>
      </c>
      <c r="EV43">
        <f t="shared" si="113"/>
        <v>2.9167715510389929</v>
      </c>
      <c r="EW43">
        <f t="shared" si="78"/>
        <v>4.3522470978354835E-2</v>
      </c>
      <c r="EX43">
        <f t="shared" si="114"/>
        <v>1.0979177100801534</v>
      </c>
      <c r="EY43">
        <f t="shared" si="115"/>
        <v>1.3768095461905751E-2</v>
      </c>
    </row>
    <row r="44" spans="3:158">
      <c r="C44" s="4">
        <f t="shared" si="31"/>
        <v>1397.3755263807975</v>
      </c>
      <c r="D44">
        <v>517.30000000000098</v>
      </c>
      <c r="E44" s="4">
        <f t="shared" si="32"/>
        <v>1437.9021569383415</v>
      </c>
      <c r="F44" s="4">
        <f t="shared" si="0"/>
        <v>-920.6021569383405</v>
      </c>
      <c r="G44" s="4">
        <f t="shared" si="1"/>
        <v>957.3377631903993</v>
      </c>
      <c r="H44" s="4"/>
      <c r="I44" s="4">
        <f>Sheet10!K43</f>
        <v>1651.6478995156726</v>
      </c>
      <c r="J44" s="4"/>
      <c r="K44" s="4">
        <f t="shared" si="116"/>
        <v>957.3377631903993</v>
      </c>
      <c r="O44">
        <f t="shared" si="3"/>
        <v>149.50414867064629</v>
      </c>
      <c r="Q44" s="27"/>
      <c r="R44">
        <f t="shared" si="33"/>
        <v>1.2194196237801675</v>
      </c>
      <c r="S44">
        <f t="shared" si="4"/>
        <v>1.6630780114796045E-2</v>
      </c>
      <c r="T44">
        <f t="shared" si="5"/>
        <v>121.94196237801675</v>
      </c>
      <c r="U44">
        <f t="shared" si="79"/>
        <v>684.70411875256411</v>
      </c>
      <c r="V44">
        <f t="shared" si="6"/>
        <v>167.13244059077155</v>
      </c>
      <c r="W44">
        <f t="shared" si="7"/>
        <v>0.79504958513293544</v>
      </c>
      <c r="X44">
        <f t="shared" si="34"/>
        <v>48.33</v>
      </c>
      <c r="Y44">
        <f t="shared" si="35"/>
        <v>1.0161830198168063</v>
      </c>
      <c r="Z44">
        <f t="shared" si="36"/>
        <v>49.112125347746243</v>
      </c>
      <c r="AA44">
        <f t="shared" si="37"/>
        <v>59.888289414593153</v>
      </c>
      <c r="AB44">
        <f t="shared" si="8"/>
        <v>1.2194196237801675</v>
      </c>
      <c r="AC44">
        <f t="shared" si="38"/>
        <v>49.112125347746243</v>
      </c>
      <c r="AH44">
        <f t="shared" si="9"/>
        <v>0.62444921379159934</v>
      </c>
      <c r="AI44">
        <f t="shared" si="10"/>
        <v>0.79172569313957142</v>
      </c>
      <c r="AJ44">
        <f t="shared" si="39"/>
        <v>2.3369098833977282</v>
      </c>
      <c r="AK44">
        <f t="shared" si="11"/>
        <v>0</v>
      </c>
      <c r="AL44">
        <f t="shared" si="12"/>
        <v>2.3369098833977282</v>
      </c>
      <c r="AM44">
        <f t="shared" si="80"/>
        <v>2.3369098833977282</v>
      </c>
      <c r="AN44">
        <f t="shared" si="13"/>
        <v>0</v>
      </c>
      <c r="AO44">
        <f t="shared" si="14"/>
        <v>30</v>
      </c>
      <c r="AP44">
        <f t="shared" si="81"/>
        <v>30</v>
      </c>
      <c r="AR44">
        <f t="shared" si="82"/>
        <v>1.4352890002854561</v>
      </c>
      <c r="AT44">
        <f t="shared" si="40"/>
        <v>0.9074019055745024</v>
      </c>
      <c r="AV44">
        <f t="shared" si="15"/>
        <v>0.36324596742241966</v>
      </c>
      <c r="AW44">
        <f t="shared" si="16"/>
        <v>8.866630622971923E-2</v>
      </c>
      <c r="AX44">
        <f t="shared" si="83"/>
        <v>0.45191227365213887</v>
      </c>
      <c r="AY44">
        <f t="shared" si="41"/>
        <v>0.80379752576056296</v>
      </c>
      <c r="AZ44">
        <f t="shared" si="84"/>
        <v>0.19620247423943704</v>
      </c>
      <c r="BA44">
        <f t="shared" si="17"/>
        <v>0.79921776514453524</v>
      </c>
      <c r="BB44">
        <f t="shared" si="85"/>
        <v>0.79921776514453524</v>
      </c>
      <c r="BC44">
        <f t="shared" si="86"/>
        <v>0.79629033209773081</v>
      </c>
      <c r="BD44">
        <f t="shared" si="87"/>
        <v>0.19437001031159834</v>
      </c>
      <c r="BE44">
        <f t="shared" si="18"/>
        <v>25.775565063221656</v>
      </c>
      <c r="BF44">
        <f t="shared" si="88"/>
        <v>1.0829841820452844E-2</v>
      </c>
      <c r="BG44">
        <f t="shared" si="89"/>
        <v>2.1771645866345592E-3</v>
      </c>
      <c r="BH44">
        <f t="shared" si="90"/>
        <v>0.89586699374353895</v>
      </c>
      <c r="BI44">
        <f t="shared" si="91"/>
        <v>2.4302319449641639E-3</v>
      </c>
      <c r="BJ44">
        <f t="shared" si="42"/>
        <v>3.6130901996803792E-3</v>
      </c>
      <c r="BK44">
        <f t="shared" si="43"/>
        <v>13.149273284349748</v>
      </c>
      <c r="BL44">
        <f t="shared" si="92"/>
        <v>2.7477489603784232E-4</v>
      </c>
      <c r="BM44">
        <f t="shared" si="93"/>
        <v>0.3684375111522033</v>
      </c>
      <c r="BN44">
        <f t="shared" si="94"/>
        <v>1.3559946134303555</v>
      </c>
      <c r="BO44">
        <f t="shared" si="95"/>
        <v>0.5212582453652691</v>
      </c>
      <c r="BP44">
        <f t="shared" si="44"/>
        <v>3.3250648797275875E-5</v>
      </c>
      <c r="BQ44">
        <f t="shared" si="96"/>
        <v>1.0862767872894799</v>
      </c>
      <c r="BR44">
        <f t="shared" si="97"/>
        <v>0.99822475993328486</v>
      </c>
      <c r="BS44">
        <f t="shared" si="98"/>
        <v>1.0882086188305726</v>
      </c>
      <c r="BT44">
        <f t="shared" si="45"/>
        <v>0.56723771524298727</v>
      </c>
      <c r="BU44">
        <f t="shared" si="46"/>
        <v>0.56723771524298727</v>
      </c>
      <c r="BV44">
        <f t="shared" si="19"/>
        <v>0.56723771524298727</v>
      </c>
      <c r="BW44">
        <f t="shared" si="20"/>
        <v>17.839781484113221</v>
      </c>
      <c r="BX44">
        <f t="shared" si="21"/>
        <v>0.26464720970770023</v>
      </c>
      <c r="BY44">
        <f t="shared" si="22"/>
        <v>34126.123910704679</v>
      </c>
      <c r="BZ44">
        <f t="shared" si="23"/>
        <v>0.25363525838158296</v>
      </c>
      <c r="CA44">
        <f t="shared" si="24"/>
        <v>17760.339729407711</v>
      </c>
      <c r="CB44">
        <f t="shared" si="99"/>
        <v>1.6187778227438283E-4</v>
      </c>
      <c r="CC44">
        <f t="shared" si="100"/>
        <v>2.8407114260579815E-4</v>
      </c>
      <c r="CD44">
        <f t="shared" si="101"/>
        <v>-3.0057474231704711</v>
      </c>
      <c r="CE44">
        <f t="shared" si="102"/>
        <v>11.972897335848064</v>
      </c>
      <c r="CF44">
        <f t="shared" si="103"/>
        <v>6.9759198619681701E-3</v>
      </c>
      <c r="CG44">
        <f t="shared" si="25"/>
        <v>29.149939209451993</v>
      </c>
      <c r="CH44" s="11">
        <f t="shared" si="26"/>
        <v>2167175129.4553695</v>
      </c>
      <c r="CI44" s="18">
        <f t="shared" si="47"/>
        <v>0.20263315278772009</v>
      </c>
      <c r="CJ44" s="18">
        <f t="shared" si="27"/>
        <v>40.526630557544017</v>
      </c>
      <c r="CK44">
        <f t="shared" si="104"/>
        <v>5200</v>
      </c>
      <c r="CL44" s="4">
        <f t="shared" si="28"/>
        <v>1437.9021569383415</v>
      </c>
      <c r="CM44" s="11"/>
      <c r="CN44" s="11"/>
      <c r="CO44" s="11"/>
      <c r="CP44" s="11"/>
      <c r="CQ44" s="11"/>
      <c r="CR44" s="11"/>
      <c r="CS44" s="11"/>
      <c r="CT44" s="13">
        <f t="shared" si="29"/>
        <v>1.4352890002854561</v>
      </c>
      <c r="CU44" s="14">
        <v>0.8</v>
      </c>
      <c r="CV44" s="14">
        <f t="shared" si="105"/>
        <v>0.29220863558230925</v>
      </c>
      <c r="CW44" s="14">
        <f t="shared" si="48"/>
        <v>-0.12804348603576812</v>
      </c>
      <c r="CX44" s="14">
        <f t="shared" si="106"/>
        <v>1.4563861625566067E-2</v>
      </c>
      <c r="CY44" s="14">
        <f t="shared" si="107"/>
        <v>-8.4799906738086022E-5</v>
      </c>
      <c r="CZ44" s="14">
        <f t="shared" si="49"/>
        <v>1.2204372859518472E-2</v>
      </c>
      <c r="DA44" s="14">
        <f t="shared" si="50"/>
        <v>0.94029349444600607</v>
      </c>
      <c r="DB44" s="14">
        <f t="shared" si="51"/>
        <v>0.89808086790013464</v>
      </c>
      <c r="DC44" s="14">
        <f t="shared" si="52"/>
        <v>9.8080867900134594E-2</v>
      </c>
      <c r="DD44" s="14">
        <v>0.85</v>
      </c>
      <c r="DE44" s="14">
        <f t="shared" si="53"/>
        <v>0.27501989231276164</v>
      </c>
      <c r="DF44" s="14">
        <f t="shared" si="54"/>
        <v>-0.12051151626895824</v>
      </c>
      <c r="DG44" s="14">
        <f t="shared" si="55"/>
        <v>1.2900860125068902E-2</v>
      </c>
      <c r="DH44" s="14">
        <f t="shared" si="56"/>
        <v>-6.2625424255960486E-5</v>
      </c>
      <c r="DI44" s="14">
        <f t="shared" si="57"/>
        <v>1.0739204476317082E-2</v>
      </c>
      <c r="DJ44" s="14">
        <f t="shared" si="108"/>
        <v>0.94692677341804277</v>
      </c>
      <c r="DK44" s="14">
        <f t="shared" si="109"/>
        <v>0.90262120952420211</v>
      </c>
      <c r="DL44" s="14">
        <f t="shared" si="110"/>
        <v>5.2621209524202128E-2</v>
      </c>
      <c r="DM44" s="14">
        <f t="shared" si="111"/>
        <v>-0.90919316751865054</v>
      </c>
      <c r="DN44" s="14">
        <f t="shared" si="112"/>
        <v>0.90787682024471739</v>
      </c>
      <c r="DO44" s="14">
        <f t="shared" si="58"/>
        <v>0.85</v>
      </c>
      <c r="DP44" s="14">
        <f t="shared" si="59"/>
        <v>0.27501989231276164</v>
      </c>
      <c r="DQ44" s="14">
        <f t="shared" si="60"/>
        <v>-0.12051151626895824</v>
      </c>
      <c r="DR44" s="14">
        <f t="shared" si="61"/>
        <v>1.2900860125068902E-2</v>
      </c>
      <c r="DS44" s="14">
        <f t="shared" si="62"/>
        <v>-6.2625424255960486E-5</v>
      </c>
      <c r="DT44" s="14">
        <f t="shared" si="63"/>
        <v>1.073920447631708E-2</v>
      </c>
      <c r="DU44" s="14">
        <f t="shared" si="64"/>
        <v>0.94692677341804277</v>
      </c>
      <c r="DV44" s="14">
        <f t="shared" si="65"/>
        <v>0.90262120952420211</v>
      </c>
      <c r="DW44" s="14">
        <f t="shared" si="66"/>
        <v>5.2621209524202128E-2</v>
      </c>
      <c r="DX44" s="14">
        <f t="shared" si="67"/>
        <v>0.90787682024471739</v>
      </c>
      <c r="DY44" s="14">
        <f t="shared" si="68"/>
        <v>0.25748747324866794</v>
      </c>
      <c r="DZ44" s="14">
        <f t="shared" si="69"/>
        <v>-0.11282895051886366</v>
      </c>
      <c r="EA44" s="14">
        <f t="shared" si="70"/>
        <v>1.1308439063039903E-2</v>
      </c>
      <c r="EB44" s="14">
        <f t="shared" si="71"/>
        <v>-4.5051646739149335E-5</v>
      </c>
      <c r="EC44" s="14">
        <f t="shared" si="72"/>
        <v>9.3535184675037856E-3</v>
      </c>
      <c r="ED44" s="14">
        <f t="shared" si="73"/>
        <v>0.95332237849410795</v>
      </c>
      <c r="EE44" s="14">
        <f t="shared" si="74"/>
        <v>0.90744145866364467</v>
      </c>
      <c r="EF44" s="14">
        <f t="shared" si="75"/>
        <v>-4.3536158107271294E-4</v>
      </c>
      <c r="EG44" s="14">
        <f t="shared" si="76"/>
        <v>-0.91671537726051</v>
      </c>
      <c r="EH44" s="14">
        <f t="shared" si="77"/>
        <v>0.9074019055745024</v>
      </c>
      <c r="EL44">
        <f t="shared" si="30"/>
        <v>957.3377631903993</v>
      </c>
      <c r="EV44">
        <f t="shared" si="113"/>
        <v>2.9847550998915482</v>
      </c>
      <c r="EW44">
        <f t="shared" si="78"/>
        <v>4.4536884339211609E-2</v>
      </c>
      <c r="EX44">
        <f t="shared" si="114"/>
        <v>1.101001733763971</v>
      </c>
      <c r="EY44">
        <f t="shared" si="115"/>
        <v>1.3806769701419093E-2</v>
      </c>
    </row>
    <row r="45" spans="3:158">
      <c r="C45" s="4">
        <f t="shared" si="31"/>
        <v>1437.9021569383415</v>
      </c>
      <c r="D45">
        <v>517.400000000001</v>
      </c>
      <c r="E45" s="4">
        <f t="shared" si="32"/>
        <v>1478.9175333866076</v>
      </c>
      <c r="F45" s="4">
        <f t="shared" si="0"/>
        <v>-961.5175333866066</v>
      </c>
      <c r="G45" s="4">
        <f t="shared" si="1"/>
        <v>977.65107846917124</v>
      </c>
      <c r="H45" s="4"/>
      <c r="I45" s="4">
        <f>Sheet10!K44</f>
        <v>1718.5986391414065</v>
      </c>
      <c r="J45" s="4"/>
      <c r="K45" s="4">
        <f t="shared" si="116"/>
        <v>977.65107846917124</v>
      </c>
      <c r="O45">
        <f t="shared" si="3"/>
        <v>152.97707724017613</v>
      </c>
      <c r="Q45" s="27"/>
      <c r="R45">
        <f t="shared" si="33"/>
        <v>1.2188821296243302</v>
      </c>
      <c r="S45">
        <f t="shared" si="4"/>
        <v>1.6255513455787227E-2</v>
      </c>
      <c r="T45">
        <f t="shared" si="5"/>
        <v>121.88821296243302</v>
      </c>
      <c r="U45">
        <f t="shared" si="79"/>
        <v>684.40231578406144</v>
      </c>
      <c r="V45">
        <f t="shared" si="6"/>
        <v>157.71574264421218</v>
      </c>
      <c r="W45">
        <f t="shared" si="7"/>
        <v>0.79470229227598244</v>
      </c>
      <c r="X45">
        <f t="shared" si="34"/>
        <v>48.33</v>
      </c>
      <c r="Y45">
        <f t="shared" si="35"/>
        <v>1.0157351080202752</v>
      </c>
      <c r="Z45">
        <f t="shared" si="36"/>
        <v>49.090477770619898</v>
      </c>
      <c r="AA45">
        <f t="shared" si="37"/>
        <v>59.835506089329023</v>
      </c>
      <c r="AB45">
        <f t="shared" si="8"/>
        <v>1.2188821296243302</v>
      </c>
      <c r="AC45">
        <f t="shared" si="38"/>
        <v>49.090477770619898</v>
      </c>
      <c r="AH45">
        <f t="shared" si="9"/>
        <v>0.62001953417752487</v>
      </c>
      <c r="AI45">
        <f t="shared" si="10"/>
        <v>0.78864653012507746</v>
      </c>
      <c r="AJ45">
        <f t="shared" si="39"/>
        <v>2.3084536110740657</v>
      </c>
      <c r="AK45">
        <f t="shared" si="11"/>
        <v>0</v>
      </c>
      <c r="AL45">
        <f t="shared" si="12"/>
        <v>2.3084536110740657</v>
      </c>
      <c r="AM45">
        <f t="shared" si="80"/>
        <v>2.3084536110740657</v>
      </c>
      <c r="AN45">
        <f t="shared" si="13"/>
        <v>0</v>
      </c>
      <c r="AO45">
        <f t="shared" si="14"/>
        <v>30</v>
      </c>
      <c r="AP45">
        <f t="shared" si="81"/>
        <v>30</v>
      </c>
      <c r="AR45">
        <f t="shared" si="82"/>
        <v>1.4657437458308413</v>
      </c>
      <c r="AT45">
        <f t="shared" si="40"/>
        <v>0.90574605386529738</v>
      </c>
      <c r="AV45">
        <f t="shared" si="15"/>
        <v>0.3630858563492389</v>
      </c>
      <c r="AW45">
        <f t="shared" si="16"/>
        <v>8.3670604492515593E-2</v>
      </c>
      <c r="AX45">
        <f t="shared" si="83"/>
        <v>0.44675646084175447</v>
      </c>
      <c r="AY45">
        <f t="shared" si="41"/>
        <v>0.81271540128402864</v>
      </c>
      <c r="AZ45">
        <f t="shared" si="84"/>
        <v>0.18728459871597136</v>
      </c>
      <c r="BA45">
        <f t="shared" si="17"/>
        <v>0.80538385097763632</v>
      </c>
      <c r="BB45">
        <f t="shared" si="85"/>
        <v>0.80538385097763632</v>
      </c>
      <c r="BC45">
        <f t="shared" si="86"/>
        <v>0.79585162153496436</v>
      </c>
      <c r="BD45">
        <f t="shared" si="87"/>
        <v>0.18339845823167877</v>
      </c>
      <c r="BE45">
        <f t="shared" si="18"/>
        <v>25.769883777505115</v>
      </c>
      <c r="BF45">
        <f t="shared" si="88"/>
        <v>1.0699147314975422E-2</v>
      </c>
      <c r="BG45">
        <f t="shared" si="89"/>
        <v>2.1745981545042265E-3</v>
      </c>
      <c r="BH45">
        <f t="shared" si="90"/>
        <v>0.89706796268330058</v>
      </c>
      <c r="BI45">
        <f t="shared" si="91"/>
        <v>2.4241175083319112E-3</v>
      </c>
      <c r="BJ45">
        <f t="shared" si="42"/>
        <v>3.6020141064810164E-3</v>
      </c>
      <c r="BK45">
        <f t="shared" si="43"/>
        <v>12.714424568243407</v>
      </c>
      <c r="BL45">
        <f t="shared" si="92"/>
        <v>2.8330138632287795E-4</v>
      </c>
      <c r="BM45">
        <f t="shared" si="93"/>
        <v>0.38148671506573001</v>
      </c>
      <c r="BN45">
        <f t="shared" si="94"/>
        <v>1.3687858290810904</v>
      </c>
      <c r="BO45">
        <f t="shared" si="95"/>
        <v>0.52792467246051356</v>
      </c>
      <c r="BP45">
        <f t="shared" si="44"/>
        <v>3.1244077026611219E-5</v>
      </c>
      <c r="BQ45">
        <f t="shared" si="96"/>
        <v>1.0864168395519624</v>
      </c>
      <c r="BR45">
        <f t="shared" si="97"/>
        <v>0.99833179494087254</v>
      </c>
      <c r="BS45">
        <f t="shared" si="98"/>
        <v>1.0882322340703441</v>
      </c>
      <c r="BT45">
        <f t="shared" si="45"/>
        <v>0.57450464573255933</v>
      </c>
      <c r="BU45">
        <f t="shared" si="46"/>
        <v>0.57450464573255933</v>
      </c>
      <c r="BV45">
        <f t="shared" si="19"/>
        <v>0.57450464573255933</v>
      </c>
      <c r="BW45">
        <f t="shared" si="20"/>
        <v>17.824058159938801</v>
      </c>
      <c r="BX45">
        <f t="shared" si="21"/>
        <v>0.25550818745544568</v>
      </c>
      <c r="BY45">
        <f t="shared" si="22"/>
        <v>34079.25938218426</v>
      </c>
      <c r="BZ45">
        <f t="shared" si="23"/>
        <v>0.26174411194651459</v>
      </c>
      <c r="CA45">
        <f t="shared" si="24"/>
        <v>17186.488761846722</v>
      </c>
      <c r="CB45">
        <f t="shared" si="99"/>
        <v>1.6187778227438283E-4</v>
      </c>
      <c r="CC45">
        <f t="shared" si="100"/>
        <v>2.9355618066676485E-4</v>
      </c>
      <c r="CD45">
        <f t="shared" si="101"/>
        <v>-2.9941412943259502</v>
      </c>
      <c r="CE45">
        <f t="shared" si="102"/>
        <v>11.93048669413662</v>
      </c>
      <c r="CF45">
        <f t="shared" si="103"/>
        <v>7.0256041869831021E-3</v>
      </c>
      <c r="CG45">
        <f t="shared" si="25"/>
        <v>29.502059294858373</v>
      </c>
      <c r="CH45" s="11">
        <f t="shared" si="26"/>
        <v>2150640871.3286858</v>
      </c>
      <c r="CI45" s="18">
        <f t="shared" si="47"/>
        <v>0.20507688224133092</v>
      </c>
      <c r="CJ45" s="18">
        <f t="shared" si="27"/>
        <v>41.015376448266181</v>
      </c>
      <c r="CK45">
        <f t="shared" si="104"/>
        <v>5400</v>
      </c>
      <c r="CL45" s="4">
        <f t="shared" si="28"/>
        <v>1478.9175333866076</v>
      </c>
      <c r="CM45" s="11"/>
      <c r="CN45" s="11"/>
      <c r="CO45" s="11"/>
      <c r="CP45" s="11"/>
      <c r="CQ45" s="11"/>
      <c r="CR45" s="11"/>
      <c r="CS45" s="11"/>
      <c r="CT45" s="13">
        <f t="shared" si="29"/>
        <v>1.4657437458308413</v>
      </c>
      <c r="CU45" s="14">
        <v>0.8</v>
      </c>
      <c r="CV45" s="14">
        <f t="shared" si="105"/>
        <v>0.29840887793144832</v>
      </c>
      <c r="CW45" s="14">
        <f t="shared" si="48"/>
        <v>-0.13076038262257944</v>
      </c>
      <c r="CX45" s="14">
        <f t="shared" si="106"/>
        <v>1.5188466597818338E-2</v>
      </c>
      <c r="CY45" s="14">
        <f t="shared" si="107"/>
        <v>-9.4186539501074751E-5</v>
      </c>
      <c r="CZ45" s="14">
        <f t="shared" si="49"/>
        <v>1.2759441773196267E-2</v>
      </c>
      <c r="DA45" s="14">
        <f t="shared" si="50"/>
        <v>0.93781412937621145</v>
      </c>
      <c r="DB45" s="14">
        <f t="shared" si="51"/>
        <v>0.89648825529259657</v>
      </c>
      <c r="DC45" s="14">
        <f t="shared" si="52"/>
        <v>9.6488255292596525E-2</v>
      </c>
      <c r="DD45" s="14">
        <v>0.85</v>
      </c>
      <c r="DE45" s="14">
        <f t="shared" si="53"/>
        <v>0.28085541452371604</v>
      </c>
      <c r="DF45" s="14">
        <f t="shared" si="54"/>
        <v>-0.12306859540948653</v>
      </c>
      <c r="DG45" s="14">
        <f t="shared" si="55"/>
        <v>1.3454143422288907E-2</v>
      </c>
      <c r="DH45" s="14">
        <f t="shared" si="56"/>
        <v>-6.9557529275045962E-5</v>
      </c>
      <c r="DI45" s="14">
        <f t="shared" si="57"/>
        <v>1.1224619581169605E-2</v>
      </c>
      <c r="DJ45" s="14">
        <f t="shared" si="108"/>
        <v>0.94471469252201767</v>
      </c>
      <c r="DK45" s="14">
        <f t="shared" si="109"/>
        <v>0.90105916857837864</v>
      </c>
      <c r="DL45" s="14">
        <f t="shared" si="110"/>
        <v>5.1059168578378666E-2</v>
      </c>
      <c r="DM45" s="14">
        <f t="shared" si="111"/>
        <v>-0.9085817342843584</v>
      </c>
      <c r="DN45" s="14">
        <f t="shared" si="112"/>
        <v>0.90619656069643006</v>
      </c>
      <c r="DO45" s="14">
        <f t="shared" si="58"/>
        <v>0.85</v>
      </c>
      <c r="DP45" s="14">
        <f t="shared" si="59"/>
        <v>0.28085541452371604</v>
      </c>
      <c r="DQ45" s="14">
        <f t="shared" si="60"/>
        <v>-0.12306859540948653</v>
      </c>
      <c r="DR45" s="14">
        <f t="shared" si="61"/>
        <v>1.3454143422288907E-2</v>
      </c>
      <c r="DS45" s="14">
        <f t="shared" si="62"/>
        <v>-6.9557529275045962E-5</v>
      </c>
      <c r="DT45" s="14">
        <f t="shared" si="63"/>
        <v>1.1224619581169605E-2</v>
      </c>
      <c r="DU45" s="14">
        <f t="shared" si="64"/>
        <v>0.94471469252201767</v>
      </c>
      <c r="DV45" s="14">
        <f t="shared" si="65"/>
        <v>0.90105916857837864</v>
      </c>
      <c r="DW45" s="14">
        <f t="shared" si="66"/>
        <v>5.1059168578378666E-2</v>
      </c>
      <c r="DX45" s="14">
        <f t="shared" si="67"/>
        <v>0.90619656069643006</v>
      </c>
      <c r="DY45" s="14">
        <f t="shared" si="68"/>
        <v>0.26343854379859061</v>
      </c>
      <c r="DZ45" s="14">
        <f t="shared" si="69"/>
        <v>-0.11543666201698007</v>
      </c>
      <c r="EA45" s="14">
        <f t="shared" si="70"/>
        <v>1.1837202720952138E-2</v>
      </c>
      <c r="EB45" s="14">
        <f t="shared" si="71"/>
        <v>-5.0504110667635086E-5</v>
      </c>
      <c r="EC45" s="14">
        <f t="shared" si="72"/>
        <v>9.8117589916967441E-3</v>
      </c>
      <c r="ED45" s="14">
        <f t="shared" si="73"/>
        <v>0.9511939408381318</v>
      </c>
      <c r="EE45" s="14">
        <f t="shared" si="74"/>
        <v>0.90578393051650563</v>
      </c>
      <c r="EF45" s="14">
        <f t="shared" si="75"/>
        <v>-4.1263017992443363E-4</v>
      </c>
      <c r="EG45" s="14">
        <f t="shared" si="76"/>
        <v>-0.91592435765509173</v>
      </c>
      <c r="EH45" s="14">
        <f t="shared" si="77"/>
        <v>0.90574605386529738</v>
      </c>
      <c r="EL45">
        <f t="shared" si="30"/>
        <v>977.65107846917124</v>
      </c>
      <c r="EV45">
        <f t="shared" si="113"/>
        <v>3.0537389923877161</v>
      </c>
      <c r="EW45">
        <f t="shared" si="78"/>
        <v>4.5566224281199504E-2</v>
      </c>
      <c r="EX45">
        <f t="shared" si="114"/>
        <v>1.1041605433788908</v>
      </c>
      <c r="EY45">
        <f t="shared" si="115"/>
        <v>1.3846381770634212E-2</v>
      </c>
    </row>
    <row r="46" spans="3:158">
      <c r="C46" s="4">
        <f t="shared" si="31"/>
        <v>1478.9175333866076</v>
      </c>
      <c r="D46">
        <v>517.50000000000102</v>
      </c>
      <c r="E46" s="4">
        <f t="shared" si="32"/>
        <v>1520.4380542903252</v>
      </c>
      <c r="F46" s="4">
        <f t="shared" si="0"/>
        <v>-1002.9380542903242</v>
      </c>
      <c r="G46" s="4">
        <f t="shared" si="1"/>
        <v>998.20876669330437</v>
      </c>
      <c r="H46" s="4"/>
      <c r="I46" s="4">
        <f>Sheet10!K45</f>
        <v>1785.648285507011</v>
      </c>
      <c r="J46" s="4"/>
      <c r="K46" s="4">
        <f t="shared" si="116"/>
        <v>998.20876669330437</v>
      </c>
      <c r="O46">
        <f t="shared" si="3"/>
        <v>156.49867627990406</v>
      </c>
      <c r="Q46" s="27"/>
      <c r="R46">
        <f t="shared" si="33"/>
        <v>1.2183384105221291</v>
      </c>
      <c r="S46">
        <f t="shared" si="4"/>
        <v>1.5891593625437662E-2</v>
      </c>
      <c r="T46">
        <f t="shared" si="5"/>
        <v>121.8338410522129</v>
      </c>
      <c r="U46">
        <f t="shared" si="79"/>
        <v>684.09701750817544</v>
      </c>
      <c r="V46">
        <f t="shared" si="6"/>
        <v>148.58850400002598</v>
      </c>
      <c r="W46">
        <f t="shared" si="7"/>
        <v>0.79435013237200969</v>
      </c>
      <c r="X46">
        <f t="shared" si="34"/>
        <v>48.33</v>
      </c>
      <c r="Y46">
        <f t="shared" si="35"/>
        <v>1.0152820087684409</v>
      </c>
      <c r="Z46">
        <f t="shared" si="36"/>
        <v>49.068579483778748</v>
      </c>
      <c r="AA46">
        <f t="shared" si="37"/>
        <v>59.782135134845753</v>
      </c>
      <c r="AB46">
        <f t="shared" si="8"/>
        <v>1.2183384105221291</v>
      </c>
      <c r="AC46">
        <f t="shared" si="38"/>
        <v>49.068579483778748</v>
      </c>
      <c r="AH46">
        <f t="shared" si="9"/>
        <v>0.61562087007827515</v>
      </c>
      <c r="AI46">
        <f t="shared" si="10"/>
        <v>0.78557206554958414</v>
      </c>
      <c r="AJ46">
        <f t="shared" si="39"/>
        <v>2.2803601971797094</v>
      </c>
      <c r="AK46">
        <f t="shared" si="11"/>
        <v>0</v>
      </c>
      <c r="AL46">
        <f t="shared" si="12"/>
        <v>2.2803601971797094</v>
      </c>
      <c r="AM46">
        <f t="shared" si="80"/>
        <v>2.2803601971797094</v>
      </c>
      <c r="AN46">
        <f t="shared" si="13"/>
        <v>0</v>
      </c>
      <c r="AO46">
        <f t="shared" si="14"/>
        <v>30</v>
      </c>
      <c r="AP46">
        <f t="shared" si="81"/>
        <v>30</v>
      </c>
      <c r="AR46">
        <f t="shared" si="82"/>
        <v>1.4965648676061534</v>
      </c>
      <c r="AT46">
        <f t="shared" si="40"/>
        <v>0.90408800146126223</v>
      </c>
      <c r="AV46">
        <f t="shared" si="15"/>
        <v>0.36292389096223554</v>
      </c>
      <c r="AW46">
        <f t="shared" si="16"/>
        <v>7.8828465325537944E-2</v>
      </c>
      <c r="AX46">
        <f t="shared" si="83"/>
        <v>0.44175235628777348</v>
      </c>
      <c r="AY46">
        <f t="shared" si="41"/>
        <v>0.82155507672224792</v>
      </c>
      <c r="AZ46">
        <f t="shared" si="84"/>
        <v>0.17844492327775208</v>
      </c>
      <c r="BA46">
        <f t="shared" si="17"/>
        <v>0.8113008419844574</v>
      </c>
      <c r="BB46">
        <f t="shared" si="85"/>
        <v>0.8113008419844574</v>
      </c>
      <c r="BC46">
        <f t="shared" si="86"/>
        <v>0.79540787928594048</v>
      </c>
      <c r="BD46">
        <f t="shared" si="87"/>
        <v>0.17276565140341185</v>
      </c>
      <c r="BE46">
        <f t="shared" si="18"/>
        <v>25.764135419788229</v>
      </c>
      <c r="BF46">
        <f t="shared" si="88"/>
        <v>1.0570119831866644E-2</v>
      </c>
      <c r="BG46">
        <f t="shared" si="89"/>
        <v>2.1720475724405722E-3</v>
      </c>
      <c r="BH46">
        <f t="shared" si="90"/>
        <v>0.89825504641644605</v>
      </c>
      <c r="BI46">
        <f t="shared" si="91"/>
        <v>2.4180744445643498E-3</v>
      </c>
      <c r="BJ46">
        <f t="shared" si="42"/>
        <v>3.5910313084001094E-3</v>
      </c>
      <c r="BK46">
        <f t="shared" si="43"/>
        <v>12.282458709291589</v>
      </c>
      <c r="BL46">
        <f t="shared" si="92"/>
        <v>2.9237072099281885E-4</v>
      </c>
      <c r="BM46">
        <f t="shared" si="93"/>
        <v>0.39548311850750989</v>
      </c>
      <c r="BN46">
        <f t="shared" si="94"/>
        <v>1.3825066486305062</v>
      </c>
      <c r="BO46">
        <f t="shared" si="95"/>
        <v>0.53484798102807374</v>
      </c>
      <c r="BP46">
        <f t="shared" si="44"/>
        <v>2.9311256871834778E-5</v>
      </c>
      <c r="BQ46">
        <f t="shared" si="96"/>
        <v>1.0865517619534646</v>
      </c>
      <c r="BR46">
        <f t="shared" si="97"/>
        <v>0.99843490742476215</v>
      </c>
      <c r="BS46">
        <f t="shared" si="98"/>
        <v>1.08825498174536</v>
      </c>
      <c r="BT46">
        <f t="shared" si="45"/>
        <v>0.582050979830249</v>
      </c>
      <c r="BU46">
        <f t="shared" si="46"/>
        <v>0.582050979830249</v>
      </c>
      <c r="BV46">
        <f t="shared" si="19"/>
        <v>0.582050979830249</v>
      </c>
      <c r="BW46">
        <f t="shared" si="20"/>
        <v>17.808159790242705</v>
      </c>
      <c r="BX46">
        <f t="shared" si="21"/>
        <v>0.24624053610779784</v>
      </c>
      <c r="BY46">
        <f t="shared" si="22"/>
        <v>34031.822439157637</v>
      </c>
      <c r="BZ46">
        <f t="shared" si="23"/>
        <v>0.27044613948276658</v>
      </c>
      <c r="CA46">
        <f t="shared" si="24"/>
        <v>16610.33346809915</v>
      </c>
      <c r="CB46">
        <f t="shared" si="99"/>
        <v>1.6187778227438283E-4</v>
      </c>
      <c r="CC46">
        <f t="shared" si="100"/>
        <v>3.0373863412733529E-4</v>
      </c>
      <c r="CD46">
        <f t="shared" si="101"/>
        <v>-2.9820583283307851</v>
      </c>
      <c r="CE46">
        <f t="shared" si="102"/>
        <v>11.886293972906142</v>
      </c>
      <c r="CF46">
        <f t="shared" si="103"/>
        <v>7.0779430816135707E-3</v>
      </c>
      <c r="CG46">
        <f t="shared" si="25"/>
        <v>29.865983642402856</v>
      </c>
      <c r="CH46" s="11">
        <f t="shared" si="26"/>
        <v>2134307095.3357542</v>
      </c>
      <c r="CI46" s="18">
        <f t="shared" si="47"/>
        <v>0.20760260451858778</v>
      </c>
      <c r="CJ46" s="18">
        <f t="shared" si="27"/>
        <v>41.520520903717554</v>
      </c>
      <c r="CK46">
        <f t="shared" si="104"/>
        <v>5600</v>
      </c>
      <c r="CL46" s="4">
        <f t="shared" si="28"/>
        <v>1520.4380542903252</v>
      </c>
      <c r="CM46" s="11"/>
      <c r="CN46" s="11"/>
      <c r="CO46" s="11"/>
      <c r="CP46" s="11"/>
      <c r="CQ46" s="11"/>
      <c r="CR46" s="11"/>
      <c r="CS46" s="11"/>
      <c r="CT46" s="13">
        <f t="shared" si="29"/>
        <v>1.4965648676061534</v>
      </c>
      <c r="CU46" s="14">
        <v>0.8</v>
      </c>
      <c r="CV46" s="14">
        <f t="shared" si="105"/>
        <v>0.30468371034449465</v>
      </c>
      <c r="CW46" s="14">
        <f t="shared" si="48"/>
        <v>-0.13350996397857043</v>
      </c>
      <c r="CX46" s="14">
        <f t="shared" si="106"/>
        <v>1.5833937358179964E-2</v>
      </c>
      <c r="CY46" s="14">
        <f t="shared" si="107"/>
        <v>-1.0451444553308434E-4</v>
      </c>
      <c r="CZ46" s="14">
        <f t="shared" si="49"/>
        <v>1.3335789073577443E-2</v>
      </c>
      <c r="DA46" s="14">
        <f t="shared" si="50"/>
        <v>0.93525880633586189</v>
      </c>
      <c r="DB46" s="14">
        <f t="shared" si="51"/>
        <v>0.89490090199564343</v>
      </c>
      <c r="DC46" s="14">
        <f t="shared" si="52"/>
        <v>9.4900901995643383E-2</v>
      </c>
      <c r="DD46" s="14">
        <v>0.85</v>
      </c>
      <c r="DE46" s="14">
        <f t="shared" si="53"/>
        <v>0.28676113914775975</v>
      </c>
      <c r="DF46" s="14">
        <f t="shared" si="54"/>
        <v>-0.12565643668571339</v>
      </c>
      <c r="DG46" s="14">
        <f t="shared" si="55"/>
        <v>1.4025909908976031E-2</v>
      </c>
      <c r="DH46" s="14">
        <f t="shared" si="56"/>
        <v>-7.7184772296998649E-5</v>
      </c>
      <c r="DI46" s="14">
        <f t="shared" si="57"/>
        <v>1.1728397132414229E-2</v>
      </c>
      <c r="DJ46" s="14">
        <f t="shared" si="108"/>
        <v>0.94243414326881381</v>
      </c>
      <c r="DK46" s="14">
        <f t="shared" si="109"/>
        <v>0.89949989989896284</v>
      </c>
      <c r="DL46" s="14">
        <f t="shared" si="110"/>
        <v>4.9499899898962862E-2</v>
      </c>
      <c r="DM46" s="14">
        <f t="shared" si="111"/>
        <v>-0.90802004193361163</v>
      </c>
      <c r="DN46" s="14">
        <f t="shared" si="112"/>
        <v>0.90451410498996665</v>
      </c>
      <c r="DO46" s="14">
        <f t="shared" si="58"/>
        <v>0.85</v>
      </c>
      <c r="DP46" s="14">
        <f t="shared" si="59"/>
        <v>0.28676113914775975</v>
      </c>
      <c r="DQ46" s="14">
        <f t="shared" si="60"/>
        <v>-0.12565643668571339</v>
      </c>
      <c r="DR46" s="14">
        <f t="shared" si="61"/>
        <v>1.4025909908976031E-2</v>
      </c>
      <c r="DS46" s="14">
        <f t="shared" si="62"/>
        <v>-7.7184772296998649E-5</v>
      </c>
      <c r="DT46" s="14">
        <f t="shared" si="63"/>
        <v>1.1728397132414229E-2</v>
      </c>
      <c r="DU46" s="14">
        <f t="shared" si="64"/>
        <v>0.94243414326881381</v>
      </c>
      <c r="DV46" s="14">
        <f t="shared" si="65"/>
        <v>0.89949989989896284</v>
      </c>
      <c r="DW46" s="14">
        <f t="shared" si="66"/>
        <v>4.9499899898962862E-2</v>
      </c>
      <c r="DX46" s="14">
        <f t="shared" si="67"/>
        <v>0.90451410498996665</v>
      </c>
      <c r="DY46" s="14">
        <f t="shared" si="68"/>
        <v>0.26947834968068246</v>
      </c>
      <c r="DZ46" s="14">
        <f t="shared" si="69"/>
        <v>-0.11808325662764665</v>
      </c>
      <c r="EA46" s="14">
        <f t="shared" si="70"/>
        <v>1.2386203447854779E-2</v>
      </c>
      <c r="EB46" s="14">
        <f t="shared" si="71"/>
        <v>-5.6565227437614896E-5</v>
      </c>
      <c r="EC46" s="14">
        <f t="shared" si="72"/>
        <v>1.0289511890951255E-2</v>
      </c>
      <c r="ED46" s="14">
        <f t="shared" si="73"/>
        <v>0.94898907091363127</v>
      </c>
      <c r="EE46" s="14">
        <f t="shared" si="74"/>
        <v>0.90412414637719429</v>
      </c>
      <c r="EF46" s="14">
        <f t="shared" si="75"/>
        <v>-3.8995861277235644E-4</v>
      </c>
      <c r="EG46" s="14">
        <f t="shared" si="76"/>
        <v>-0.91517339449886326</v>
      </c>
      <c r="EH46" s="14">
        <f t="shared" si="77"/>
        <v>0.90408800146126223</v>
      </c>
      <c r="EL46">
        <f t="shared" si="30"/>
        <v>998.20876669330437</v>
      </c>
      <c r="EV46">
        <f t="shared" si="113"/>
        <v>3.1237514911764195</v>
      </c>
      <c r="EW46">
        <f t="shared" si="78"/>
        <v>4.6610912524119329E-2</v>
      </c>
      <c r="EX46">
        <f t="shared" si="114"/>
        <v>1.1073966038323513</v>
      </c>
      <c r="EY46">
        <f t="shared" si="115"/>
        <v>1.388696257995597E-2</v>
      </c>
    </row>
    <row r="47" spans="3:158">
      <c r="C47" s="4">
        <f t="shared" si="31"/>
        <v>1520.4380542903252</v>
      </c>
      <c r="D47">
        <v>517.60000000000105</v>
      </c>
      <c r="E47" s="4">
        <f t="shared" si="32"/>
        <v>1562.4817843487417</v>
      </c>
      <c r="F47" s="4">
        <f t="shared" si="0"/>
        <v>-1044.8817843487407</v>
      </c>
      <c r="G47" s="4">
        <f t="shared" si="1"/>
        <v>1019.0190271451631</v>
      </c>
      <c r="H47" s="4"/>
      <c r="I47" s="4">
        <f>Sheet10!K46</f>
        <v>1852.6062957263046</v>
      </c>
      <c r="J47" s="4"/>
      <c r="K47" s="4">
        <f t="shared" si="116"/>
        <v>1019.0190271451631</v>
      </c>
      <c r="O47">
        <f t="shared" si="3"/>
        <v>160.07046981364965</v>
      </c>
      <c r="Q47" s="27"/>
      <c r="R47">
        <f t="shared" si="33"/>
        <v>1.2177882583045658</v>
      </c>
      <c r="S47">
        <f t="shared" si="4"/>
        <v>1.5538475829242325E-2</v>
      </c>
      <c r="T47">
        <f t="shared" si="5"/>
        <v>121.77882583045658</v>
      </c>
      <c r="U47">
        <f t="shared" si="79"/>
        <v>683.78810703801378</v>
      </c>
      <c r="V47">
        <f t="shared" si="6"/>
        <v>139.7367831135723</v>
      </c>
      <c r="W47">
        <f t="shared" si="7"/>
        <v>0.79399295301863504</v>
      </c>
      <c r="X47">
        <f t="shared" si="34"/>
        <v>48.33</v>
      </c>
      <c r="Y47">
        <f t="shared" si="35"/>
        <v>1.0148235485871382</v>
      </c>
      <c r="Z47">
        <f t="shared" si="36"/>
        <v>49.046422103216386</v>
      </c>
      <c r="AA47">
        <f t="shared" si="37"/>
        <v>59.728156949146445</v>
      </c>
      <c r="AB47">
        <f t="shared" si="8"/>
        <v>1.2177882583045658</v>
      </c>
      <c r="AC47">
        <f t="shared" si="38"/>
        <v>49.046422103216386</v>
      </c>
      <c r="AH47">
        <f t="shared" si="9"/>
        <v>0.61125199366843463</v>
      </c>
      <c r="AI47">
        <f t="shared" si="10"/>
        <v>0.78250168612533322</v>
      </c>
      <c r="AJ47">
        <f t="shared" si="39"/>
        <v>2.2526187872469432</v>
      </c>
      <c r="AK47">
        <f t="shared" si="11"/>
        <v>0</v>
      </c>
      <c r="AL47">
        <f t="shared" si="12"/>
        <v>2.2526187872469432</v>
      </c>
      <c r="AM47">
        <f t="shared" si="80"/>
        <v>2.2526187872469432</v>
      </c>
      <c r="AN47">
        <f t="shared" si="13"/>
        <v>0</v>
      </c>
      <c r="AO47">
        <f t="shared" si="14"/>
        <v>30</v>
      </c>
      <c r="AP47">
        <f t="shared" si="81"/>
        <v>30</v>
      </c>
      <c r="AR47">
        <f t="shared" si="82"/>
        <v>1.5277646583885505</v>
      </c>
      <c r="AT47">
        <f t="shared" si="40"/>
        <v>0.90242804757968464</v>
      </c>
      <c r="AV47">
        <f t="shared" si="15"/>
        <v>0.362760009251132</v>
      </c>
      <c r="AW47">
        <f t="shared" si="16"/>
        <v>7.413249252693549E-2</v>
      </c>
      <c r="AX47">
        <f t="shared" si="83"/>
        <v>0.43689250177806749</v>
      </c>
      <c r="AY47">
        <f t="shared" si="41"/>
        <v>0.83031868886458182</v>
      </c>
      <c r="AZ47">
        <f t="shared" si="84"/>
        <v>0.16968131113541818</v>
      </c>
      <c r="BA47">
        <f t="shared" si="17"/>
        <v>0.81698347266734672</v>
      </c>
      <c r="BB47">
        <f t="shared" si="85"/>
        <v>0.81698347266734672</v>
      </c>
      <c r="BC47">
        <f t="shared" si="86"/>
        <v>0.79495893720420263</v>
      </c>
      <c r="BD47">
        <f t="shared" si="87"/>
        <v>0.16245530369559949</v>
      </c>
      <c r="BE47">
        <f t="shared" si="18"/>
        <v>25.758317743600401</v>
      </c>
      <c r="BF47">
        <f t="shared" si="88"/>
        <v>1.0442709561187471E-2</v>
      </c>
      <c r="BG47">
        <f t="shared" si="89"/>
        <v>2.169512433258608E-3</v>
      </c>
      <c r="BH47">
        <f t="shared" si="90"/>
        <v>0.89942864531976574</v>
      </c>
      <c r="BI47">
        <f t="shared" si="91"/>
        <v>2.4121006647362235E-3</v>
      </c>
      <c r="BJ47">
        <f t="shared" si="42"/>
        <v>3.5801379406311461E-3</v>
      </c>
      <c r="BK47">
        <f t="shared" si="43"/>
        <v>11.852807166231269</v>
      </c>
      <c r="BL47">
        <f t="shared" si="92"/>
        <v>3.0204979212274574E-4</v>
      </c>
      <c r="BM47">
        <f t="shared" si="93"/>
        <v>0.41055288641644261</v>
      </c>
      <c r="BN47">
        <f t="shared" si="94"/>
        <v>1.3972809738041685</v>
      </c>
      <c r="BO47">
        <f t="shared" si="95"/>
        <v>0.54205416049226707</v>
      </c>
      <c r="BP47">
        <f t="shared" si="44"/>
        <v>2.7448553855818463E-5</v>
      </c>
      <c r="BQ47">
        <f t="shared" si="96"/>
        <v>1.0866818062551806</v>
      </c>
      <c r="BR47">
        <f t="shared" si="97"/>
        <v>0.99853429001170302</v>
      </c>
      <c r="BS47">
        <f t="shared" si="98"/>
        <v>1.0882769045842626</v>
      </c>
      <c r="BT47">
        <f t="shared" si="45"/>
        <v>0.58990502389754551</v>
      </c>
      <c r="BU47">
        <f t="shared" si="46"/>
        <v>0.58990502389754551</v>
      </c>
      <c r="BV47">
        <f t="shared" si="19"/>
        <v>0.58990502389754551</v>
      </c>
      <c r="BW47">
        <f t="shared" si="20"/>
        <v>17.7920805358977</v>
      </c>
      <c r="BX47">
        <f t="shared" si="21"/>
        <v>0.23684021298268276</v>
      </c>
      <c r="BY47">
        <f t="shared" si="22"/>
        <v>33983.794454809562</v>
      </c>
      <c r="BZ47">
        <f t="shared" si="23"/>
        <v>0.27981908032826114</v>
      </c>
      <c r="CA47">
        <f t="shared" si="24"/>
        <v>16031.290156383951</v>
      </c>
      <c r="CB47">
        <f t="shared" si="99"/>
        <v>1.6187778227438283E-4</v>
      </c>
      <c r="CC47">
        <f t="shared" si="100"/>
        <v>3.1470954307385611E-4</v>
      </c>
      <c r="CD47">
        <f t="shared" si="101"/>
        <v>-2.969449446306426</v>
      </c>
      <c r="CE47">
        <f t="shared" si="102"/>
        <v>11.840136788791222</v>
      </c>
      <c r="CF47">
        <f t="shared" si="103"/>
        <v>7.133235469161477E-3</v>
      </c>
      <c r="CG47">
        <f t="shared" si="25"/>
        <v>30.242911779844448</v>
      </c>
      <c r="CH47" s="11">
        <f t="shared" si="26"/>
        <v>2118180406.0250194</v>
      </c>
      <c r="CI47" s="18">
        <f t="shared" si="47"/>
        <v>0.210218650292082</v>
      </c>
      <c r="CJ47" s="18">
        <f t="shared" si="27"/>
        <v>42.043730058416401</v>
      </c>
      <c r="CK47">
        <f t="shared" si="104"/>
        <v>5800</v>
      </c>
      <c r="CL47" s="4">
        <f t="shared" si="28"/>
        <v>1562.4817843487417</v>
      </c>
      <c r="CM47" s="11"/>
      <c r="CN47" s="11"/>
      <c r="CO47" s="11"/>
      <c r="CP47" s="11"/>
      <c r="CQ47" s="11"/>
      <c r="CR47" s="11"/>
      <c r="CS47" s="11"/>
      <c r="CT47" s="13">
        <f t="shared" si="29"/>
        <v>1.5277646583885505</v>
      </c>
      <c r="CU47" s="14">
        <v>0.8</v>
      </c>
      <c r="CV47" s="14">
        <f t="shared" si="105"/>
        <v>0.31103563549208835</v>
      </c>
      <c r="CW47" s="14">
        <f t="shared" si="48"/>
        <v>-0.13629332675399075</v>
      </c>
      <c r="CX47" s="14">
        <f t="shared" si="106"/>
        <v>1.6501018436435769E-2</v>
      </c>
      <c r="CY47" s="14">
        <f t="shared" si="107"/>
        <v>-1.1587263644415827E-4</v>
      </c>
      <c r="CZ47" s="14">
        <f t="shared" si="49"/>
        <v>1.3934354125129E-2</v>
      </c>
      <c r="DA47" s="14">
        <f t="shared" si="50"/>
        <v>0.93262524724900775</v>
      </c>
      <c r="DB47" s="14">
        <f t="shared" si="51"/>
        <v>0.89331909478009297</v>
      </c>
      <c r="DC47" s="14">
        <f t="shared" si="52"/>
        <v>9.3319094780092926E-2</v>
      </c>
      <c r="DD47" s="14">
        <v>0.85</v>
      </c>
      <c r="DE47" s="14">
        <f t="shared" si="53"/>
        <v>0.29273942163961264</v>
      </c>
      <c r="DF47" s="14">
        <f t="shared" si="54"/>
        <v>-0.12827607223905016</v>
      </c>
      <c r="DG47" s="14">
        <f t="shared" si="55"/>
        <v>1.4616819099403319E-2</v>
      </c>
      <c r="DH47" s="14">
        <f t="shared" si="56"/>
        <v>-8.5572889123390513E-5</v>
      </c>
      <c r="DI47" s="14">
        <f t="shared" si="57"/>
        <v>1.2251333663875989E-2</v>
      </c>
      <c r="DJ47" s="14">
        <f t="shared" si="108"/>
        <v>0.94008302604765892</v>
      </c>
      <c r="DK47" s="14">
        <f t="shared" si="109"/>
        <v>0.89794359057333262</v>
      </c>
      <c r="DL47" s="14">
        <f t="shared" si="110"/>
        <v>4.794359057333264E-2</v>
      </c>
      <c r="DM47" s="14">
        <f t="shared" si="111"/>
        <v>-0.90751008413520695</v>
      </c>
      <c r="DN47" s="14">
        <f t="shared" si="112"/>
        <v>0.90282981579099419</v>
      </c>
      <c r="DO47" s="14">
        <f t="shared" si="58"/>
        <v>0.85</v>
      </c>
      <c r="DP47" s="14">
        <f t="shared" si="59"/>
        <v>0.29273942163961264</v>
      </c>
      <c r="DQ47" s="14">
        <f t="shared" si="60"/>
        <v>-0.12827607223905016</v>
      </c>
      <c r="DR47" s="14">
        <f t="shared" si="61"/>
        <v>1.4616819099403319E-2</v>
      </c>
      <c r="DS47" s="14">
        <f t="shared" si="62"/>
        <v>-8.5572889123390513E-5</v>
      </c>
      <c r="DT47" s="14">
        <f t="shared" si="63"/>
        <v>1.2251333663875987E-2</v>
      </c>
      <c r="DU47" s="14">
        <f t="shared" si="64"/>
        <v>0.94008302604765892</v>
      </c>
      <c r="DV47" s="14">
        <f t="shared" si="65"/>
        <v>0.89794359057333262</v>
      </c>
      <c r="DW47" s="14">
        <f t="shared" si="66"/>
        <v>4.794359057333264E-2</v>
      </c>
      <c r="DX47" s="14">
        <f t="shared" si="67"/>
        <v>0.90282981579099419</v>
      </c>
      <c r="DY47" s="14">
        <f t="shared" si="68"/>
        <v>0.27560953796775661</v>
      </c>
      <c r="DZ47" s="14">
        <f t="shared" si="69"/>
        <v>-0.12076989427698988</v>
      </c>
      <c r="EA47" s="14">
        <f t="shared" si="70"/>
        <v>1.2956238597742248E-2</v>
      </c>
      <c r="EB47" s="14">
        <f t="shared" si="71"/>
        <v>-6.3299657159833527E-5</v>
      </c>
      <c r="EC47" s="14">
        <f t="shared" si="72"/>
        <v>1.078769797108289E-2</v>
      </c>
      <c r="ED47" s="14">
        <f t="shared" si="73"/>
        <v>0.94670513177955706</v>
      </c>
      <c r="EE47" s="14">
        <f t="shared" si="74"/>
        <v>0.90246241300722418</v>
      </c>
      <c r="EF47" s="14">
        <f t="shared" si="75"/>
        <v>-3.6740278377001001E-4</v>
      </c>
      <c r="EG47" s="14">
        <f t="shared" si="76"/>
        <v>-0.91446454305710678</v>
      </c>
      <c r="EH47" s="14">
        <f t="shared" si="77"/>
        <v>0.90242804757968464</v>
      </c>
      <c r="EL47">
        <f t="shared" si="30"/>
        <v>1019.0190271451631</v>
      </c>
      <c r="EV47">
        <f t="shared" si="113"/>
        <v>3.1948232807176775</v>
      </c>
      <c r="EW47">
        <f t="shared" si="78"/>
        <v>4.7671406924713472E-2</v>
      </c>
      <c r="EX47">
        <f t="shared" si="114"/>
        <v>1.1107125618679672</v>
      </c>
      <c r="EY47">
        <f t="shared" si="115"/>
        <v>1.3928545320049213E-2</v>
      </c>
    </row>
    <row r="48" spans="3:158">
      <c r="C48" s="4">
        <f t="shared" si="31"/>
        <v>1562.4817843487417</v>
      </c>
      <c r="D48">
        <v>517.70000000000095</v>
      </c>
      <c r="E48" s="4">
        <f t="shared" si="32"/>
        <v>1605.0686944012903</v>
      </c>
      <c r="F48" s="4">
        <f t="shared" si="0"/>
        <v>-1087.3686944012893</v>
      </c>
      <c r="G48" s="4">
        <f t="shared" si="1"/>
        <v>1040.0908921743712</v>
      </c>
      <c r="H48" s="4"/>
      <c r="I48" s="4">
        <f>Sheet10!K47</f>
        <v>1919.4681914512228</v>
      </c>
      <c r="J48" s="4"/>
      <c r="K48" s="4">
        <f t="shared" si="116"/>
        <v>1040.0908921743712</v>
      </c>
      <c r="O48">
        <f t="shared" si="3"/>
        <v>163.69413489627675</v>
      </c>
      <c r="Q48" s="27"/>
      <c r="R48">
        <f t="shared" si="33"/>
        <v>1.217231443285391</v>
      </c>
      <c r="S48">
        <f t="shared" si="4"/>
        <v>1.5195641923703908E-2</v>
      </c>
      <c r="T48">
        <f t="shared" si="5"/>
        <v>121.72314432853911</v>
      </c>
      <c r="U48">
        <f t="shared" si="79"/>
        <v>683.47545540474709</v>
      </c>
      <c r="V48">
        <f t="shared" si="6"/>
        <v>131.1473022031671</v>
      </c>
      <c r="W48">
        <f t="shared" si="7"/>
        <v>0.79363058651037233</v>
      </c>
      <c r="X48">
        <f t="shared" si="34"/>
        <v>48.33</v>
      </c>
      <c r="Y48">
        <f t="shared" si="35"/>
        <v>1.0143595360711593</v>
      </c>
      <c r="Z48">
        <f t="shared" si="36"/>
        <v>49.023996378319126</v>
      </c>
      <c r="AA48">
        <f t="shared" si="37"/>
        <v>59.673549867199171</v>
      </c>
      <c r="AB48">
        <f t="shared" si="8"/>
        <v>1.217231443285391</v>
      </c>
      <c r="AC48">
        <f t="shared" si="38"/>
        <v>49.023996378319126</v>
      </c>
      <c r="AH48">
        <f t="shared" si="9"/>
        <v>0.60691159282632801</v>
      </c>
      <c r="AI48">
        <f t="shared" si="10"/>
        <v>0.77943470082766786</v>
      </c>
      <c r="AJ48">
        <f t="shared" si="39"/>
        <v>2.2252181784710081</v>
      </c>
      <c r="AK48">
        <f t="shared" si="11"/>
        <v>0</v>
      </c>
      <c r="AL48">
        <f t="shared" si="12"/>
        <v>2.2252181784710081</v>
      </c>
      <c r="AM48">
        <f t="shared" si="80"/>
        <v>2.2252181784710081</v>
      </c>
      <c r="AN48">
        <f t="shared" si="13"/>
        <v>0</v>
      </c>
      <c r="AO48">
        <f t="shared" si="14"/>
        <v>30</v>
      </c>
      <c r="AP48">
        <f t="shared" si="81"/>
        <v>30</v>
      </c>
      <c r="AR48">
        <f t="shared" si="82"/>
        <v>1.5593566599315911</v>
      </c>
      <c r="AT48">
        <f t="shared" si="40"/>
        <v>0.90076648612717869</v>
      </c>
      <c r="AV48">
        <f t="shared" si="15"/>
        <v>0.3625941427959995</v>
      </c>
      <c r="AW48">
        <f t="shared" si="16"/>
        <v>6.9575642031219284E-2</v>
      </c>
      <c r="AX48">
        <f t="shared" si="83"/>
        <v>0.43216978482721879</v>
      </c>
      <c r="AY48">
        <f t="shared" si="41"/>
        <v>0.83900854600689956</v>
      </c>
      <c r="AZ48">
        <f t="shared" si="84"/>
        <v>0.16099145399310044</v>
      </c>
      <c r="BA48">
        <f t="shared" si="17"/>
        <v>0.82244552194125176</v>
      </c>
      <c r="BB48">
        <f t="shared" si="85"/>
        <v>0.82244552194125176</v>
      </c>
      <c r="BC48">
        <f t="shared" si="86"/>
        <v>0.79450460968578251</v>
      </c>
      <c r="BD48">
        <f t="shared" si="87"/>
        <v>0.15245190639152675</v>
      </c>
      <c r="BE48">
        <f t="shared" si="18"/>
        <v>25.752428272277697</v>
      </c>
      <c r="BF48">
        <f t="shared" si="88"/>
        <v>1.0316865092576698E-2</v>
      </c>
      <c r="BG48">
        <f t="shared" si="89"/>
        <v>2.166992268621997E-3</v>
      </c>
      <c r="BH48">
        <f t="shared" si="90"/>
        <v>0.90058917765259039</v>
      </c>
      <c r="BI48">
        <f t="shared" si="91"/>
        <v>2.4061939921045019E-3</v>
      </c>
      <c r="BJ48">
        <f t="shared" si="42"/>
        <v>3.5693299401449792E-3</v>
      </c>
      <c r="BK48">
        <f t="shared" si="43"/>
        <v>11.42487123245238</v>
      </c>
      <c r="BL48">
        <f t="shared" si="92"/>
        <v>3.1241752029609636E-4</v>
      </c>
      <c r="BM48">
        <f t="shared" si="93"/>
        <v>0.42684647146196464</v>
      </c>
      <c r="BN48">
        <f t="shared" si="94"/>
        <v>1.4132565709905394</v>
      </c>
      <c r="BO48">
        <f t="shared" si="95"/>
        <v>0.54957294056237327</v>
      </c>
      <c r="BP48">
        <f t="shared" si="44"/>
        <v>2.5652523056892599E-5</v>
      </c>
      <c r="BQ48">
        <f t="shared" si="96"/>
        <v>1.0868072111796243</v>
      </c>
      <c r="BR48">
        <f t="shared" si="97"/>
        <v>0.99863012534177586</v>
      </c>
      <c r="BS48">
        <f t="shared" si="98"/>
        <v>1.0882980430894476</v>
      </c>
      <c r="BT48">
        <f t="shared" si="45"/>
        <v>0.59809915574894412</v>
      </c>
      <c r="BU48">
        <f t="shared" si="46"/>
        <v>0.59809915574894412</v>
      </c>
      <c r="BV48">
        <f t="shared" si="19"/>
        <v>0.59809915574894412</v>
      </c>
      <c r="BW48">
        <f t="shared" si="20"/>
        <v>17.775813943230808</v>
      </c>
      <c r="BX48">
        <f t="shared" si="21"/>
        <v>0.22730277446700317</v>
      </c>
      <c r="BY48">
        <f t="shared" si="22"/>
        <v>33935.154888191661</v>
      </c>
      <c r="BZ48">
        <f t="shared" si="23"/>
        <v>0.28995506034246038</v>
      </c>
      <c r="CA48">
        <f t="shared" si="24"/>
        <v>15448.740366699303</v>
      </c>
      <c r="CB48">
        <f t="shared" si="99"/>
        <v>1.6187778227438283E-4</v>
      </c>
      <c r="CC48">
        <f t="shared" si="100"/>
        <v>3.2657678750788217E-4</v>
      </c>
      <c r="CD48">
        <f t="shared" si="101"/>
        <v>-2.9562584405478747</v>
      </c>
      <c r="CE48">
        <f t="shared" si="102"/>
        <v>11.791806272096188</v>
      </c>
      <c r="CF48">
        <f t="shared" si="103"/>
        <v>7.1918286073540836E-3</v>
      </c>
      <c r="CG48">
        <f t="shared" si="25"/>
        <v>30.634216004759931</v>
      </c>
      <c r="CH48" s="11">
        <f t="shared" si="26"/>
        <v>2102269947.8566251</v>
      </c>
      <c r="CI48" s="18">
        <f t="shared" si="47"/>
        <v>0.21293455026274322</v>
      </c>
      <c r="CJ48" s="18">
        <f t="shared" si="27"/>
        <v>42.586910052548646</v>
      </c>
      <c r="CK48">
        <f t="shared" si="104"/>
        <v>6000</v>
      </c>
      <c r="CL48" s="4">
        <f t="shared" si="28"/>
        <v>1605.0686944012903</v>
      </c>
      <c r="CM48" s="11"/>
      <c r="CN48" s="11"/>
      <c r="CO48" s="11"/>
      <c r="CP48" s="11"/>
      <c r="CQ48" s="11"/>
      <c r="CR48" s="11"/>
      <c r="CS48" s="11"/>
      <c r="CT48" s="13">
        <f t="shared" si="29"/>
        <v>1.5593566599315911</v>
      </c>
      <c r="CU48" s="14">
        <v>0.8</v>
      </c>
      <c r="CV48" s="14">
        <f t="shared" si="105"/>
        <v>0.31746741032236303</v>
      </c>
      <c r="CW48" s="14">
        <f t="shared" si="48"/>
        <v>-0.13911167902145311</v>
      </c>
      <c r="CX48" s="14">
        <f t="shared" si="106"/>
        <v>1.7190509544359942E-2</v>
      </c>
      <c r="CY48" s="14">
        <f t="shared" si="107"/>
        <v>-1.2835887121645964E-4</v>
      </c>
      <c r="CZ48" s="14">
        <f t="shared" si="49"/>
        <v>1.455614858055874E-2</v>
      </c>
      <c r="DA48" s="14">
        <f t="shared" si="50"/>
        <v>0.92991100931612469</v>
      </c>
      <c r="DB48" s="14">
        <f t="shared" si="51"/>
        <v>0.89174311221242619</v>
      </c>
      <c r="DC48" s="14">
        <f t="shared" si="52"/>
        <v>9.1743112212426148E-2</v>
      </c>
      <c r="DD48" s="14">
        <v>0.85</v>
      </c>
      <c r="DE48" s="14">
        <f t="shared" si="53"/>
        <v>0.29879285677398881</v>
      </c>
      <c r="DF48" s="14">
        <f t="shared" si="54"/>
        <v>-0.13092863907901472</v>
      </c>
      <c r="DG48" s="14">
        <f t="shared" si="55"/>
        <v>1.5227579388775597E-2</v>
      </c>
      <c r="DH48" s="14">
        <f t="shared" si="56"/>
        <v>-9.4794075561602698E-5</v>
      </c>
      <c r="DI48" s="14">
        <f t="shared" si="57"/>
        <v>1.2794286837469665E-2</v>
      </c>
      <c r="DJ48" s="14">
        <f t="shared" si="108"/>
        <v>0.93765908911527485</v>
      </c>
      <c r="DK48" s="14">
        <f t="shared" si="109"/>
        <v>0.89639041372722383</v>
      </c>
      <c r="DL48" s="14">
        <f t="shared" si="110"/>
        <v>4.6390413727223856E-2</v>
      </c>
      <c r="DM48" s="14">
        <f t="shared" si="111"/>
        <v>-0.90705396970404706</v>
      </c>
      <c r="DN48" s="14">
        <f t="shared" si="112"/>
        <v>0.90114405016314525</v>
      </c>
      <c r="DO48" s="14">
        <f t="shared" si="58"/>
        <v>0.85</v>
      </c>
      <c r="DP48" s="14">
        <f t="shared" si="59"/>
        <v>0.29879285677398881</v>
      </c>
      <c r="DQ48" s="14">
        <f t="shared" si="60"/>
        <v>-0.13092863907901472</v>
      </c>
      <c r="DR48" s="14">
        <f t="shared" si="61"/>
        <v>1.5227579388775597E-2</v>
      </c>
      <c r="DS48" s="14">
        <f t="shared" si="62"/>
        <v>-9.4794075561602698E-5</v>
      </c>
      <c r="DT48" s="14">
        <f t="shared" si="63"/>
        <v>1.2794286837469663E-2</v>
      </c>
      <c r="DU48" s="14">
        <f t="shared" si="64"/>
        <v>0.93765908911527485</v>
      </c>
      <c r="DV48" s="14">
        <f t="shared" si="65"/>
        <v>0.89639041372722383</v>
      </c>
      <c r="DW48" s="14">
        <f t="shared" si="66"/>
        <v>4.6390413727223856E-2</v>
      </c>
      <c r="DX48" s="14">
        <f t="shared" si="67"/>
        <v>0.90114405016314525</v>
      </c>
      <c r="DY48" s="14">
        <f t="shared" si="68"/>
        <v>0.2818349943185115</v>
      </c>
      <c r="DZ48" s="14">
        <f t="shared" si="69"/>
        <v>-0.12349783943756208</v>
      </c>
      <c r="EA48" s="14">
        <f t="shared" si="70"/>
        <v>1.3548158992052648E-2</v>
      </c>
      <c r="EB48" s="14">
        <f t="shared" si="71"/>
        <v>-7.0779049510129728E-5</v>
      </c>
      <c r="EC48" s="14">
        <f t="shared" si="72"/>
        <v>1.1307305851075748E-2</v>
      </c>
      <c r="ED48" s="14">
        <f t="shared" si="73"/>
        <v>0.94433932303154688</v>
      </c>
      <c r="EE48" s="14">
        <f t="shared" si="74"/>
        <v>0.9007990321567162</v>
      </c>
      <c r="EF48" s="14">
        <f t="shared" si="75"/>
        <v>-3.4501800642905422E-4</v>
      </c>
      <c r="EG48" s="14">
        <f t="shared" si="76"/>
        <v>-0.9137999744754427</v>
      </c>
      <c r="EH48" s="14">
        <f t="shared" si="77"/>
        <v>0.90076648612717869</v>
      </c>
      <c r="EL48">
        <f t="shared" si="30"/>
        <v>1040.0908921743712</v>
      </c>
      <c r="EV48">
        <f t="shared" si="113"/>
        <v>3.2669878111223198</v>
      </c>
      <c r="EW48">
        <f t="shared" si="78"/>
        <v>4.8748206607254208E-2</v>
      </c>
      <c r="EX48">
        <f t="shared" si="114"/>
        <v>1.1141112696088464</v>
      </c>
      <c r="EY48">
        <f t="shared" si="115"/>
        <v>1.3971165757076437E-2</v>
      </c>
    </row>
    <row r="49" spans="3:155">
      <c r="C49" s="4">
        <f t="shared" si="31"/>
        <v>1605.0686944012903</v>
      </c>
      <c r="D49">
        <v>517.80000000000098</v>
      </c>
      <c r="E49" s="4">
        <f t="shared" si="32"/>
        <v>1648.220950859192</v>
      </c>
      <c r="F49" s="4">
        <f t="shared" si="0"/>
        <v>-1130.4209508591912</v>
      </c>
      <c r="G49" s="4">
        <f t="shared" si="1"/>
        <v>1061.4343472006456</v>
      </c>
      <c r="H49" s="4"/>
      <c r="I49" s="4">
        <f>Sheet10!K48</f>
        <v>1986.2333278715289</v>
      </c>
      <c r="J49" s="4"/>
      <c r="K49" s="4">
        <f t="shared" si="116"/>
        <v>1061.4343472006456</v>
      </c>
      <c r="O49">
        <f t="shared" si="3"/>
        <v>167.37152352892213</v>
      </c>
      <c r="Q49" s="27"/>
      <c r="R49">
        <f t="shared" si="33"/>
        <v>1.2166677111546169</v>
      </c>
      <c r="S49">
        <f t="shared" si="4"/>
        <v>1.4862597822150972E-2</v>
      </c>
      <c r="T49">
        <f t="shared" si="5"/>
        <v>121.66677111546169</v>
      </c>
      <c r="U49">
        <f t="shared" si="79"/>
        <v>683.15891981331742</v>
      </c>
      <c r="V49">
        <f t="shared" si="6"/>
        <v>122.80738144466949</v>
      </c>
      <c r="W49">
        <f t="shared" si="7"/>
        <v>0.79326284764710786</v>
      </c>
      <c r="X49">
        <f t="shared" si="34"/>
        <v>48.33</v>
      </c>
      <c r="Y49">
        <f t="shared" si="35"/>
        <v>1.0138897592955141</v>
      </c>
      <c r="Z49">
        <f t="shared" si="36"/>
        <v>49.001292066752193</v>
      </c>
      <c r="AA49">
        <f t="shared" si="37"/>
        <v>59.618289862474278</v>
      </c>
      <c r="AB49">
        <f t="shared" si="8"/>
        <v>1.2166677111546169</v>
      </c>
      <c r="AC49">
        <f t="shared" si="38"/>
        <v>49.001292066752193</v>
      </c>
      <c r="AH49">
        <f t="shared" si="9"/>
        <v>0.60259825920609766</v>
      </c>
      <c r="AI49">
        <f t="shared" si="10"/>
        <v>0.77637033078313011</v>
      </c>
      <c r="AJ49">
        <f t="shared" si="39"/>
        <v>2.1981467591138442</v>
      </c>
      <c r="AK49">
        <f t="shared" si="11"/>
        <v>0</v>
      </c>
      <c r="AL49">
        <f t="shared" si="12"/>
        <v>2.1981467591138442</v>
      </c>
      <c r="AM49">
        <f t="shared" si="80"/>
        <v>2.1981467591138442</v>
      </c>
      <c r="AN49">
        <f t="shared" si="13"/>
        <v>0</v>
      </c>
      <c r="AO49">
        <f t="shared" si="14"/>
        <v>30</v>
      </c>
      <c r="AP49">
        <f t="shared" si="81"/>
        <v>30</v>
      </c>
      <c r="AR49">
        <f t="shared" si="82"/>
        <v>1.5913558428795285</v>
      </c>
      <c r="AT49">
        <f t="shared" si="40"/>
        <v>0.89910360293289382</v>
      </c>
      <c r="AV49">
        <f t="shared" si="15"/>
        <v>0.36242621584188389</v>
      </c>
      <c r="AW49">
        <f t="shared" si="16"/>
        <v>6.5151186998487765E-2</v>
      </c>
      <c r="AX49">
        <f t="shared" si="83"/>
        <v>0.42757740284037166</v>
      </c>
      <c r="AY49">
        <f t="shared" si="41"/>
        <v>0.84762715109429954</v>
      </c>
      <c r="AZ49">
        <f t="shared" si="84"/>
        <v>0.15237284890570046</v>
      </c>
      <c r="BA49">
        <f t="shared" si="17"/>
        <v>0.82769990294343998</v>
      </c>
      <c r="BB49">
        <f t="shared" si="85"/>
        <v>0.82769990294343998</v>
      </c>
      <c r="BC49">
        <f t="shared" si="86"/>
        <v>0.79404469114747889</v>
      </c>
      <c r="BD49">
        <f t="shared" si="87"/>
        <v>0.14274065146731951</v>
      </c>
      <c r="BE49">
        <f t="shared" si="18"/>
        <v>25.746464265765884</v>
      </c>
      <c r="BF49">
        <f t="shared" si="88"/>
        <v>1.0192533137170279E-2</v>
      </c>
      <c r="BG49">
        <f t="shared" si="89"/>
        <v>2.1644865428213228E-3</v>
      </c>
      <c r="BH49">
        <f t="shared" si="90"/>
        <v>0.90173708212091053</v>
      </c>
      <c r="BI49">
        <f t="shared" si="91"/>
        <v>2.4003521489106235E-3</v>
      </c>
      <c r="BJ49">
        <f t="shared" si="42"/>
        <v>3.5586030161432088E-3</v>
      </c>
      <c r="BK49">
        <f t="shared" si="43"/>
        <v>10.998013352478779</v>
      </c>
      <c r="BL49">
        <f t="shared" si="92"/>
        <v>3.2356780284697106E-4</v>
      </c>
      <c r="BM49">
        <f t="shared" si="93"/>
        <v>0.44454492139933316</v>
      </c>
      <c r="BN49">
        <f t="shared" si="94"/>
        <v>1.4306112713374315</v>
      </c>
      <c r="BO49">
        <f t="shared" si="95"/>
        <v>0.55743855776191076</v>
      </c>
      <c r="BP49">
        <f t="shared" si="44"/>
        <v>2.391989278449461E-5</v>
      </c>
      <c r="BQ49">
        <f t="shared" si="96"/>
        <v>1.0869282035314216</v>
      </c>
      <c r="BR49">
        <f t="shared" si="97"/>
        <v>0.99872258692707927</v>
      </c>
      <c r="BS49">
        <f t="shared" si="98"/>
        <v>1.0883184357287221</v>
      </c>
      <c r="BT49">
        <f t="shared" si="45"/>
        <v>0.60667065919831764</v>
      </c>
      <c r="BU49">
        <f t="shared" si="46"/>
        <v>0.60667065919831764</v>
      </c>
      <c r="BV49">
        <f t="shared" si="19"/>
        <v>0.60667065919831764</v>
      </c>
      <c r="BW49">
        <f t="shared" si="20"/>
        <v>17.759352855115925</v>
      </c>
      <c r="BX49">
        <f t="shared" si="21"/>
        <v>0.21762331839146432</v>
      </c>
      <c r="BY49">
        <f t="shared" si="22"/>
        <v>33885.881008014483</v>
      </c>
      <c r="BZ49">
        <f t="shared" si="23"/>
        <v>0.30096414956551965</v>
      </c>
      <c r="CA49">
        <f t="shared" si="24"/>
        <v>14862.023598209853</v>
      </c>
      <c r="CB49">
        <f t="shared" si="99"/>
        <v>1.6187778227438283E-4</v>
      </c>
      <c r="CC49">
        <f t="shared" si="100"/>
        <v>3.3946924970619074E-4</v>
      </c>
      <c r="CD49">
        <f t="shared" si="101"/>
        <v>-2.9424204983120918</v>
      </c>
      <c r="CE49">
        <f t="shared" si="102"/>
        <v>11.741061601792547</v>
      </c>
      <c r="CF49">
        <f t="shared" si="103"/>
        <v>7.254128871383686E-3</v>
      </c>
      <c r="CG49">
        <f t="shared" si="25"/>
        <v>31.041476963248627</v>
      </c>
      <c r="CH49" s="11">
        <f t="shared" si="26"/>
        <v>2086587995.8452592</v>
      </c>
      <c r="CI49" s="18">
        <f t="shared" si="47"/>
        <v>0.21576128228950883</v>
      </c>
      <c r="CJ49" s="18">
        <f t="shared" si="27"/>
        <v>43.152256457901764</v>
      </c>
      <c r="CK49">
        <f t="shared" si="104"/>
        <v>6200</v>
      </c>
      <c r="CL49" s="4">
        <f t="shared" si="28"/>
        <v>1648.220950859192</v>
      </c>
      <c r="CM49" s="11"/>
      <c r="CN49" s="11"/>
      <c r="CO49" s="11"/>
      <c r="CP49" s="11"/>
      <c r="CQ49" s="11"/>
      <c r="CR49" s="11"/>
      <c r="CS49" s="11"/>
      <c r="CT49" s="13">
        <f t="shared" si="29"/>
        <v>1.5913558428795285</v>
      </c>
      <c r="CU49" s="14">
        <v>0.8</v>
      </c>
      <c r="CV49" s="14">
        <f t="shared" si="105"/>
        <v>0.32398208268946532</v>
      </c>
      <c r="CW49" s="14">
        <f t="shared" si="48"/>
        <v>-0.14196635632625745</v>
      </c>
      <c r="CX49" s="14">
        <f t="shared" si="106"/>
        <v>1.7903273117992585E-2</v>
      </c>
      <c r="CY49" s="14">
        <f t="shared" si="107"/>
        <v>-1.4208070622865999E-4</v>
      </c>
      <c r="CZ49" s="14">
        <f t="shared" si="49"/>
        <v>1.5202265640287586E-2</v>
      </c>
      <c r="DA49" s="14">
        <f t="shared" si="50"/>
        <v>0.9271134608930589</v>
      </c>
      <c r="DB49" s="14">
        <f t="shared" si="51"/>
        <v>0.89017322260914644</v>
      </c>
      <c r="DC49" s="14">
        <f t="shared" si="52"/>
        <v>9.0173222609146397E-2</v>
      </c>
      <c r="DD49" s="14">
        <v>0.85</v>
      </c>
      <c r="DE49" s="14">
        <f t="shared" si="53"/>
        <v>0.3049243131194968</v>
      </c>
      <c r="DF49" s="14">
        <f t="shared" si="54"/>
        <v>-0.13361539418941878</v>
      </c>
      <c r="DG49" s="14">
        <f t="shared" si="55"/>
        <v>1.5858954734277168E-2</v>
      </c>
      <c r="DH49" s="14">
        <f t="shared" si="56"/>
        <v>-1.0492776287641882E-4</v>
      </c>
      <c r="DI49" s="14">
        <f t="shared" si="57"/>
        <v>1.3358183311001005E-2</v>
      </c>
      <c r="DJ49" s="14">
        <f t="shared" si="108"/>
        <v>0.9351599065357471</v>
      </c>
      <c r="DK49" s="14">
        <f t="shared" si="109"/>
        <v>0.89484052576433781</v>
      </c>
      <c r="DL49" s="14">
        <f t="shared" si="110"/>
        <v>4.4840525764337835E-2</v>
      </c>
      <c r="DM49" s="14">
        <f t="shared" si="111"/>
        <v>-0.90665393689617246</v>
      </c>
      <c r="DN49" s="14">
        <f t="shared" si="112"/>
        <v>0.89945715662785775</v>
      </c>
      <c r="DO49" s="14">
        <f t="shared" si="58"/>
        <v>0.85</v>
      </c>
      <c r="DP49" s="14">
        <f t="shared" si="59"/>
        <v>0.3049243131194968</v>
      </c>
      <c r="DQ49" s="14">
        <f t="shared" si="60"/>
        <v>-0.13361539418941878</v>
      </c>
      <c r="DR49" s="14">
        <f t="shared" si="61"/>
        <v>1.5858954734277168E-2</v>
      </c>
      <c r="DS49" s="14">
        <f t="shared" si="62"/>
        <v>-1.0492776287641882E-4</v>
      </c>
      <c r="DT49" s="14">
        <f t="shared" si="63"/>
        <v>1.3358183311001007E-2</v>
      </c>
      <c r="DU49" s="14">
        <f t="shared" si="64"/>
        <v>0.9351599065357471</v>
      </c>
      <c r="DV49" s="14">
        <f t="shared" si="65"/>
        <v>0.89484052576433781</v>
      </c>
      <c r="DW49" s="14">
        <f t="shared" si="66"/>
        <v>4.4840525764337835E-2</v>
      </c>
      <c r="DX49" s="14">
        <f t="shared" si="67"/>
        <v>0.89945715662785775</v>
      </c>
      <c r="DY49" s="14">
        <f t="shared" si="68"/>
        <v>0.28815787860678282</v>
      </c>
      <c r="DZ49" s="14">
        <f t="shared" si="69"/>
        <v>-0.12626847674079469</v>
      </c>
      <c r="EA49" s="14">
        <f t="shared" si="70"/>
        <v>1.4162875831988607E-2</v>
      </c>
      <c r="EB49" s="14">
        <f t="shared" si="71"/>
        <v>-7.9082908589690802E-5</v>
      </c>
      <c r="EC49" s="14">
        <f t="shared" si="72"/>
        <v>1.1849400310019827E-2</v>
      </c>
      <c r="ED49" s="14">
        <f t="shared" si="73"/>
        <v>0.94188865848845715</v>
      </c>
      <c r="EE49" s="14">
        <f t="shared" si="74"/>
        <v>0.89913429776168097</v>
      </c>
      <c r="EF49" s="14">
        <f t="shared" si="75"/>
        <v>-3.2285886617677839E-4</v>
      </c>
      <c r="EG49" s="14">
        <f t="shared" si="76"/>
        <v>-0.91318198840964915</v>
      </c>
      <c r="EH49" s="14">
        <f t="shared" si="77"/>
        <v>0.89910360293289382</v>
      </c>
      <c r="EL49">
        <f t="shared" si="30"/>
        <v>1061.4343472006456</v>
      </c>
      <c r="EV49">
        <f t="shared" si="113"/>
        <v>3.3402817111607743</v>
      </c>
      <c r="EW49">
        <f t="shared" si="78"/>
        <v>4.9841858126235115E-2</v>
      </c>
      <c r="EX49">
        <f t="shared" si="114"/>
        <v>1.1175958126348635</v>
      </c>
      <c r="EY49">
        <f t="shared" si="115"/>
        <v>1.4014862584792075E-2</v>
      </c>
    </row>
    <row r="50" spans="3:155">
      <c r="C50" s="4">
        <f t="shared" si="31"/>
        <v>1648.220950859192</v>
      </c>
      <c r="D50">
        <v>517.900000000001</v>
      </c>
      <c r="E50" s="4">
        <f t="shared" si="32"/>
        <v>1691.963267741743</v>
      </c>
      <c r="F50" s="4">
        <f t="shared" si="0"/>
        <v>-1174.063267741742</v>
      </c>
      <c r="G50" s="4">
        <f t="shared" si="1"/>
        <v>1083.0604754295964</v>
      </c>
      <c r="H50" s="4"/>
      <c r="I50" s="4">
        <f>Sheet10!K49</f>
        <v>2052.9016975837426</v>
      </c>
      <c r="J50" s="4"/>
      <c r="K50" s="4">
        <f t="shared" si="116"/>
        <v>1083.0604754295964</v>
      </c>
      <c r="O50">
        <f t="shared" si="3"/>
        <v>171.1046890692665</v>
      </c>
      <c r="Q50" s="27"/>
      <c r="R50">
        <f t="shared" si="33"/>
        <v>1.2160967792309589</v>
      </c>
      <c r="S50">
        <f t="shared" si="4"/>
        <v>1.4538870955023904E-2</v>
      </c>
      <c r="T50">
        <f t="shared" si="5"/>
        <v>121.60967792309589</v>
      </c>
      <c r="U50">
        <f t="shared" si="79"/>
        <v>682.83834153818339</v>
      </c>
      <c r="V50">
        <f t="shared" si="6"/>
        <v>114.70487445784212</v>
      </c>
      <c r="W50">
        <f t="shared" si="7"/>
        <v>0.79288953109307336</v>
      </c>
      <c r="X50">
        <f t="shared" si="34"/>
        <v>48.33</v>
      </c>
      <c r="Y50">
        <f t="shared" si="35"/>
        <v>1.0134139826924657</v>
      </c>
      <c r="Z50">
        <f t="shared" si="36"/>
        <v>48.97829778352687</v>
      </c>
      <c r="AA50">
        <f t="shared" si="37"/>
        <v>59.56235018676184</v>
      </c>
      <c r="AB50">
        <f t="shared" si="8"/>
        <v>1.2160967792309589</v>
      </c>
      <c r="AC50">
        <f t="shared" si="38"/>
        <v>48.97829778352687</v>
      </c>
      <c r="AH50">
        <f t="shared" si="9"/>
        <v>0.59831047352099009</v>
      </c>
      <c r="AI50">
        <f t="shared" si="10"/>
        <v>0.77330769687754652</v>
      </c>
      <c r="AJ50">
        <f t="shared" si="39"/>
        <v>2.171392433028517</v>
      </c>
      <c r="AK50">
        <f t="shared" si="11"/>
        <v>0</v>
      </c>
      <c r="AL50">
        <f t="shared" si="12"/>
        <v>2.171392433028517</v>
      </c>
      <c r="AM50">
        <f t="shared" si="80"/>
        <v>2.171392433028517</v>
      </c>
      <c r="AN50">
        <f t="shared" si="13"/>
        <v>0</v>
      </c>
      <c r="AO50">
        <f t="shared" si="14"/>
        <v>30</v>
      </c>
      <c r="AP50">
        <f t="shared" si="81"/>
        <v>30</v>
      </c>
      <c r="AR50">
        <f t="shared" si="82"/>
        <v>1.6237788237325284</v>
      </c>
      <c r="AT50">
        <f t="shared" si="40"/>
        <v>0.89743967221918042</v>
      </c>
      <c r="AV50">
        <f t="shared" si="15"/>
        <v>0.36225614418246721</v>
      </c>
      <c r="AW50">
        <f t="shared" si="16"/>
        <v>6.0852683588957929E-2</v>
      </c>
      <c r="AX50">
        <f t="shared" si="83"/>
        <v>0.42310882777142511</v>
      </c>
      <c r="AY50">
        <f t="shared" si="41"/>
        <v>0.85617723007700475</v>
      </c>
      <c r="AZ50">
        <f t="shared" si="84"/>
        <v>0.14382276992299525</v>
      </c>
      <c r="BA50">
        <f t="shared" si="17"/>
        <v>0.83275874655220394</v>
      </c>
      <c r="BB50">
        <f t="shared" si="85"/>
        <v>0.83275874655220394</v>
      </c>
      <c r="BC50">
        <f t="shared" si="86"/>
        <v>0.79357895298446979</v>
      </c>
      <c r="BD50">
        <f t="shared" si="87"/>
        <v>0.13330735642263181</v>
      </c>
      <c r="BE50">
        <f t="shared" si="18"/>
        <v>25.740422680579904</v>
      </c>
      <c r="BF50">
        <f t="shared" si="88"/>
        <v>1.0069658181208592E-2</v>
      </c>
      <c r="BG50">
        <f t="shared" si="89"/>
        <v>2.1619946449718602E-3</v>
      </c>
      <c r="BH50">
        <f t="shared" si="90"/>
        <v>0.90287282109021372</v>
      </c>
      <c r="BI50">
        <f t="shared" si="91"/>
        <v>2.3945727398918312E-3</v>
      </c>
      <c r="BJ50">
        <f t="shared" si="42"/>
        <v>3.5479526135364474E-3</v>
      </c>
      <c r="BK50">
        <f t="shared" si="43"/>
        <v>10.571546499187408</v>
      </c>
      <c r="BL50">
        <f t="shared" si="92"/>
        <v>3.3561339524062675E-4</v>
      </c>
      <c r="BM50">
        <f t="shared" si="93"/>
        <v>0.46386829033097832</v>
      </c>
      <c r="BN50">
        <f t="shared" si="94"/>
        <v>1.4495612397245232</v>
      </c>
      <c r="BO50">
        <f t="shared" si="95"/>
        <v>0.56569072593969394</v>
      </c>
      <c r="BP50">
        <f t="shared" si="44"/>
        <v>2.2247548916476399E-5</v>
      </c>
      <c r="BQ50">
        <f t="shared" si="96"/>
        <v>1.0870449992740601</v>
      </c>
      <c r="BR50">
        <f t="shared" si="97"/>
        <v>0.99881183997651335</v>
      </c>
      <c r="BS50">
        <f t="shared" si="98"/>
        <v>1.0883381191192343</v>
      </c>
      <c r="BT50">
        <f t="shared" si="45"/>
        <v>0.61566278067240077</v>
      </c>
      <c r="BU50">
        <f t="shared" si="46"/>
        <v>0.61566278067240077</v>
      </c>
      <c r="BV50">
        <f t="shared" si="19"/>
        <v>0.61566278067240077</v>
      </c>
      <c r="BW50">
        <f t="shared" si="20"/>
        <v>17.742689303681125</v>
      </c>
      <c r="BX50">
        <f t="shared" si="21"/>
        <v>0.20779641455465955</v>
      </c>
      <c r="BY50">
        <f t="shared" si="22"/>
        <v>33835.947559445725</v>
      </c>
      <c r="BZ50">
        <f t="shared" si="23"/>
        <v>0.31297903988831177</v>
      </c>
      <c r="CA50">
        <f t="shared" si="24"/>
        <v>14270.428714461757</v>
      </c>
      <c r="CB50">
        <f t="shared" si="99"/>
        <v>1.6187778227438283E-4</v>
      </c>
      <c r="CC50">
        <f t="shared" si="100"/>
        <v>3.5354228670699694E-4</v>
      </c>
      <c r="CD50">
        <f t="shared" si="101"/>
        <v>-2.9278603301995751</v>
      </c>
      <c r="CE50">
        <f t="shared" si="102"/>
        <v>11.687623081166214</v>
      </c>
      <c r="CF50">
        <f t="shared" si="103"/>
        <v>7.3206156369535367E-3</v>
      </c>
      <c r="CG50">
        <f t="shared" si="25"/>
        <v>31.466528714753888</v>
      </c>
      <c r="CH50" s="11">
        <f t="shared" si="26"/>
        <v>2071150737.8166544</v>
      </c>
      <c r="CI50" s="18">
        <f t="shared" si="47"/>
        <v>0.21871158441275484</v>
      </c>
      <c r="CJ50" s="18">
        <f t="shared" si="27"/>
        <v>43.742316882550966</v>
      </c>
      <c r="CK50">
        <f t="shared" si="104"/>
        <v>6400</v>
      </c>
      <c r="CL50" s="4">
        <f t="shared" si="28"/>
        <v>1691.963267741743</v>
      </c>
      <c r="CM50" s="11"/>
      <c r="CN50" s="11"/>
      <c r="CO50" s="11"/>
      <c r="CP50" s="11"/>
      <c r="CQ50" s="11"/>
      <c r="CR50" s="11"/>
      <c r="CS50" s="11"/>
      <c r="CT50" s="13">
        <f t="shared" si="29"/>
        <v>1.6237788237325284</v>
      </c>
      <c r="CU50" s="14">
        <v>0.8</v>
      </c>
      <c r="CV50" s="14">
        <f t="shared" si="105"/>
        <v>0.33058303552522322</v>
      </c>
      <c r="CW50" s="14">
        <f t="shared" si="48"/>
        <v>-0.1448588410420627</v>
      </c>
      <c r="CX50" s="14">
        <f t="shared" si="106"/>
        <v>1.8640243337876835E-2</v>
      </c>
      <c r="CY50" s="14">
        <f t="shared" si="107"/>
        <v>-1.5715672087816338E-4</v>
      </c>
      <c r="CZ50" s="14">
        <f t="shared" si="49"/>
        <v>1.5873891054660444E-2</v>
      </c>
      <c r="DA50" s="14">
        <f t="shared" si="50"/>
        <v>0.9242297524834292</v>
      </c>
      <c r="DB50" s="14">
        <f t="shared" si="51"/>
        <v>0.88860968141708996</v>
      </c>
      <c r="DC50" s="14">
        <f t="shared" si="52"/>
        <v>8.8609681417089914E-2</v>
      </c>
      <c r="DD50" s="14">
        <v>0.85</v>
      </c>
      <c r="DE50" s="14">
        <f t="shared" si="53"/>
        <v>0.31113697461197481</v>
      </c>
      <c r="DF50" s="14">
        <f t="shared" si="54"/>
        <v>-0.13633773274547079</v>
      </c>
      <c r="DG50" s="14">
        <f t="shared" si="55"/>
        <v>1.6511772645316506E-2</v>
      </c>
      <c r="DH50" s="14">
        <f t="shared" si="56"/>
        <v>-1.160615229220556E-4</v>
      </c>
      <c r="DI50" s="14">
        <f t="shared" si="57"/>
        <v>1.3944028091442533E-2</v>
      </c>
      <c r="DJ50" s="14">
        <f t="shared" si="108"/>
        <v>0.93258285166931199</v>
      </c>
      <c r="DK50" s="14">
        <f t="shared" si="109"/>
        <v>0.89329406290404234</v>
      </c>
      <c r="DL50" s="14">
        <f t="shared" si="110"/>
        <v>4.3294062904042363E-2</v>
      </c>
      <c r="DM50" s="14">
        <f t="shared" si="111"/>
        <v>-0.90631237026095224</v>
      </c>
      <c r="DN50" s="14">
        <f t="shared" si="112"/>
        <v>0.89776947145891517</v>
      </c>
      <c r="DO50" s="14">
        <f t="shared" si="58"/>
        <v>0.85</v>
      </c>
      <c r="DP50" s="14">
        <f t="shared" si="59"/>
        <v>0.31113697461197481</v>
      </c>
      <c r="DQ50" s="14">
        <f t="shared" si="60"/>
        <v>-0.13633773274547079</v>
      </c>
      <c r="DR50" s="14">
        <f t="shared" si="61"/>
        <v>1.6511772645316506E-2</v>
      </c>
      <c r="DS50" s="14">
        <f t="shared" si="62"/>
        <v>-1.160615229220556E-4</v>
      </c>
      <c r="DT50" s="14">
        <f t="shared" si="63"/>
        <v>1.394402809144253E-2</v>
      </c>
      <c r="DU50" s="14">
        <f t="shared" si="64"/>
        <v>0.93258285166931199</v>
      </c>
      <c r="DV50" s="14">
        <f t="shared" si="65"/>
        <v>0.89329406290404234</v>
      </c>
      <c r="DW50" s="14">
        <f t="shared" si="66"/>
        <v>4.3294062904042363E-2</v>
      </c>
      <c r="DX50" s="14">
        <f t="shared" si="67"/>
        <v>0.89776947145891517</v>
      </c>
      <c r="DY50" s="14">
        <f t="shared" si="68"/>
        <v>0.29458166804269798</v>
      </c>
      <c r="DZ50" s="14">
        <f t="shared" si="69"/>
        <v>-0.12908332987234297</v>
      </c>
      <c r="EA50" s="14">
        <f t="shared" si="70"/>
        <v>1.4801368978189434E-2</v>
      </c>
      <c r="EB50" s="14">
        <f t="shared" si="71"/>
        <v>-8.8299598244577875E-5</v>
      </c>
      <c r="EC50" s="14">
        <f t="shared" si="72"/>
        <v>1.2415132193889223E-2</v>
      </c>
      <c r="ED50" s="14">
        <f t="shared" si="73"/>
        <v>0.93934993924657606</v>
      </c>
      <c r="EE50" s="14">
        <f t="shared" si="74"/>
        <v>0.897468492376159</v>
      </c>
      <c r="EF50" s="14">
        <f t="shared" si="75"/>
        <v>-3.009790827561698E-4</v>
      </c>
      <c r="EG50" s="14">
        <f t="shared" si="76"/>
        <v>-0.91261302784756715</v>
      </c>
      <c r="EH50" s="14">
        <f t="shared" si="77"/>
        <v>0.89743967221918042</v>
      </c>
      <c r="EL50">
        <f t="shared" si="30"/>
        <v>1083.0604754295964</v>
      </c>
      <c r="EV50">
        <f t="shared" si="113"/>
        <v>3.4147452881168485</v>
      </c>
      <c r="EW50">
        <f t="shared" si="78"/>
        <v>5.0952962924915968E-2</v>
      </c>
      <c r="EX50">
        <f t="shared" si="114"/>
        <v>1.1211695437344835</v>
      </c>
      <c r="EY50">
        <f t="shared" si="115"/>
        <v>1.4059677847796766E-2</v>
      </c>
    </row>
    <row r="51" spans="3:155">
      <c r="C51" s="4">
        <f t="shared" si="31"/>
        <v>1691.963267741743</v>
      </c>
      <c r="D51">
        <v>518.00000000000102</v>
      </c>
      <c r="E51" s="4">
        <f t="shared" si="32"/>
        <v>1736.3233389365748</v>
      </c>
      <c r="F51" s="4">
        <f t="shared" si="0"/>
        <v>-1218.3233389365737</v>
      </c>
      <c r="G51" s="4">
        <f t="shared" ref="G51:G58" si="117">AVERAGE(C51,D51)</f>
        <v>1104.981633870872</v>
      </c>
      <c r="H51" s="4"/>
      <c r="I51" s="4">
        <f>Sheet10!K50</f>
        <v>2119.4734668228325</v>
      </c>
      <c r="J51" s="4"/>
      <c r="K51" s="4">
        <f t="shared" si="116"/>
        <v>1104.981633870872</v>
      </c>
      <c r="O51">
        <f t="shared" si="3"/>
        <v>174.89591833290297</v>
      </c>
      <c r="Q51" s="27"/>
      <c r="R51">
        <f t="shared" si="33"/>
        <v>1.2155183319021121</v>
      </c>
      <c r="S51">
        <f t="shared" ref="S51:S58" si="118">0.0283*AT51*($M$19)/K51</f>
        <v>1.4224007736902114E-2</v>
      </c>
      <c r="T51">
        <f t="shared" si="5"/>
        <v>121.55183319021121</v>
      </c>
      <c r="U51">
        <f t="shared" si="79"/>
        <v>682.51354336303598</v>
      </c>
      <c r="V51">
        <f t="shared" si="6"/>
        <v>106.82810387057164</v>
      </c>
      <c r="W51">
        <f t="shared" ref="W51:W58" si="119">$Y$15+$Z$14*(O51-$X$15)</f>
        <v>0.79251040816670981</v>
      </c>
      <c r="X51">
        <f t="shared" si="34"/>
        <v>48.33</v>
      </c>
      <c r="Y51">
        <f t="shared" si="35"/>
        <v>1.0129319432517601</v>
      </c>
      <c r="Z51">
        <f t="shared" si="36"/>
        <v>48.955000817357565</v>
      </c>
      <c r="AA51">
        <f t="shared" si="37"/>
        <v>59.505700931781</v>
      </c>
      <c r="AB51">
        <f t="shared" si="8"/>
        <v>1.2155183319021121</v>
      </c>
      <c r="AC51">
        <f t="shared" si="38"/>
        <v>48.955000817357565</v>
      </c>
      <c r="AH51">
        <f t="shared" ref="AH51:AH58" si="120">10.715*(O51+100)^-0.515</f>
        <v>0.59404658729761928</v>
      </c>
      <c r="AI51">
        <f t="shared" ref="AI51:AI58" si="121">5.44*(O51+150)^-0.338</f>
        <v>0.77024580447202462</v>
      </c>
      <c r="AJ51">
        <f t="shared" si="39"/>
        <v>2.1449425254333048</v>
      </c>
      <c r="AK51">
        <f t="shared" si="11"/>
        <v>0</v>
      </c>
      <c r="AL51">
        <f t="shared" si="12"/>
        <v>2.1449425254333048</v>
      </c>
      <c r="AM51">
        <f t="shared" si="80"/>
        <v>2.1449425254333048</v>
      </c>
      <c r="AN51">
        <f t="shared" si="13"/>
        <v>0</v>
      </c>
      <c r="AO51">
        <f t="shared" si="14"/>
        <v>30</v>
      </c>
      <c r="AP51">
        <f t="shared" si="81"/>
        <v>30</v>
      </c>
      <c r="AR51">
        <f t="shared" si="82"/>
        <v>1.6566441287419369</v>
      </c>
      <c r="AT51">
        <f t="shared" si="40"/>
        <v>0.89577495208674474</v>
      </c>
      <c r="AV51">
        <f t="shared" si="15"/>
        <v>0.36208383380179737</v>
      </c>
      <c r="AW51">
        <f t="shared" si="16"/>
        <v>5.6673936778802537E-2</v>
      </c>
      <c r="AX51">
        <f t="shared" si="83"/>
        <v>0.41875777058059993</v>
      </c>
      <c r="AY51">
        <f t="shared" si="41"/>
        <v>0.86466176687246854</v>
      </c>
      <c r="AZ51">
        <f t="shared" si="84"/>
        <v>0.13533823312753146</v>
      </c>
      <c r="BA51">
        <f t="shared" si="17"/>
        <v>0.83763347988288894</v>
      </c>
      <c r="BB51">
        <f t="shared" si="85"/>
        <v>0.83763347988288894</v>
      </c>
      <c r="BC51">
        <f t="shared" si="86"/>
        <v>0.79310713986826764</v>
      </c>
      <c r="BD51">
        <f t="shared" si="87"/>
        <v>0.12413838925577565</v>
      </c>
      <c r="BE51">
        <f t="shared" si="18"/>
        <v>25.734300121094094</v>
      </c>
      <c r="BF51">
        <f t="shared" si="88"/>
        <v>9.9481820535602568E-3</v>
      </c>
      <c r="BG51">
        <f t="shared" si="89"/>
        <v>2.1595158792099573E-3</v>
      </c>
      <c r="BH51">
        <f t="shared" si="90"/>
        <v>0.90399688461588934</v>
      </c>
      <c r="BI51">
        <f t="shared" si="91"/>
        <v>2.3888532316430951E-3</v>
      </c>
      <c r="BJ51">
        <f t="shared" si="42"/>
        <v>3.5373738676164643E-3</v>
      </c>
      <c r="BK51">
        <f t="shared" si="43"/>
        <v>10.14472096135454</v>
      </c>
      <c r="BL51">
        <f t="shared" si="92"/>
        <v>3.48691095703055E-4</v>
      </c>
      <c r="BM51">
        <f t="shared" si="93"/>
        <v>0.48508702982196517</v>
      </c>
      <c r="BN51">
        <f t="shared" si="94"/>
        <v>1.4703721742489435</v>
      </c>
      <c r="BO51">
        <f t="shared" si="95"/>
        <v>0.57437587937638079</v>
      </c>
      <c r="BP51">
        <f t="shared" si="44"/>
        <v>2.0632519656515076E-5</v>
      </c>
      <c r="BQ51">
        <f t="shared" si="96"/>
        <v>1.0871578045792467</v>
      </c>
      <c r="BR51">
        <f t="shared" si="97"/>
        <v>0.99889804219940526</v>
      </c>
      <c r="BS51">
        <f t="shared" si="98"/>
        <v>1.0883571282065068</v>
      </c>
      <c r="BT51">
        <f t="shared" si="45"/>
        <v>0.62512608258916469</v>
      </c>
      <c r="BU51">
        <f t="shared" si="46"/>
        <v>0.62512608258916469</v>
      </c>
      <c r="BV51">
        <f t="shared" si="19"/>
        <v>0.62512608258916469</v>
      </c>
      <c r="BW51">
        <f t="shared" si="20"/>
        <v>17.725814379718951</v>
      </c>
      <c r="BX51">
        <f t="shared" si="21"/>
        <v>0.19781602024422476</v>
      </c>
      <c r="BY51">
        <f t="shared" si="22"/>
        <v>33785.326358714585</v>
      </c>
      <c r="BZ51">
        <f t="shared" si="23"/>
        <v>0.32616127953332796</v>
      </c>
      <c r="CA51">
        <f t="shared" si="24"/>
        <v>13673.183664631248</v>
      </c>
      <c r="CB51">
        <f t="shared" si="99"/>
        <v>1.6187778227438283E-4</v>
      </c>
      <c r="CC51">
        <f t="shared" si="100"/>
        <v>3.6898502380616305E-4</v>
      </c>
      <c r="CD51">
        <f t="shared" si="101"/>
        <v>-2.9124897694732672</v>
      </c>
      <c r="CE51">
        <f t="shared" si="102"/>
        <v>11.63116326255877</v>
      </c>
      <c r="CF51">
        <f t="shared" si="103"/>
        <v>7.39185937913381E-3</v>
      </c>
      <c r="CG51">
        <f t="shared" si="25"/>
        <v>31.911516479201048</v>
      </c>
      <c r="CH51" s="11">
        <f t="shared" si="26"/>
        <v>2055979321.2982371</v>
      </c>
      <c r="CI51" s="18">
        <f t="shared" si="47"/>
        <v>0.22180035597415873</v>
      </c>
      <c r="CJ51" s="18">
        <f t="shared" ref="CJ51:CJ58" si="122">CI51*$CJ$15</f>
        <v>44.360071194831747</v>
      </c>
      <c r="CK51">
        <f t="shared" si="104"/>
        <v>6600</v>
      </c>
      <c r="CL51" s="4">
        <f t="shared" ref="CL51:CL58" si="123">C51+CJ51</f>
        <v>1736.3233389365748</v>
      </c>
      <c r="CM51" s="11"/>
      <c r="CN51" s="11"/>
      <c r="CO51" s="11"/>
      <c r="CP51" s="11"/>
      <c r="CQ51" s="11"/>
      <c r="CR51" s="11"/>
      <c r="CS51" s="11"/>
      <c r="CT51" s="13">
        <f t="shared" ref="CT51:CT58" si="124">K51/$CR$19</f>
        <v>1.6566441287419369</v>
      </c>
      <c r="CU51" s="14">
        <v>0.8</v>
      </c>
      <c r="CV51" s="14">
        <f t="shared" si="105"/>
        <v>0.33727404056524352</v>
      </c>
      <c r="CW51" s="14">
        <f t="shared" si="48"/>
        <v>-0.14779078591323255</v>
      </c>
      <c r="CX51" s="14">
        <f t="shared" si="106"/>
        <v>1.9402437011896687E-2</v>
      </c>
      <c r="CY51" s="14">
        <f t="shared" si="107"/>
        <v>-1.7371795982158396E-4</v>
      </c>
      <c r="CZ51" s="14">
        <f t="shared" si="49"/>
        <v>1.6572316312591377E-2</v>
      </c>
      <c r="DA51" s="14">
        <f t="shared" si="50"/>
        <v>0.92125678155249979</v>
      </c>
      <c r="DB51" s="14">
        <f t="shared" si="51"/>
        <v>0.88705272784749356</v>
      </c>
      <c r="DC51" s="14">
        <f t="shared" si="52"/>
        <v>8.7052727847493516E-2</v>
      </c>
      <c r="DD51" s="14">
        <v>0.85</v>
      </c>
      <c r="DE51" s="14">
        <f t="shared" si="53"/>
        <v>0.31743439112022925</v>
      </c>
      <c r="DF51" s="14">
        <f t="shared" si="54"/>
        <v>-0.13909721027127772</v>
      </c>
      <c r="DG51" s="14">
        <f t="shared" si="55"/>
        <v>1.7186933823687037E-2</v>
      </c>
      <c r="DH51" s="14">
        <f t="shared" si="56"/>
        <v>-1.2829213324854361E-4</v>
      </c>
      <c r="DI51" s="14">
        <f t="shared" si="57"/>
        <v>1.4552915752548174E-2</v>
      </c>
      <c r="DJ51" s="14">
        <f t="shared" si="108"/>
        <v>0.92992506503526395</v>
      </c>
      <c r="DK51" s="14">
        <f t="shared" si="109"/>
        <v>0.89175113681329887</v>
      </c>
      <c r="DL51" s="14">
        <f t="shared" si="110"/>
        <v>4.1751136813298895E-2</v>
      </c>
      <c r="DM51" s="14">
        <f t="shared" si="111"/>
        <v>-0.90603182068389365</v>
      </c>
      <c r="DN51" s="14">
        <f t="shared" si="112"/>
        <v>0.89608131398937418</v>
      </c>
      <c r="DO51" s="14">
        <f t="shared" si="58"/>
        <v>0.85</v>
      </c>
      <c r="DP51" s="14">
        <f t="shared" si="59"/>
        <v>0.31743439112022925</v>
      </c>
      <c r="DQ51" s="14">
        <f t="shared" si="60"/>
        <v>-0.13909721027127772</v>
      </c>
      <c r="DR51" s="14">
        <f t="shared" si="61"/>
        <v>1.7186933823687037E-2</v>
      </c>
      <c r="DS51" s="14">
        <f t="shared" si="62"/>
        <v>-1.2829213324854361E-4</v>
      </c>
      <c r="DT51" s="14">
        <f t="shared" si="63"/>
        <v>1.4552915752548176E-2</v>
      </c>
      <c r="DU51" s="14">
        <f t="shared" si="64"/>
        <v>0.92992506503526395</v>
      </c>
      <c r="DV51" s="14">
        <f t="shared" si="65"/>
        <v>0.89175113681329887</v>
      </c>
      <c r="DW51" s="14">
        <f t="shared" si="66"/>
        <v>4.1751136813298895E-2</v>
      </c>
      <c r="DX51" s="14">
        <f t="shared" si="67"/>
        <v>0.89608131398937418</v>
      </c>
      <c r="DY51" s="14">
        <f t="shared" si="68"/>
        <v>0.30111020979887809</v>
      </c>
      <c r="DZ51" s="14">
        <f t="shared" si="69"/>
        <v>-0.13194408463246679</v>
      </c>
      <c r="EA51" s="14">
        <f t="shared" si="70"/>
        <v>1.5464696956916935E-2</v>
      </c>
      <c r="EB51" s="14">
        <f t="shared" si="71"/>
        <v>-9.8527519652145005E-5</v>
      </c>
      <c r="EC51" s="14">
        <f t="shared" si="72"/>
        <v>1.3005750280432292E-2</v>
      </c>
      <c r="ED51" s="14">
        <f t="shared" si="73"/>
        <v>0.93671972086004185</v>
      </c>
      <c r="EE51" s="14">
        <f t="shared" si="74"/>
        <v>0.89580188261636418</v>
      </c>
      <c r="EF51" s="14">
        <f t="shared" si="75"/>
        <v>-2.7943137301000842E-4</v>
      </c>
      <c r="EG51" s="14">
        <f t="shared" si="76"/>
        <v>-0.91209569666352486</v>
      </c>
      <c r="EH51" s="14">
        <f t="shared" si="77"/>
        <v>0.89577495208674474</v>
      </c>
      <c r="EL51">
        <f t="shared" ref="EL51:EL58" si="125">K51</f>
        <v>1104.981633870872</v>
      </c>
      <c r="EV51">
        <f t="shared" si="113"/>
        <v>3.4904231378225496</v>
      </c>
      <c r="EW51">
        <f t="shared" si="78"/>
        <v>5.2082186437928987E-2</v>
      </c>
      <c r="EX51">
        <f t="shared" si="114"/>
        <v>1.1248361238327125</v>
      </c>
      <c r="EY51">
        <f t="shared" si="115"/>
        <v>1.4105657454781569E-2</v>
      </c>
    </row>
    <row r="52" spans="3:155">
      <c r="C52" s="4">
        <f t="shared" si="31"/>
        <v>1736.3233389365748</v>
      </c>
      <c r="D52">
        <v>518.10000000000105</v>
      </c>
      <c r="E52" s="4">
        <f t="shared" si="32"/>
        <v>1781.3323745863311</v>
      </c>
      <c r="F52" s="4">
        <f t="shared" si="0"/>
        <v>-1263.23237458633</v>
      </c>
      <c r="G52" s="4">
        <f t="shared" si="117"/>
        <v>1127.2116694682879</v>
      </c>
      <c r="H52" s="4"/>
      <c r="I52" s="4">
        <f>Sheet10!K51</f>
        <v>2185.9488628873523</v>
      </c>
      <c r="J52" s="4"/>
      <c r="K52" s="4">
        <f t="shared" si="116"/>
        <v>1127.2116694682879</v>
      </c>
      <c r="O52">
        <f t="shared" si="3"/>
        <v>178.74777098414035</v>
      </c>
      <c r="Q52" s="27"/>
      <c r="R52">
        <f t="shared" si="33"/>
        <v>1.2149320150240639</v>
      </c>
      <c r="S52">
        <f t="shared" si="118"/>
        <v>1.3917570982984476E-2</v>
      </c>
      <c r="T52">
        <f t="shared" si="5"/>
        <v>121.49320150240639</v>
      </c>
      <c r="U52">
        <f t="shared" si="79"/>
        <v>682.18432643601193</v>
      </c>
      <c r="V52">
        <f t="shared" si="6"/>
        <v>99.165795502409281</v>
      </c>
      <c r="W52">
        <f t="shared" si="119"/>
        <v>0.79212522290158605</v>
      </c>
      <c r="X52">
        <f t="shared" si="34"/>
        <v>48.33</v>
      </c>
      <c r="Y52">
        <f t="shared" si="35"/>
        <v>1.0124433458533866</v>
      </c>
      <c r="Z52">
        <f t="shared" si="36"/>
        <v>48.931386905094172</v>
      </c>
      <c r="AA52">
        <f t="shared" si="37"/>
        <v>59.448308490528156</v>
      </c>
      <c r="AB52">
        <f t="shared" si="8"/>
        <v>1.2149320150240639</v>
      </c>
      <c r="AC52">
        <f t="shared" si="38"/>
        <v>48.931386905094172</v>
      </c>
      <c r="AH52">
        <f t="shared" si="120"/>
        <v>0.58980480010444736</v>
      </c>
      <c r="AI52">
        <f t="shared" si="121"/>
        <v>0.76718352440474102</v>
      </c>
      <c r="AJ52">
        <f t="shared" si="39"/>
        <v>2.1187836647031069</v>
      </c>
      <c r="AK52">
        <f t="shared" si="11"/>
        <v>0</v>
      </c>
      <c r="AL52">
        <f t="shared" si="12"/>
        <v>2.1187836647031069</v>
      </c>
      <c r="AM52">
        <f t="shared" si="80"/>
        <v>2.1187836647031069</v>
      </c>
      <c r="AN52">
        <f t="shared" si="13"/>
        <v>0</v>
      </c>
      <c r="AO52">
        <f t="shared" si="14"/>
        <v>30</v>
      </c>
      <c r="AP52">
        <f t="shared" si="81"/>
        <v>30</v>
      </c>
      <c r="AR52">
        <f t="shared" si="82"/>
        <v>1.6899725179434602</v>
      </c>
      <c r="AT52">
        <f t="shared" si="40"/>
        <v>0.89410967871157709</v>
      </c>
      <c r="AV52">
        <f t="shared" si="15"/>
        <v>0.36190917920593113</v>
      </c>
      <c r="AW52">
        <f t="shared" si="16"/>
        <v>5.2608965443515669E-2</v>
      </c>
      <c r="AX52">
        <f t="shared" si="83"/>
        <v>0.41451814464944681</v>
      </c>
      <c r="AY52">
        <f t="shared" si="41"/>
        <v>0.87308404680811624</v>
      </c>
      <c r="AZ52">
        <f t="shared" si="84"/>
        <v>0.12691595319188376</v>
      </c>
      <c r="BA52">
        <f t="shared" si="17"/>
        <v>0.84233490108219078</v>
      </c>
      <c r="BB52">
        <f t="shared" si="85"/>
        <v>0.84233490108219078</v>
      </c>
      <c r="BC52">
        <f t="shared" si="86"/>
        <v>0.79262896519913562</v>
      </c>
      <c r="BD52">
        <f t="shared" si="87"/>
        <v>0.11522059189320369</v>
      </c>
      <c r="BE52">
        <f t="shared" si="18"/>
        <v>25.728092779722228</v>
      </c>
      <c r="BF52">
        <f t="shared" si="88"/>
        <v>9.8280433831413622E-3</v>
      </c>
      <c r="BG52">
        <f t="shared" si="89"/>
        <v>2.1570494523217585E-3</v>
      </c>
      <c r="BH52">
        <f t="shared" si="90"/>
        <v>0.90510979551924042</v>
      </c>
      <c r="BI52">
        <f t="shared" si="91"/>
        <v>2.3831909266701832E-3</v>
      </c>
      <c r="BJ52">
        <f t="shared" si="42"/>
        <v>3.5268615474558589E-3</v>
      </c>
      <c r="BK52">
        <f t="shared" si="43"/>
        <v>9.7167076301306707</v>
      </c>
      <c r="BL52">
        <f t="shared" si="92"/>
        <v>3.6296878343023987E-4</v>
      </c>
      <c r="BM52">
        <f t="shared" si="93"/>
        <v>0.50853768229565022</v>
      </c>
      <c r="BN52">
        <f t="shared" si="94"/>
        <v>1.4933747371698469</v>
      </c>
      <c r="BO52">
        <f t="shared" si="95"/>
        <v>0.58354878553454748</v>
      </c>
      <c r="BP52">
        <f t="shared" si="44"/>
        <v>1.9071960433403673E-5</v>
      </c>
      <c r="BQ52">
        <f t="shared" si="96"/>
        <v>1.0872668168681099</v>
      </c>
      <c r="BR52">
        <f t="shared" si="97"/>
        <v>0.99898134460270693</v>
      </c>
      <c r="BS52">
        <f t="shared" si="98"/>
        <v>1.0883754964418419</v>
      </c>
      <c r="BT52">
        <f t="shared" si="45"/>
        <v>0.63512019915419704</v>
      </c>
      <c r="BU52">
        <f t="shared" si="46"/>
        <v>0.63512019915419704</v>
      </c>
      <c r="BV52">
        <f t="shared" si="19"/>
        <v>0.63512019915419704</v>
      </c>
      <c r="BW52">
        <f t="shared" si="20"/>
        <v>17.708718072230479</v>
      </c>
      <c r="BX52">
        <f t="shared" si="21"/>
        <v>0.18767537654291311</v>
      </c>
      <c r="BY52">
        <f t="shared" si="22"/>
        <v>33733.985795199893</v>
      </c>
      <c r="BZ52">
        <f t="shared" si="23"/>
        <v>0.34070970823081614</v>
      </c>
      <c r="CA52">
        <f t="shared" si="24"/>
        <v>13069.443040201684</v>
      </c>
      <c r="CB52">
        <f t="shared" si="99"/>
        <v>1.6187778227438283E-4</v>
      </c>
      <c r="CC52">
        <f t="shared" si="100"/>
        <v>3.8603022213578155E-4</v>
      </c>
      <c r="CD52">
        <f t="shared" si="101"/>
        <v>-2.8962046530600314</v>
      </c>
      <c r="CE52">
        <f t="shared" si="102"/>
        <v>11.571295425904045</v>
      </c>
      <c r="CF52">
        <f t="shared" si="103"/>
        <v>7.4685455947251034E-3</v>
      </c>
      <c r="CG52">
        <f t="shared" si="25"/>
        <v>32.378971588884824</v>
      </c>
      <c r="CH52" s="11">
        <f t="shared" si="26"/>
        <v>2041101271.8005779</v>
      </c>
      <c r="CI52" s="18">
        <f t="shared" si="47"/>
        <v>0.22504517824878145</v>
      </c>
      <c r="CJ52" s="18">
        <f t="shared" si="122"/>
        <v>45.009035649756292</v>
      </c>
      <c r="CK52">
        <f t="shared" si="104"/>
        <v>6800</v>
      </c>
      <c r="CL52" s="4">
        <f t="shared" si="123"/>
        <v>1781.3323745863311</v>
      </c>
      <c r="CM52" s="11"/>
      <c r="CN52" s="11"/>
      <c r="CO52" s="11"/>
      <c r="CP52" s="11"/>
      <c r="CQ52" s="11"/>
      <c r="CR52" s="11"/>
      <c r="CS52" s="11"/>
      <c r="CT52" s="13">
        <f t="shared" si="124"/>
        <v>1.6899725179434602</v>
      </c>
      <c r="CU52" s="14">
        <v>0.8</v>
      </c>
      <c r="CV52" s="14">
        <f t="shared" si="105"/>
        <v>0.34405932431840847</v>
      </c>
      <c r="CW52" s="14">
        <f t="shared" si="48"/>
        <v>-0.15076404296214127</v>
      </c>
      <c r="CX52" s="14">
        <f t="shared" si="106"/>
        <v>2.0190966832467669E-2</v>
      </c>
      <c r="CY52" s="14">
        <f t="shared" si="107"/>
        <v>-1.919096454899952E-4</v>
      </c>
      <c r="CZ52" s="14">
        <f t="shared" si="49"/>
        <v>1.7298954604964993E-2</v>
      </c>
      <c r="DA52" s="14">
        <f t="shared" si="50"/>
        <v>0.91819114943944402</v>
      </c>
      <c r="DB52" s="14">
        <f t="shared" si="51"/>
        <v>0.88550258052864994</v>
      </c>
      <c r="DC52" s="14">
        <f t="shared" si="52"/>
        <v>8.5502580528649896E-2</v>
      </c>
      <c r="DD52" s="14">
        <v>0.85</v>
      </c>
      <c r="DE52" s="14">
        <f t="shared" si="53"/>
        <v>0.32382054053497272</v>
      </c>
      <c r="DF52" s="14">
        <f t="shared" si="54"/>
        <v>-0.14189556984672122</v>
      </c>
      <c r="DG52" s="14">
        <f t="shared" si="55"/>
        <v>1.7885423906960983E-2</v>
      </c>
      <c r="DH52" s="14">
        <f t="shared" si="56"/>
        <v>-1.4172684180823657E-4</v>
      </c>
      <c r="DI52" s="14">
        <f t="shared" si="57"/>
        <v>1.5186044019303709E-2</v>
      </c>
      <c r="DJ52" s="14">
        <f t="shared" si="108"/>
        <v>0.92718341498259693</v>
      </c>
      <c r="DK52" s="14">
        <f t="shared" si="109"/>
        <v>0.89021182905594209</v>
      </c>
      <c r="DL52" s="14">
        <f t="shared" si="110"/>
        <v>4.0211829055942117E-2</v>
      </c>
      <c r="DM52" s="14">
        <f t="shared" si="111"/>
        <v>-0.90581502945415682</v>
      </c>
      <c r="DN52" s="14">
        <f t="shared" si="112"/>
        <v>0.89439298062891903</v>
      </c>
      <c r="DO52" s="14">
        <f t="shared" si="58"/>
        <v>0.85</v>
      </c>
      <c r="DP52" s="14">
        <f t="shared" si="59"/>
        <v>0.32382054053497272</v>
      </c>
      <c r="DQ52" s="14">
        <f t="shared" si="60"/>
        <v>-0.14189556984672122</v>
      </c>
      <c r="DR52" s="14">
        <f t="shared" si="61"/>
        <v>1.7885423906960983E-2</v>
      </c>
      <c r="DS52" s="14">
        <f t="shared" si="62"/>
        <v>-1.4172684180823657E-4</v>
      </c>
      <c r="DT52" s="14">
        <f t="shared" si="63"/>
        <v>1.5186044019303707E-2</v>
      </c>
      <c r="DU52" s="14">
        <f t="shared" si="64"/>
        <v>0.92718341498259693</v>
      </c>
      <c r="DV52" s="14">
        <f t="shared" si="65"/>
        <v>0.89021182905594209</v>
      </c>
      <c r="DW52" s="14">
        <f t="shared" si="66"/>
        <v>4.0211829055942117E-2</v>
      </c>
      <c r="DX52" s="14">
        <f t="shared" si="67"/>
        <v>0.89439298062891903</v>
      </c>
      <c r="DY52" s="14">
        <f t="shared" si="68"/>
        <v>0.30774778583478862</v>
      </c>
      <c r="DZ52" s="14">
        <f t="shared" si="69"/>
        <v>-0.13485261734154225</v>
      </c>
      <c r="EA52" s="14">
        <f t="shared" si="70"/>
        <v>1.615400917097887E-2</v>
      </c>
      <c r="EB52" s="14">
        <f t="shared" si="71"/>
        <v>-1.0987650266193413E-4</v>
      </c>
      <c r="EC52" s="14">
        <f t="shared" si="72"/>
        <v>1.362261563062872E-2</v>
      </c>
      <c r="ED52" s="14">
        <f t="shared" si="73"/>
        <v>0.93399427299064253</v>
      </c>
      <c r="EE52" s="14">
        <f t="shared" si="74"/>
        <v>0.89413471331425853</v>
      </c>
      <c r="EF52" s="14">
        <f t="shared" si="75"/>
        <v>-2.5826731466049857E-4</v>
      </c>
      <c r="EG52" s="14">
        <f t="shared" si="76"/>
        <v>-0.91163278061665132</v>
      </c>
      <c r="EH52" s="14">
        <f t="shared" si="77"/>
        <v>0.89410967871157709</v>
      </c>
      <c r="EL52">
        <f t="shared" si="125"/>
        <v>1127.2116694682879</v>
      </c>
      <c r="EV52">
        <f t="shared" si="113"/>
        <v>3.5673648960919659</v>
      </c>
      <c r="EW52">
        <f t="shared" si="78"/>
        <v>5.3230269303764469E-2</v>
      </c>
      <c r="EX52">
        <f t="shared" si="114"/>
        <v>1.1285995720981363</v>
      </c>
      <c r="EY52">
        <f t="shared" si="115"/>
        <v>1.4152851806879701E-2</v>
      </c>
    </row>
    <row r="53" spans="3:155">
      <c r="C53" s="4">
        <f t="shared" si="31"/>
        <v>1781.3323745863311</v>
      </c>
      <c r="D53">
        <v>518.20000000000095</v>
      </c>
      <c r="E53" s="4">
        <f t="shared" si="32"/>
        <v>1827.0257745570295</v>
      </c>
      <c r="F53" s="4">
        <f t="shared" si="0"/>
        <v>-1308.8257745570286</v>
      </c>
      <c r="G53" s="4">
        <f t="shared" si="117"/>
        <v>1149.766187293166</v>
      </c>
      <c r="H53" s="4"/>
      <c r="I53" s="4">
        <f>Sheet10!K52</f>
        <v>2252.3281379876353</v>
      </c>
      <c r="J53" s="4"/>
      <c r="K53" s="4">
        <f t="shared" si="116"/>
        <v>1149.766187293166</v>
      </c>
      <c r="O53">
        <f t="shared" si="3"/>
        <v>182.66312838359468</v>
      </c>
      <c r="Q53" s="27"/>
      <c r="R53">
        <f t="shared" si="33"/>
        <v>1.2143374289690043</v>
      </c>
      <c r="S53">
        <f t="shared" si="118"/>
        <v>1.361913720320144E-2</v>
      </c>
      <c r="T53">
        <f t="shared" si="5"/>
        <v>121.43374289690043</v>
      </c>
      <c r="U53">
        <f t="shared" si="79"/>
        <v>681.85046636609593</v>
      </c>
      <c r="V53">
        <f t="shared" si="6"/>
        <v>91.707009337818477</v>
      </c>
      <c r="W53">
        <f t="shared" si="119"/>
        <v>0.79173368716164061</v>
      </c>
      <c r="X53">
        <f t="shared" si="34"/>
        <v>48.33</v>
      </c>
      <c r="Y53">
        <f t="shared" si="35"/>
        <v>1.0119478574741703</v>
      </c>
      <c r="Z53">
        <f t="shared" si="36"/>
        <v>48.907439951726644</v>
      </c>
      <c r="AA53">
        <f t="shared" si="37"/>
        <v>59.390134888435696</v>
      </c>
      <c r="AB53">
        <f t="shared" si="8"/>
        <v>1.2143374289690043</v>
      </c>
      <c r="AC53">
        <f t="shared" si="38"/>
        <v>48.907439951726644</v>
      </c>
      <c r="AH53">
        <f t="shared" si="120"/>
        <v>0.5855831308932109</v>
      </c>
      <c r="AI53">
        <f t="shared" si="121"/>
        <v>0.76411956915813151</v>
      </c>
      <c r="AJ53">
        <f t="shared" si="39"/>
        <v>2.0929016330099959</v>
      </c>
      <c r="AK53">
        <f t="shared" si="11"/>
        <v>0</v>
      </c>
      <c r="AL53">
        <f t="shared" si="12"/>
        <v>2.0929016330099959</v>
      </c>
      <c r="AM53">
        <f t="shared" si="80"/>
        <v>2.0929016330099959</v>
      </c>
      <c r="AN53">
        <f t="shared" si="13"/>
        <v>0</v>
      </c>
      <c r="AO53">
        <f t="shared" si="14"/>
        <v>30</v>
      </c>
      <c r="AP53">
        <f t="shared" si="81"/>
        <v>30</v>
      </c>
      <c r="AR53">
        <f t="shared" si="82"/>
        <v>1.723787387246126</v>
      </c>
      <c r="AT53">
        <f t="shared" si="40"/>
        <v>0.89244405883662559</v>
      </c>
      <c r="AV53">
        <f t="shared" si="15"/>
        <v>0.36173206135201597</v>
      </c>
      <c r="AW53">
        <f t="shared" si="16"/>
        <v>4.8651965738168705E-2</v>
      </c>
      <c r="AX53">
        <f t="shared" si="83"/>
        <v>0.41038402709018468</v>
      </c>
      <c r="AY53">
        <f t="shared" si="41"/>
        <v>0.88144771110334397</v>
      </c>
      <c r="AZ53">
        <f t="shared" si="84"/>
        <v>0.11855228889665603</v>
      </c>
      <c r="BA53">
        <f t="shared" si="17"/>
        <v>0.84687325187153994</v>
      </c>
      <c r="BB53">
        <f t="shared" si="85"/>
        <v>0.84687325187153994</v>
      </c>
      <c r="BC53">
        <f t="shared" si="86"/>
        <v>0.79214410546075109</v>
      </c>
      <c r="BD53">
        <f t="shared" si="87"/>
        <v>0.10654119995480454</v>
      </c>
      <c r="BE53">
        <f t="shared" si="18"/>
        <v>25.72179636267548</v>
      </c>
      <c r="BF53">
        <f t="shared" si="88"/>
        <v>9.7091769133214184E-3</v>
      </c>
      <c r="BG53">
        <f t="shared" si="89"/>
        <v>2.15459445803115E-3</v>
      </c>
      <c r="BH53">
        <f t="shared" si="90"/>
        <v>0.90621211582133343</v>
      </c>
      <c r="BI53">
        <f t="shared" si="91"/>
        <v>2.3775829305464117E-3</v>
      </c>
      <c r="BJ53">
        <f t="shared" si="42"/>
        <v>3.5164099846666593E-3</v>
      </c>
      <c r="BK53">
        <f t="shared" si="43"/>
        <v>9.2865764820092327</v>
      </c>
      <c r="BL53">
        <f t="shared" si="92"/>
        <v>3.7865514718787445E-4</v>
      </c>
      <c r="BM53">
        <f t="shared" si="93"/>
        <v>0.5346449206239986</v>
      </c>
      <c r="BN53">
        <f t="shared" si="94"/>
        <v>1.5189862282318427</v>
      </c>
      <c r="BO53">
        <f t="shared" si="95"/>
        <v>0.59327466722428746</v>
      </c>
      <c r="BP53">
        <f t="shared" si="44"/>
        <v>1.7563138605631639E-5</v>
      </c>
      <c r="BQ53">
        <f t="shared" si="96"/>
        <v>1.0873722258676084</v>
      </c>
      <c r="BR53">
        <f t="shared" si="97"/>
        <v>0.99906189229962761</v>
      </c>
      <c r="BS53">
        <f t="shared" si="98"/>
        <v>1.0883932559620597</v>
      </c>
      <c r="BT53">
        <f t="shared" si="45"/>
        <v>0.64571614674004973</v>
      </c>
      <c r="BU53">
        <f t="shared" si="46"/>
        <v>0.64571614674004973</v>
      </c>
      <c r="BV53">
        <f t="shared" si="19"/>
        <v>0.64571614674004973</v>
      </c>
      <c r="BW53">
        <f t="shared" si="20"/>
        <v>17.69138906918802</v>
      </c>
      <c r="BX53">
        <f t="shared" si="21"/>
        <v>0.17736687970819301</v>
      </c>
      <c r="BY53">
        <f t="shared" si="22"/>
        <v>33681.890213431398</v>
      </c>
      <c r="BZ53">
        <f t="shared" si="23"/>
        <v>0.35687206187192</v>
      </c>
      <c r="CA53">
        <f t="shared" si="24"/>
        <v>12458.272818701622</v>
      </c>
      <c r="CB53">
        <f t="shared" si="99"/>
        <v>1.6187778227438283E-4</v>
      </c>
      <c r="CC53">
        <f t="shared" si="100"/>
        <v>4.0496785336298341E-4</v>
      </c>
      <c r="CD53">
        <f t="shared" si="101"/>
        <v>-2.8788807113553809</v>
      </c>
      <c r="CE53">
        <f t="shared" si="102"/>
        <v>11.507558409699213</v>
      </c>
      <c r="CF53">
        <f t="shared" si="103"/>
        <v>7.5515069094532188E-3</v>
      </c>
      <c r="CG53">
        <f t="shared" si="25"/>
        <v>32.871910160994396</v>
      </c>
      <c r="CH53" s="11">
        <f t="shared" si="26"/>
        <v>2026552441.5547206</v>
      </c>
      <c r="CI53" s="18">
        <f t="shared" si="47"/>
        <v>0.22846699985349209</v>
      </c>
      <c r="CJ53" s="18">
        <f t="shared" si="122"/>
        <v>45.693399970698415</v>
      </c>
      <c r="CK53">
        <f t="shared" si="104"/>
        <v>7000</v>
      </c>
      <c r="CL53" s="4">
        <f t="shared" si="123"/>
        <v>1827.0257745570295</v>
      </c>
      <c r="CM53" s="11"/>
      <c r="CN53" s="11"/>
      <c r="CO53" s="11"/>
      <c r="CP53" s="11"/>
      <c r="CQ53" s="11"/>
      <c r="CR53" s="11"/>
      <c r="CS53" s="11"/>
      <c r="CT53" s="13">
        <f t="shared" si="124"/>
        <v>1.723787387246126</v>
      </c>
      <c r="CU53" s="14">
        <v>0.8</v>
      </c>
      <c r="CV53" s="14">
        <f t="shared" si="105"/>
        <v>0.35094364992764887</v>
      </c>
      <c r="CW53" s="14">
        <f t="shared" si="48"/>
        <v>-0.15378069935990935</v>
      </c>
      <c r="CX53" s="14">
        <f t="shared" si="106"/>
        <v>2.1007057698930895E-2</v>
      </c>
      <c r="CY53" s="14">
        <f t="shared" si="107"/>
        <v>-2.1189323208417664E-4</v>
      </c>
      <c r="CZ53" s="14">
        <f t="shared" si="49"/>
        <v>1.8055360354312204E-2</v>
      </c>
      <c r="DA53" s="14">
        <f t="shared" si="50"/>
        <v>0.91502910803628634</v>
      </c>
      <c r="DB53" s="14">
        <f t="shared" si="51"/>
        <v>0.8839594318513857</v>
      </c>
      <c r="DC53" s="14">
        <f t="shared" si="52"/>
        <v>8.3959431851385657E-2</v>
      </c>
      <c r="DD53" s="14">
        <v>0.85</v>
      </c>
      <c r="DE53" s="14">
        <f t="shared" si="53"/>
        <v>0.33029990581425772</v>
      </c>
      <c r="DF53" s="14">
        <f t="shared" si="54"/>
        <v>-0.14473477586814995</v>
      </c>
      <c r="DG53" s="14">
        <f t="shared" si="55"/>
        <v>1.8608327927080649E-2</v>
      </c>
      <c r="DH53" s="14">
        <f t="shared" si="56"/>
        <v>-1.5648488384808993E-4</v>
      </c>
      <c r="DI53" s="14">
        <f t="shared" si="57"/>
        <v>1.584473039545067E-2</v>
      </c>
      <c r="DJ53" s="14">
        <f t="shared" si="108"/>
        <v>0.92435444904928166</v>
      </c>
      <c r="DK53" s="14">
        <f t="shared" si="109"/>
        <v>0.88867618397780002</v>
      </c>
      <c r="DL53" s="14">
        <f t="shared" si="110"/>
        <v>3.8676183977800038E-2</v>
      </c>
      <c r="DM53" s="14">
        <f t="shared" si="111"/>
        <v>-0.90566495747171361</v>
      </c>
      <c r="DN53" s="14">
        <f t="shared" si="112"/>
        <v>0.89270473717540078</v>
      </c>
      <c r="DO53" s="14">
        <f t="shared" si="58"/>
        <v>0.85</v>
      </c>
      <c r="DP53" s="14">
        <f t="shared" si="59"/>
        <v>0.33029990581425772</v>
      </c>
      <c r="DQ53" s="14">
        <f t="shared" si="60"/>
        <v>-0.14473477586814995</v>
      </c>
      <c r="DR53" s="14">
        <f t="shared" si="61"/>
        <v>1.8608327927080649E-2</v>
      </c>
      <c r="DS53" s="14">
        <f t="shared" si="62"/>
        <v>-1.5648488384808993E-4</v>
      </c>
      <c r="DT53" s="14">
        <f t="shared" si="63"/>
        <v>1.584473039545067E-2</v>
      </c>
      <c r="DU53" s="14">
        <f t="shared" si="64"/>
        <v>0.92435444904928166</v>
      </c>
      <c r="DV53" s="14">
        <f t="shared" si="65"/>
        <v>0.88867618397780002</v>
      </c>
      <c r="DW53" s="14">
        <f t="shared" si="66"/>
        <v>3.8676183977800038E-2</v>
      </c>
      <c r="DX53" s="14">
        <f t="shared" si="67"/>
        <v>0.89270473717540078</v>
      </c>
      <c r="DY53" s="14">
        <f t="shared" si="68"/>
        <v>0.31449919357485795</v>
      </c>
      <c r="DZ53" s="14">
        <f t="shared" si="69"/>
        <v>-0.1378110301925678</v>
      </c>
      <c r="EA53" s="14">
        <f t="shared" si="70"/>
        <v>1.6870560961406808E-2</v>
      </c>
      <c r="EB53" s="14">
        <f t="shared" si="71"/>
        <v>-1.2246946580729575E-4</v>
      </c>
      <c r="EC53" s="14">
        <f t="shared" si="72"/>
        <v>1.4267219138139015E-2</v>
      </c>
      <c r="ED53" s="14">
        <f t="shared" si="73"/>
        <v>0.9311695292837785</v>
      </c>
      <c r="EE53" s="14">
        <f t="shared" si="74"/>
        <v>0.89246719996369572</v>
      </c>
      <c r="EF53" s="14">
        <f t="shared" si="75"/>
        <v>-2.3753721170505226E-4</v>
      </c>
      <c r="EG53" s="14">
        <f t="shared" si="76"/>
        <v>-0.91122727274201687</v>
      </c>
      <c r="EH53" s="14">
        <f t="shared" si="77"/>
        <v>0.89244405883662559</v>
      </c>
      <c r="EL53">
        <f t="shared" si="125"/>
        <v>1149.766187293166</v>
      </c>
      <c r="EV53">
        <f t="shared" si="113"/>
        <v>3.6456261739295805</v>
      </c>
      <c r="EW53">
        <f t="shared" si="78"/>
        <v>5.4398041319438185E-2</v>
      </c>
      <c r="EX53">
        <f t="shared" si="114"/>
        <v>1.13246432793991</v>
      </c>
      <c r="EY53">
        <f t="shared" si="115"/>
        <v>1.4201316575120497E-2</v>
      </c>
    </row>
    <row r="54" spans="3:155">
      <c r="C54" s="4">
        <f t="shared" si="31"/>
        <v>1827.0257745570295</v>
      </c>
      <c r="D54">
        <v>518.30000000000098</v>
      </c>
      <c r="E54" s="4">
        <f t="shared" si="32"/>
        <v>1873.4439852520998</v>
      </c>
      <c r="F54" s="4">
        <f t="shared" si="0"/>
        <v>-1355.1439852520989</v>
      </c>
      <c r="G54" s="4">
        <f t="shared" si="117"/>
        <v>1172.6628872785152</v>
      </c>
      <c r="H54" s="4"/>
      <c r="I54" s="4">
        <f>Sheet10!K53</f>
        <v>2318.6115552400906</v>
      </c>
      <c r="J54" s="4"/>
      <c r="K54" s="4">
        <f t="shared" si="116"/>
        <v>1172.6628872785152</v>
      </c>
      <c r="O54">
        <f t="shared" si="3"/>
        <v>186.64525487941904</v>
      </c>
      <c r="Q54" s="27"/>
      <c r="R54">
        <f t="shared" si="33"/>
        <v>1.213734119893727</v>
      </c>
      <c r="S54">
        <f t="shared" si="118"/>
        <v>1.3328293680190824E-2</v>
      </c>
      <c r="T54">
        <f t="shared" si="5"/>
        <v>121.3734119893727</v>
      </c>
      <c r="U54">
        <f t="shared" si="79"/>
        <v>681.51170832032767</v>
      </c>
      <c r="V54">
        <f t="shared" si="6"/>
        <v>84.441064900073954</v>
      </c>
      <c r="W54">
        <f t="shared" si="119"/>
        <v>0.7913354745120581</v>
      </c>
      <c r="X54">
        <f t="shared" si="34"/>
        <v>48.33</v>
      </c>
      <c r="Y54">
        <f t="shared" si="35"/>
        <v>1.0114450999114393</v>
      </c>
      <c r="Z54">
        <f t="shared" si="36"/>
        <v>48.883141678719859</v>
      </c>
      <c r="AA54">
        <f t="shared" si="37"/>
        <v>59.331136943061416</v>
      </c>
      <c r="AB54">
        <f t="shared" si="8"/>
        <v>1.213734119893727</v>
      </c>
      <c r="AC54">
        <f t="shared" si="38"/>
        <v>48.883141678719859</v>
      </c>
      <c r="AH54">
        <f t="shared" si="120"/>
        <v>0.58137938156455538</v>
      </c>
      <c r="AI54">
        <f t="shared" si="121"/>
        <v>0.76105246263987858</v>
      </c>
      <c r="AJ54">
        <f t="shared" si="39"/>
        <v>2.067281175841027</v>
      </c>
      <c r="AK54">
        <f t="shared" si="11"/>
        <v>0</v>
      </c>
      <c r="AL54">
        <f t="shared" si="12"/>
        <v>2.067281175841027</v>
      </c>
      <c r="AM54">
        <f t="shared" si="80"/>
        <v>2.067281175841027</v>
      </c>
      <c r="AN54">
        <f t="shared" si="13"/>
        <v>0</v>
      </c>
      <c r="AO54">
        <f t="shared" si="14"/>
        <v>30</v>
      </c>
      <c r="AP54">
        <f t="shared" si="81"/>
        <v>30</v>
      </c>
      <c r="AR54">
        <f t="shared" si="82"/>
        <v>1.7581152732811323</v>
      </c>
      <c r="AT54">
        <f t="shared" si="40"/>
        <v>0.89077825997427107</v>
      </c>
      <c r="AV54">
        <f t="shared" si="15"/>
        <v>0.36155234504728356</v>
      </c>
      <c r="AW54">
        <f t="shared" si="16"/>
        <v>4.4797271507126916E-2</v>
      </c>
      <c r="AX54">
        <f t="shared" si="83"/>
        <v>0.40634961655441049</v>
      </c>
      <c r="AY54">
        <f t="shared" si="41"/>
        <v>0.88975682593974215</v>
      </c>
      <c r="AZ54">
        <f t="shared" si="84"/>
        <v>0.11024317406025785</v>
      </c>
      <c r="BA54">
        <f t="shared" si="17"/>
        <v>0.85125828952899196</v>
      </c>
      <c r="BB54">
        <f t="shared" si="85"/>
        <v>0.85125828952899196</v>
      </c>
      <c r="BC54">
        <f t="shared" si="86"/>
        <v>0.79165219312927715</v>
      </c>
      <c r="BD54">
        <f t="shared" si="87"/>
        <v>9.8087756090163833E-2</v>
      </c>
      <c r="BE54">
        <f t="shared" si="18"/>
        <v>25.715405996731814</v>
      </c>
      <c r="BF54">
        <f t="shared" si="88"/>
        <v>9.5915126275352737E-3</v>
      </c>
      <c r="BG54">
        <f t="shared" si="89"/>
        <v>2.1521498568743318E-3</v>
      </c>
      <c r="BH54">
        <f t="shared" si="90"/>
        <v>0.90730445496885714</v>
      </c>
      <c r="BI54">
        <f t="shared" si="91"/>
        <v>2.3720261099657042E-3</v>
      </c>
      <c r="BJ54">
        <f t="shared" si="42"/>
        <v>3.5060129828439562E-3</v>
      </c>
      <c r="BK54">
        <f t="shared" si="43"/>
        <v>8.853268356412233</v>
      </c>
      <c r="BL54">
        <f t="shared" si="92"/>
        <v>3.9601340902590236E-4</v>
      </c>
      <c r="BM54">
        <f t="shared" si="93"/>
        <v>0.56395317728679906</v>
      </c>
      <c r="BN54">
        <f t="shared" si="94"/>
        <v>1.5477416917286142</v>
      </c>
      <c r="BO54">
        <f t="shared" si="95"/>
        <v>0.60363203958098377</v>
      </c>
      <c r="BP54">
        <f t="shared" si="44"/>
        <v>1.610341754420583E-5</v>
      </c>
      <c r="BQ54">
        <f t="shared" si="96"/>
        <v>1.0874742147118506</v>
      </c>
      <c r="BR54">
        <f t="shared" si="97"/>
        <v>0.99913982535241808</v>
      </c>
      <c r="BS54">
        <f t="shared" si="98"/>
        <v>1.0884104377765895</v>
      </c>
      <c r="BT54">
        <f t="shared" si="45"/>
        <v>0.65699941245631421</v>
      </c>
      <c r="BU54">
        <f t="shared" si="46"/>
        <v>0.65699941245631421</v>
      </c>
      <c r="BV54">
        <f t="shared" si="19"/>
        <v>0.65699941245631421</v>
      </c>
      <c r="BW54">
        <f t="shared" si="20"/>
        <v>17.67381450721977</v>
      </c>
      <c r="BX54">
        <f t="shared" si="21"/>
        <v>0.16688191975474137</v>
      </c>
      <c r="BY54">
        <f t="shared" si="22"/>
        <v>33628.999136989871</v>
      </c>
      <c r="BZ54">
        <f t="shared" si="23"/>
        <v>0.3749612378547304</v>
      </c>
      <c r="CA54">
        <f t="shared" si="24"/>
        <v>11838.631404887929</v>
      </c>
      <c r="CB54">
        <f t="shared" si="99"/>
        <v>1.6187778227438283E-4</v>
      </c>
      <c r="CC54">
        <f t="shared" si="100"/>
        <v>4.2616412551850719E-4</v>
      </c>
      <c r="CD54">
        <f t="shared" si="101"/>
        <v>-2.8603680653713357</v>
      </c>
      <c r="CE54">
        <f t="shared" si="102"/>
        <v>11.439396323090584</v>
      </c>
      <c r="CF54">
        <f t="shared" si="103"/>
        <v>7.6417669130787562E-3</v>
      </c>
      <c r="CG54">
        <f t="shared" si="25"/>
        <v>33.393965069791193</v>
      </c>
      <c r="CH54" s="11">
        <f t="shared" si="26"/>
        <v>2012379730.7789004</v>
      </c>
      <c r="CI54" s="18">
        <f t="shared" si="47"/>
        <v>0.23209105347535108</v>
      </c>
      <c r="CJ54" s="18">
        <f t="shared" si="122"/>
        <v>46.418210695070215</v>
      </c>
      <c r="CK54">
        <f t="shared" si="104"/>
        <v>7200</v>
      </c>
      <c r="CL54" s="4">
        <f t="shared" si="123"/>
        <v>1873.4439852520998</v>
      </c>
      <c r="CM54" s="11"/>
      <c r="CN54" s="11"/>
      <c r="CO54" s="11"/>
      <c r="CP54" s="11"/>
      <c r="CQ54" s="11"/>
      <c r="CR54" s="11"/>
      <c r="CS54" s="11"/>
      <c r="CT54" s="13">
        <f t="shared" si="124"/>
        <v>1.7581152732811323</v>
      </c>
      <c r="CU54" s="14">
        <v>0.8</v>
      </c>
      <c r="CV54" s="14">
        <f t="shared" si="105"/>
        <v>0.35793241995146918</v>
      </c>
      <c r="CW54" s="14">
        <f t="shared" si="48"/>
        <v>-0.15684312246444543</v>
      </c>
      <c r="CX54" s="14">
        <f t="shared" si="106"/>
        <v>2.1852067052935645E-2</v>
      </c>
      <c r="CY54" s="14">
        <f t="shared" si="107"/>
        <v>-2.3384889706540521E-4</v>
      </c>
      <c r="CZ54" s="14">
        <f t="shared" si="49"/>
        <v>1.8843253392949028E-2</v>
      </c>
      <c r="DA54" s="14">
        <f t="shared" si="50"/>
        <v>0.91176649302689794</v>
      </c>
      <c r="DB54" s="14">
        <f t="shared" si="51"/>
        <v>0.88242344054886201</v>
      </c>
      <c r="DC54" s="14">
        <f t="shared" si="52"/>
        <v>8.242344054886197E-2</v>
      </c>
      <c r="DD54" s="14">
        <v>0.85</v>
      </c>
      <c r="DE54" s="14">
        <f t="shared" si="53"/>
        <v>0.33687757171902988</v>
      </c>
      <c r="DF54" s="14">
        <f t="shared" si="54"/>
        <v>-0.14761705643712514</v>
      </c>
      <c r="DG54" s="14">
        <f t="shared" si="55"/>
        <v>1.9356848323707702E-2</v>
      </c>
      <c r="DH54" s="14">
        <f t="shared" si="56"/>
        <v>-1.7269932189597581E-4</v>
      </c>
      <c r="DI54" s="14">
        <f t="shared" si="57"/>
        <v>1.6530432758916008E-2</v>
      </c>
      <c r="DJ54" s="14">
        <f t="shared" si="108"/>
        <v>0.92143433309672629</v>
      </c>
      <c r="DK54" s="14">
        <f t="shared" si="109"/>
        <v>0.88714419949349066</v>
      </c>
      <c r="DL54" s="14">
        <f t="shared" si="110"/>
        <v>3.7144199493490682E-2</v>
      </c>
      <c r="DM54" s="14">
        <f t="shared" si="111"/>
        <v>-0.905584821107427</v>
      </c>
      <c r="DN54" s="14">
        <f t="shared" si="112"/>
        <v>0.89101680883748424</v>
      </c>
      <c r="DO54" s="14">
        <f t="shared" si="58"/>
        <v>0.85</v>
      </c>
      <c r="DP54" s="14">
        <f t="shared" si="59"/>
        <v>0.33687757171902988</v>
      </c>
      <c r="DQ54" s="14">
        <f t="shared" si="60"/>
        <v>-0.14761705643712514</v>
      </c>
      <c r="DR54" s="14">
        <f t="shared" si="61"/>
        <v>1.9356848323707702E-2</v>
      </c>
      <c r="DS54" s="14">
        <f t="shared" si="62"/>
        <v>-1.7269932189597581E-4</v>
      </c>
      <c r="DT54" s="14">
        <f t="shared" si="63"/>
        <v>1.6530432758916008E-2</v>
      </c>
      <c r="DU54" s="14">
        <f t="shared" si="64"/>
        <v>0.92143433309672629</v>
      </c>
      <c r="DV54" s="14">
        <f t="shared" si="65"/>
        <v>0.88714419949349066</v>
      </c>
      <c r="DW54" s="14">
        <f t="shared" si="66"/>
        <v>3.7144199493490682E-2</v>
      </c>
      <c r="DX54" s="14">
        <f t="shared" si="67"/>
        <v>0.89101680883748424</v>
      </c>
      <c r="DY54" s="14">
        <f t="shared" si="68"/>
        <v>0.32136984748331843</v>
      </c>
      <c r="DZ54" s="14">
        <f t="shared" si="69"/>
        <v>-0.14082169576044679</v>
      </c>
      <c r="EA54" s="14">
        <f t="shared" si="70"/>
        <v>1.7615732406660038E-2</v>
      </c>
      <c r="EB54" s="14">
        <f t="shared" si="71"/>
        <v>-1.3644441886914005E-4</v>
      </c>
      <c r="EC54" s="14">
        <f t="shared" si="72"/>
        <v>1.4941203249989137E-2</v>
      </c>
      <c r="ED54" s="14">
        <f t="shared" si="73"/>
        <v>0.928241024384444</v>
      </c>
      <c r="EE54" s="14">
        <f t="shared" si="74"/>
        <v>0.89079951887538855</v>
      </c>
      <c r="EF54" s="14">
        <f t="shared" si="75"/>
        <v>-2.1728996209569029E-4</v>
      </c>
      <c r="EG54" s="14">
        <f t="shared" si="76"/>
        <v>-0.91088240442154089</v>
      </c>
      <c r="EH54" s="14">
        <f t="shared" si="77"/>
        <v>0.89077825997427107</v>
      </c>
      <c r="EL54">
        <f t="shared" si="125"/>
        <v>1172.6628872785152</v>
      </c>
      <c r="EV54">
        <f t="shared" si="113"/>
        <v>3.7252697349701682</v>
      </c>
      <c r="EW54">
        <f t="shared" si="78"/>
        <v>5.5586439009605956E-2</v>
      </c>
      <c r="EX54">
        <f t="shared" si="114"/>
        <v>1.136435328623179</v>
      </c>
      <c r="EY54">
        <f t="shared" si="115"/>
        <v>1.4251113673741439E-2</v>
      </c>
    </row>
    <row r="55" spans="3:155">
      <c r="C55" s="4">
        <f t="shared" si="31"/>
        <v>1873.4439852520998</v>
      </c>
      <c r="D55">
        <v>518.400000000001</v>
      </c>
      <c r="E55" s="4">
        <f t="shared" si="32"/>
        <v>1920.6336060475912</v>
      </c>
      <c r="F55" s="4">
        <f t="shared" si="0"/>
        <v>-1402.2336060475902</v>
      </c>
      <c r="G55" s="4">
        <f t="shared" si="117"/>
        <v>1195.9219926260503</v>
      </c>
      <c r="H55" s="4"/>
      <c r="I55" s="4">
        <f>Sheet10!K54</f>
        <v>2384.7993824059586</v>
      </c>
      <c r="J55" s="4"/>
      <c r="K55" s="4">
        <f t="shared" si="116"/>
        <v>1195.9219926260503</v>
      </c>
      <c r="O55">
        <f t="shared" si="3"/>
        <v>190.69787573331908</v>
      </c>
      <c r="Q55" s="27"/>
      <c r="R55">
        <f t="shared" si="33"/>
        <v>1.2131215686274108</v>
      </c>
      <c r="S55">
        <f t="shared" si="118"/>
        <v>1.3044635204049948E-2</v>
      </c>
      <c r="T55">
        <f t="shared" si="5"/>
        <v>121.31215686274108</v>
      </c>
      <c r="U55">
        <f t="shared" si="79"/>
        <v>681.1677607842912</v>
      </c>
      <c r="V55">
        <f t="shared" si="6"/>
        <v>77.35745778840905</v>
      </c>
      <c r="W55">
        <f t="shared" si="119"/>
        <v>0.79093021242666817</v>
      </c>
      <c r="X55">
        <f t="shared" si="34"/>
        <v>48.33</v>
      </c>
      <c r="Y55">
        <f t="shared" si="35"/>
        <v>1.0109346405228423</v>
      </c>
      <c r="Z55">
        <f t="shared" si="36"/>
        <v>48.858471176468967</v>
      </c>
      <c r="AA55">
        <f t="shared" si="37"/>
        <v>59.271265194335172</v>
      </c>
      <c r="AB55">
        <f t="shared" si="8"/>
        <v>1.2131215686274108</v>
      </c>
      <c r="AC55">
        <f t="shared" si="38"/>
        <v>48.858471176468967</v>
      </c>
      <c r="AH55">
        <f t="shared" si="120"/>
        <v>0.57719109009012937</v>
      </c>
      <c r="AI55">
        <f t="shared" si="121"/>
        <v>0.7579805013897627</v>
      </c>
      <c r="AJ55">
        <f t="shared" si="39"/>
        <v>2.0419057562757428</v>
      </c>
      <c r="AK55">
        <f t="shared" si="11"/>
        <v>0</v>
      </c>
      <c r="AL55">
        <f t="shared" si="12"/>
        <v>2.0419057562757428</v>
      </c>
      <c r="AM55">
        <f t="shared" si="80"/>
        <v>2.0419057562757428</v>
      </c>
      <c r="AN55">
        <f t="shared" si="13"/>
        <v>0</v>
      </c>
      <c r="AO55">
        <f t="shared" si="14"/>
        <v>30</v>
      </c>
      <c r="AP55">
        <f t="shared" si="81"/>
        <v>30</v>
      </c>
      <c r="AR55">
        <f t="shared" si="82"/>
        <v>1.7929864956912298</v>
      </c>
      <c r="AT55">
        <f t="shared" si="40"/>
        <v>0.88911239748702486</v>
      </c>
      <c r="AV55">
        <f t="shared" si="15"/>
        <v>0.36136987563889483</v>
      </c>
      <c r="AW55">
        <f t="shared" si="16"/>
        <v>4.1039310005734367E-2</v>
      </c>
      <c r="AX55">
        <f t="shared" si="83"/>
        <v>0.40240918564462919</v>
      </c>
      <c r="AY55">
        <f t="shared" si="41"/>
        <v>0.89801597113149279</v>
      </c>
      <c r="AZ55">
        <f t="shared" si="84"/>
        <v>0.10198402886850721</v>
      </c>
      <c r="BA55">
        <f t="shared" si="17"/>
        <v>0.8554993603985861</v>
      </c>
      <c r="BB55">
        <f t="shared" si="85"/>
        <v>0.8554993603985861</v>
      </c>
      <c r="BC55">
        <f t="shared" si="86"/>
        <v>0.79115280764842533</v>
      </c>
      <c r="BD55">
        <f t="shared" si="87"/>
        <v>8.9848013140518226E-2</v>
      </c>
      <c r="BE55">
        <f t="shared" si="18"/>
        <v>25.708916110605291</v>
      </c>
      <c r="BF55">
        <f t="shared" si="88"/>
        <v>9.4749746212870623E-3</v>
      </c>
      <c r="BG55">
        <f t="shared" si="89"/>
        <v>2.1497144501457519E-3</v>
      </c>
      <c r="BH55">
        <f t="shared" si="90"/>
        <v>0.90838748046644247</v>
      </c>
      <c r="BI55">
        <f t="shared" si="91"/>
        <v>2.3665170385680657E-3</v>
      </c>
      <c r="BJ55">
        <f t="shared" si="42"/>
        <v>3.4956637010938501E-3</v>
      </c>
      <c r="BK55">
        <f t="shared" si="43"/>
        <v>8.4155571829984286</v>
      </c>
      <c r="BL55">
        <f t="shared" si="92"/>
        <v>4.1538113580357844E-4</v>
      </c>
      <c r="BM55">
        <f t="shared" si="93"/>
        <v>0.59717316542354326</v>
      </c>
      <c r="BN55">
        <f t="shared" si="94"/>
        <v>1.5803396751979188</v>
      </c>
      <c r="BO55">
        <f t="shared" si="95"/>
        <v>0.61471657056526441</v>
      </c>
      <c r="BP55">
        <f t="shared" si="44"/>
        <v>1.4690239527163825E-5</v>
      </c>
      <c r="BQ55">
        <f t="shared" si="96"/>
        <v>1.0875729611278255</v>
      </c>
      <c r="BR55">
        <f t="shared" si="97"/>
        <v>0.99921527967949719</v>
      </c>
      <c r="BS55">
        <f t="shared" si="98"/>
        <v>1.0884270719685847</v>
      </c>
      <c r="BT55">
        <f t="shared" si="45"/>
        <v>0.66907415699092065</v>
      </c>
      <c r="BU55">
        <f t="shared" si="46"/>
        <v>0.66907415699092065</v>
      </c>
      <c r="BV55">
        <f t="shared" si="19"/>
        <v>0.66907415699092065</v>
      </c>
      <c r="BW55">
        <f t="shared" si="20"/>
        <v>17.655979652947117</v>
      </c>
      <c r="BX55">
        <f t="shared" si="21"/>
        <v>0.15621067519610332</v>
      </c>
      <c r="BY55">
        <f t="shared" si="22"/>
        <v>33575.266280936841</v>
      </c>
      <c r="BZ55">
        <f t="shared" si="23"/>
        <v>0.39537857584150221</v>
      </c>
      <c r="CA55">
        <f t="shared" si="24"/>
        <v>11209.345725551706</v>
      </c>
      <c r="CB55">
        <f t="shared" si="99"/>
        <v>1.6187778227438283E-4</v>
      </c>
      <c r="CC55">
        <f t="shared" si="100"/>
        <v>4.5008871378634222E-4</v>
      </c>
      <c r="CD55">
        <f t="shared" si="101"/>
        <v>-2.8404837271300414</v>
      </c>
      <c r="CE55">
        <f t="shared" si="102"/>
        <v>11.366130928228428</v>
      </c>
      <c r="CF55">
        <f t="shared" si="103"/>
        <v>7.74060116737377E-3</v>
      </c>
      <c r="CG55">
        <f t="shared" si="25"/>
        <v>33.949565621631002</v>
      </c>
      <c r="CH55" s="11">
        <f t="shared" si="26"/>
        <v>1998644958.7326174</v>
      </c>
      <c r="CI55" s="18">
        <f t="shared" si="47"/>
        <v>0.23594810397745691</v>
      </c>
      <c r="CJ55" s="18">
        <f t="shared" si="122"/>
        <v>47.189620795491379</v>
      </c>
      <c r="CK55">
        <f t="shared" si="104"/>
        <v>7400</v>
      </c>
      <c r="CL55" s="4">
        <f t="shared" si="123"/>
        <v>1920.6336060475912</v>
      </c>
      <c r="CM55" s="11"/>
      <c r="CN55" s="11"/>
      <c r="CO55" s="11"/>
      <c r="CP55" s="11"/>
      <c r="CQ55" s="11"/>
      <c r="CR55" s="11"/>
      <c r="CS55" s="11"/>
      <c r="CT55" s="13">
        <f t="shared" si="124"/>
        <v>1.7929864956912298</v>
      </c>
      <c r="CU55" s="14">
        <v>0.8</v>
      </c>
      <c r="CV55" s="14">
        <f t="shared" si="105"/>
        <v>0.36503180712681532</v>
      </c>
      <c r="CW55" s="14">
        <f t="shared" si="48"/>
        <v>-0.15995401711968874</v>
      </c>
      <c r="CX55" s="14">
        <f t="shared" si="106"/>
        <v>2.2727510550661752E-2</v>
      </c>
      <c r="CY55" s="14">
        <f t="shared" si="107"/>
        <v>-2.5797860193793587E-4</v>
      </c>
      <c r="CZ55" s="14">
        <f t="shared" si="49"/>
        <v>1.9664549295984605E-2</v>
      </c>
      <c r="DA55" s="14">
        <f t="shared" si="50"/>
        <v>0.9083986391962412</v>
      </c>
      <c r="DB55" s="14">
        <f t="shared" si="51"/>
        <v>0.88089472185379081</v>
      </c>
      <c r="DC55" s="14">
        <f t="shared" si="52"/>
        <v>8.0894721853790763E-2</v>
      </c>
      <c r="DD55" s="14">
        <v>0.85</v>
      </c>
      <c r="DE55" s="14">
        <f t="shared" si="53"/>
        <v>0.34355934788406145</v>
      </c>
      <c r="DF55" s="14">
        <f t="shared" si="54"/>
        <v>-0.15054495728911882</v>
      </c>
      <c r="DG55" s="14">
        <f t="shared" si="55"/>
        <v>2.0132327685015251E-2</v>
      </c>
      <c r="DH55" s="14">
        <f t="shared" si="56"/>
        <v>-1.9051930617356038E-4</v>
      </c>
      <c r="DI55" s="14">
        <f t="shared" si="57"/>
        <v>1.724477521287511E-2</v>
      </c>
      <c r="DJ55" s="14">
        <f t="shared" si="108"/>
        <v>0.91841877414120376</v>
      </c>
      <c r="DK55" s="14">
        <f t="shared" si="109"/>
        <v>0.88561581501341935</v>
      </c>
      <c r="DL55" s="14">
        <f t="shared" si="110"/>
        <v>3.5615815013419372E-2</v>
      </c>
      <c r="DM55" s="14">
        <f t="shared" si="111"/>
        <v>-0.90557813680742905</v>
      </c>
      <c r="DN55" s="14">
        <f t="shared" si="112"/>
        <v>0.88932936713664612</v>
      </c>
      <c r="DO55" s="14">
        <f t="shared" si="58"/>
        <v>0.85</v>
      </c>
      <c r="DP55" s="14">
        <f t="shared" si="59"/>
        <v>0.34355934788406145</v>
      </c>
      <c r="DQ55" s="14">
        <f t="shared" si="60"/>
        <v>-0.15054495728911882</v>
      </c>
      <c r="DR55" s="14">
        <f t="shared" si="61"/>
        <v>2.0132327685015251E-2</v>
      </c>
      <c r="DS55" s="14">
        <f t="shared" si="62"/>
        <v>-1.9051930617356038E-4</v>
      </c>
      <c r="DT55" s="14">
        <f t="shared" si="63"/>
        <v>1.724477521287511E-2</v>
      </c>
      <c r="DU55" s="14">
        <f t="shared" si="64"/>
        <v>0.91841877414120376</v>
      </c>
      <c r="DV55" s="14">
        <f t="shared" si="65"/>
        <v>0.88561581501341935</v>
      </c>
      <c r="DW55" s="14">
        <f t="shared" si="66"/>
        <v>3.5615815013419372E-2</v>
      </c>
      <c r="DX55" s="14">
        <f t="shared" si="67"/>
        <v>0.88932936713664612</v>
      </c>
      <c r="DY55" s="14">
        <f t="shared" si="68"/>
        <v>0.32836590861907561</v>
      </c>
      <c r="DZ55" s="14">
        <f t="shared" si="69"/>
        <v>-0.14388731377189456</v>
      </c>
      <c r="EA55" s="14">
        <f t="shared" si="70"/>
        <v>1.8391052098560928E-2</v>
      </c>
      <c r="EB55" s="14">
        <f t="shared" si="71"/>
        <v>-1.5195690919495762E-4</v>
      </c>
      <c r="EC55" s="14">
        <f t="shared" si="72"/>
        <v>1.5646389213941621E-2</v>
      </c>
      <c r="ED55" s="14">
        <f t="shared" si="73"/>
        <v>0.92520381377087912</v>
      </c>
      <c r="EE55" s="14">
        <f t="shared" si="74"/>
        <v>0.88913179420834376</v>
      </c>
      <c r="EF55" s="14">
        <f t="shared" si="75"/>
        <v>-1.9757292830235862E-4</v>
      </c>
      <c r="EG55" s="14">
        <f t="shared" si="76"/>
        <v>-0.91060168390941865</v>
      </c>
      <c r="EH55" s="14">
        <f t="shared" si="77"/>
        <v>0.88911239748702486</v>
      </c>
      <c r="EL55">
        <f t="shared" si="125"/>
        <v>1195.9219926260503</v>
      </c>
      <c r="EV55">
        <f t="shared" si="113"/>
        <v>3.8063669972588774</v>
      </c>
      <c r="EW55">
        <f t="shared" si="78"/>
        <v>5.6796528035305313E-2</v>
      </c>
      <c r="EX55">
        <f t="shared" si="114"/>
        <v>1.1405181077239734</v>
      </c>
      <c r="EY55">
        <f t="shared" si="115"/>
        <v>1.4302312494831142E-2</v>
      </c>
    </row>
    <row r="56" spans="3:155">
      <c r="C56" s="4">
        <f t="shared" si="31"/>
        <v>1920.6336060475912</v>
      </c>
      <c r="D56">
        <v>518.50000000000102</v>
      </c>
      <c r="E56" s="4">
        <f t="shared" si="32"/>
        <v>1968.6488424888032</v>
      </c>
      <c r="F56" s="4">
        <f t="shared" si="0"/>
        <v>-1450.1488424888021</v>
      </c>
      <c r="G56" s="4">
        <f t="shared" si="117"/>
        <v>1219.5668030237962</v>
      </c>
      <c r="H56" s="4"/>
      <c r="I56" s="4">
        <f>Sheet10!K55</f>
        <v>2450.8918887295677</v>
      </c>
      <c r="J56" s="4"/>
      <c r="K56" s="4">
        <f t="shared" si="116"/>
        <v>1219.5668030237962</v>
      </c>
      <c r="O56">
        <f t="shared" si="3"/>
        <v>194.8252776825675</v>
      </c>
      <c r="Q56" s="27"/>
      <c r="R56">
        <f t="shared" si="33"/>
        <v>1.2124991763174928</v>
      </c>
      <c r="S56">
        <f t="shared" si="118"/>
        <v>1.2767760285498505E-2</v>
      </c>
      <c r="T56">
        <f t="shared" si="5"/>
        <v>121.24991763174928</v>
      </c>
      <c r="U56">
        <f t="shared" si="79"/>
        <v>680.81828750227226</v>
      </c>
      <c r="V56">
        <f t="shared" si="6"/>
        <v>70.445762836792269</v>
      </c>
      <c r="W56">
        <f t="shared" si="119"/>
        <v>0.79051747223174329</v>
      </c>
      <c r="X56">
        <f t="shared" si="34"/>
        <v>48.33</v>
      </c>
      <c r="Y56">
        <f t="shared" si="35"/>
        <v>1.0104159802645774</v>
      </c>
      <c r="Z56">
        <f t="shared" si="36"/>
        <v>48.833404326187022</v>
      </c>
      <c r="AA56">
        <f t="shared" si="37"/>
        <v>59.210462522280856</v>
      </c>
      <c r="AB56">
        <f t="shared" si="8"/>
        <v>1.2124991763174928</v>
      </c>
      <c r="AC56">
        <f t="shared" si="38"/>
        <v>48.833404326187022</v>
      </c>
      <c r="AH56">
        <f t="shared" si="120"/>
        <v>0.57301546934649805</v>
      </c>
      <c r="AI56">
        <f t="shared" si="121"/>
        <v>0.75490170406412205</v>
      </c>
      <c r="AJ56">
        <f t="shared" si="39"/>
        <v>2.0167572336352677</v>
      </c>
      <c r="AK56">
        <f t="shared" si="11"/>
        <v>0</v>
      </c>
      <c r="AL56">
        <f t="shared" si="12"/>
        <v>2.0167572336352677</v>
      </c>
      <c r="AM56">
        <f t="shared" si="80"/>
        <v>2.0167572336352677</v>
      </c>
      <c r="AN56">
        <f t="shared" si="13"/>
        <v>0</v>
      </c>
      <c r="AO56">
        <f t="shared" si="14"/>
        <v>30</v>
      </c>
      <c r="AP56">
        <f t="shared" si="81"/>
        <v>30</v>
      </c>
      <c r="AR56">
        <f t="shared" si="82"/>
        <v>1.8284359865424231</v>
      </c>
      <c r="AT56">
        <f t="shared" si="40"/>
        <v>0.88744651733498259</v>
      </c>
      <c r="AV56">
        <f t="shared" si="15"/>
        <v>0.36118447473806992</v>
      </c>
      <c r="AW56">
        <f t="shared" si="16"/>
        <v>3.7372550524569365E-2</v>
      </c>
      <c r="AX56">
        <f t="shared" si="83"/>
        <v>0.39855702526263925</v>
      </c>
      <c r="AY56">
        <f t="shared" si="41"/>
        <v>0.90623035561864262</v>
      </c>
      <c r="AZ56">
        <f t="shared" si="84"/>
        <v>9.3769644381357375E-2</v>
      </c>
      <c r="BA56">
        <f t="shared" si="17"/>
        <v>0.85960547766443951</v>
      </c>
      <c r="BB56">
        <f t="shared" si="85"/>
        <v>0.85960547766443951</v>
      </c>
      <c r="BC56">
        <f t="shared" si="86"/>
        <v>0.79064546377064115</v>
      </c>
      <c r="BD56">
        <f t="shared" si="87"/>
        <v>8.1809821873485331E-2</v>
      </c>
      <c r="BE56">
        <f t="shared" si="18"/>
        <v>25.702320281729872</v>
      </c>
      <c r="BF56">
        <f t="shared" si="88"/>
        <v>9.3594796269435097E-3</v>
      </c>
      <c r="BG56">
        <f t="shared" si="89"/>
        <v>2.1472868457310472E-3</v>
      </c>
      <c r="BH56">
        <f t="shared" si="90"/>
        <v>0.90946193180256973</v>
      </c>
      <c r="BI56">
        <f t="shared" si="91"/>
        <v>2.3610519260273892E-3</v>
      </c>
      <c r="BJ56">
        <f t="shared" si="42"/>
        <v>3.4853545021348233E-3</v>
      </c>
      <c r="BK56">
        <f t="shared" si="43"/>
        <v>7.9719982859561496</v>
      </c>
      <c r="BL56">
        <f t="shared" si="92"/>
        <v>4.371996050569641E-4</v>
      </c>
      <c r="BM56">
        <f t="shared" si="93"/>
        <v>0.6352522594618879</v>
      </c>
      <c r="BN56">
        <f t="shared" si="94"/>
        <v>1.6177114657154537</v>
      </c>
      <c r="BO56">
        <f t="shared" si="95"/>
        <v>0.62664644091231103</v>
      </c>
      <c r="BP56">
        <f t="shared" si="44"/>
        <v>1.3321106662465823E-5</v>
      </c>
      <c r="BQ56">
        <f t="shared" si="96"/>
        <v>1.0876686387602119</v>
      </c>
      <c r="BR56">
        <f t="shared" si="97"/>
        <v>0.99928838806870468</v>
      </c>
      <c r="BS56">
        <f t="shared" si="98"/>
        <v>1.0884431879192724</v>
      </c>
      <c r="BT56">
        <f t="shared" si="45"/>
        <v>0.68206904984486183</v>
      </c>
      <c r="BU56">
        <f t="shared" si="46"/>
        <v>0.68206904984486183</v>
      </c>
      <c r="BV56">
        <f t="shared" si="19"/>
        <v>0.68206904984486183</v>
      </c>
      <c r="BW56">
        <f t="shared" si="20"/>
        <v>17.637867491225652</v>
      </c>
      <c r="BX56">
        <f t="shared" si="21"/>
        <v>0.14534184813259207</v>
      </c>
      <c r="BY56">
        <f t="shared" si="22"/>
        <v>33520.638276316713</v>
      </c>
      <c r="BZ56">
        <f t="shared" si="23"/>
        <v>0.41864798077065335</v>
      </c>
      <c r="CA56">
        <f t="shared" si="24"/>
        <v>10569.080601627911</v>
      </c>
      <c r="CB56">
        <f t="shared" si="99"/>
        <v>1.6187778227438283E-4</v>
      </c>
      <c r="CC56">
        <f t="shared" si="100"/>
        <v>4.7735467162800417E-4</v>
      </c>
      <c r="CD56">
        <f t="shared" si="101"/>
        <v>-2.8190011708794298</v>
      </c>
      <c r="CE56">
        <f t="shared" si="102"/>
        <v>11.28692328579398</v>
      </c>
      <c r="CF56">
        <f t="shared" si="103"/>
        <v>7.8496239834948481E-3</v>
      </c>
      <c r="CG56">
        <f t="shared" si="25"/>
        <v>34.54418714731122</v>
      </c>
      <c r="CH56" s="11">
        <f t="shared" si="26"/>
        <v>1985430488.4880266</v>
      </c>
      <c r="CI56" s="18">
        <f t="shared" si="47"/>
        <v>0.24007618220605959</v>
      </c>
      <c r="CJ56" s="18">
        <f t="shared" si="122"/>
        <v>48.015236441211918</v>
      </c>
      <c r="CK56">
        <f t="shared" si="104"/>
        <v>7600</v>
      </c>
      <c r="CL56" s="4">
        <f t="shared" si="123"/>
        <v>1968.6488424888032</v>
      </c>
      <c r="CM56" s="11"/>
      <c r="CN56" s="11"/>
      <c r="CO56" s="11"/>
      <c r="CP56" s="11"/>
      <c r="CQ56" s="11"/>
      <c r="CR56" s="11"/>
      <c r="CS56" s="11"/>
      <c r="CT56" s="13">
        <f t="shared" si="124"/>
        <v>1.8284359865424231</v>
      </c>
      <c r="CU56" s="14">
        <v>0.8</v>
      </c>
      <c r="CV56" s="14">
        <f t="shared" si="105"/>
        <v>0.37224892322793124</v>
      </c>
      <c r="CW56" s="14">
        <f t="shared" si="48"/>
        <v>-0.16311649964820885</v>
      </c>
      <c r="CX56" s="14">
        <f t="shared" si="106"/>
        <v>2.3635094958665906E-2</v>
      </c>
      <c r="CY56" s="14">
        <f t="shared" si="107"/>
        <v>-2.8450990688136906E-4</v>
      </c>
      <c r="CZ56" s="14">
        <f t="shared" si="49"/>
        <v>2.052139800876655E-2</v>
      </c>
      <c r="DA56" s="14">
        <f t="shared" si="50"/>
        <v>0.90492027139532338</v>
      </c>
      <c r="DB56" s="14">
        <f t="shared" si="51"/>
        <v>0.87937333427284281</v>
      </c>
      <c r="DC56" s="14">
        <f t="shared" si="52"/>
        <v>7.9373334272842766E-2</v>
      </c>
      <c r="DD56" s="14">
        <v>0.85</v>
      </c>
      <c r="DE56" s="14">
        <f t="shared" si="53"/>
        <v>0.35035192774393537</v>
      </c>
      <c r="DF56" s="14">
        <f t="shared" si="54"/>
        <v>-0.15352141143360837</v>
      </c>
      <c r="DG56" s="14">
        <f t="shared" si="55"/>
        <v>2.0936277887261157E-2</v>
      </c>
      <c r="DH56" s="14">
        <f t="shared" si="56"/>
        <v>-2.1011289173349058E-4</v>
      </c>
      <c r="DI56" s="14">
        <f t="shared" si="57"/>
        <v>1.7989581021944163E-2</v>
      </c>
      <c r="DJ56" s="14">
        <f t="shared" si="108"/>
        <v>0.91530292105731803</v>
      </c>
      <c r="DK56" s="14">
        <f t="shared" si="109"/>
        <v>0.88409089540336905</v>
      </c>
      <c r="DL56" s="14">
        <f t="shared" si="110"/>
        <v>3.409089540336907E-2</v>
      </c>
      <c r="DM56" s="14">
        <f t="shared" si="111"/>
        <v>-0.90564877738947513</v>
      </c>
      <c r="DN56" s="14">
        <f t="shared" si="112"/>
        <v>0.88764251247777948</v>
      </c>
      <c r="DO56" s="14">
        <f t="shared" si="58"/>
        <v>0.85</v>
      </c>
      <c r="DP56" s="14">
        <f t="shared" si="59"/>
        <v>0.35035192774393537</v>
      </c>
      <c r="DQ56" s="14">
        <f t="shared" si="60"/>
        <v>-0.15352141143360837</v>
      </c>
      <c r="DR56" s="14">
        <f t="shared" si="61"/>
        <v>2.0936277887261157E-2</v>
      </c>
      <c r="DS56" s="14">
        <f t="shared" si="62"/>
        <v>-2.1011289173349058E-4</v>
      </c>
      <c r="DT56" s="14">
        <f t="shared" si="63"/>
        <v>1.7989581021944163E-2</v>
      </c>
      <c r="DU56" s="14">
        <f t="shared" si="64"/>
        <v>0.91530292105731803</v>
      </c>
      <c r="DV56" s="14">
        <f t="shared" si="65"/>
        <v>0.88409089540336905</v>
      </c>
      <c r="DW56" s="14">
        <f t="shared" si="66"/>
        <v>3.409089540336907E-2</v>
      </c>
      <c r="DX56" s="14">
        <f t="shared" si="67"/>
        <v>0.88764251247777948</v>
      </c>
      <c r="DY56" s="14">
        <f t="shared" si="68"/>
        <v>0.33549445232300079</v>
      </c>
      <c r="DZ56" s="14">
        <f t="shared" si="69"/>
        <v>-0.14701098458466832</v>
      </c>
      <c r="EA56" s="14">
        <f t="shared" si="70"/>
        <v>1.9198227661776601E-2</v>
      </c>
      <c r="EB56" s="14">
        <f t="shared" si="71"/>
        <v>-1.6918305322100339E-4</v>
      </c>
      <c r="EC56" s="14">
        <f t="shared" si="72"/>
        <v>1.6384811778590067E-2</v>
      </c>
      <c r="ED56" s="14">
        <f t="shared" si="73"/>
        <v>0.922052370229407</v>
      </c>
      <c r="EE56" s="14">
        <f t="shared" si="74"/>
        <v>0.88746408066654092</v>
      </c>
      <c r="EF56" s="14">
        <f t="shared" si="75"/>
        <v>-1.7843181123855523E-4</v>
      </c>
      <c r="EG56" s="14">
        <f t="shared" si="76"/>
        <v>-0.91038894480906196</v>
      </c>
      <c r="EH56" s="14">
        <f t="shared" si="77"/>
        <v>0.88744651733498259</v>
      </c>
      <c r="EL56">
        <f t="shared" si="125"/>
        <v>1219.5668030237962</v>
      </c>
      <c r="EV56">
        <f t="shared" si="113"/>
        <v>3.8889999770564714</v>
      </c>
      <c r="EW56">
        <f t="shared" si="78"/>
        <v>5.8029532198354931E-2</v>
      </c>
      <c r="EX56">
        <f t="shared" si="114"/>
        <v>1.1447189218834819</v>
      </c>
      <c r="EY56">
        <f t="shared" si="115"/>
        <v>1.4354991497851884E-2</v>
      </c>
    </row>
    <row r="57" spans="3:155">
      <c r="C57" s="4">
        <f t="shared" si="31"/>
        <v>1968.6488424888032</v>
      </c>
      <c r="D57">
        <v>518.60000000000105</v>
      </c>
      <c r="E57" s="4">
        <f t="shared" si="32"/>
        <v>2017.5534523888234</v>
      </c>
      <c r="F57" s="4">
        <f t="shared" si="0"/>
        <v>-1498.9534523888224</v>
      </c>
      <c r="G57" s="4">
        <f t="shared" si="117"/>
        <v>1243.6244212444021</v>
      </c>
      <c r="H57" s="4"/>
      <c r="I57" s="4">
        <f>Sheet10!K56</f>
        <v>2516.889343153206</v>
      </c>
      <c r="J57" s="4"/>
      <c r="K57" s="4">
        <f t="shared" si="116"/>
        <v>1243.6244212444021</v>
      </c>
      <c r="O57">
        <f t="shared" si="3"/>
        <v>199.032440929827</v>
      </c>
      <c r="Q57" s="27"/>
      <c r="R57">
        <f t="shared" si="33"/>
        <v>1.2118662455709797</v>
      </c>
      <c r="S57">
        <f t="shared" si="118"/>
        <v>1.2497266588575282E-2</v>
      </c>
      <c r="T57">
        <f t="shared" si="5"/>
        <v>121.18662455709797</v>
      </c>
      <c r="U57">
        <f t="shared" si="79"/>
        <v>680.46289688810509</v>
      </c>
      <c r="V57">
        <f t="shared" si="6"/>
        <v>63.695517306891006</v>
      </c>
      <c r="W57">
        <f t="shared" si="119"/>
        <v>0.79009675590701733</v>
      </c>
      <c r="X57">
        <f t="shared" si="34"/>
        <v>48.33</v>
      </c>
      <c r="Y57">
        <f t="shared" si="35"/>
        <v>1.0098885379758165</v>
      </c>
      <c r="Z57">
        <f t="shared" si="36"/>
        <v>48.807913040371204</v>
      </c>
      <c r="AA57">
        <f t="shared" si="37"/>
        <v>59.148662330389513</v>
      </c>
      <c r="AB57">
        <f t="shared" si="8"/>
        <v>1.2118662455709797</v>
      </c>
      <c r="AC57">
        <f t="shared" si="38"/>
        <v>48.807913040371204</v>
      </c>
      <c r="AH57">
        <f t="shared" si="120"/>
        <v>0.56884932599213267</v>
      </c>
      <c r="AI57">
        <f t="shared" si="121"/>
        <v>0.75181374456278238</v>
      </c>
      <c r="AJ57">
        <f t="shared" si="39"/>
        <v>1.9918154363827536</v>
      </c>
      <c r="AK57">
        <f t="shared" si="11"/>
        <v>0</v>
      </c>
      <c r="AL57">
        <f t="shared" si="12"/>
        <v>1.9918154363827536</v>
      </c>
      <c r="AM57">
        <f t="shared" si="80"/>
        <v>1.9918154363827536</v>
      </c>
      <c r="AN57">
        <f t="shared" si="13"/>
        <v>0</v>
      </c>
      <c r="AO57">
        <f t="shared" si="14"/>
        <v>30</v>
      </c>
      <c r="AP57">
        <f t="shared" si="81"/>
        <v>30</v>
      </c>
      <c r="AR57">
        <f t="shared" si="82"/>
        <v>1.8645043796767649</v>
      </c>
      <c r="AT57">
        <f t="shared" si="40"/>
        <v>0.88578057268630683</v>
      </c>
      <c r="AV57">
        <f t="shared" si="15"/>
        <v>0.36099593460238155</v>
      </c>
      <c r="AW57">
        <f t="shared" si="16"/>
        <v>3.3791442421532029E-2</v>
      </c>
      <c r="AX57">
        <f t="shared" si="83"/>
        <v>0.39478737702391359</v>
      </c>
      <c r="AY57">
        <f t="shared" si="41"/>
        <v>0.91440597043333238</v>
      </c>
      <c r="AZ57">
        <f t="shared" si="84"/>
        <v>8.5594029566667618E-2</v>
      </c>
      <c r="BA57">
        <f t="shared" si="17"/>
        <v>0.86358540717518317</v>
      </c>
      <c r="BB57">
        <f t="shared" si="85"/>
        <v>0.86358540717518317</v>
      </c>
      <c r="BC57">
        <f t="shared" si="86"/>
        <v>0.79012959623836798</v>
      </c>
      <c r="BD57">
        <f t="shared" si="87"/>
        <v>7.3960995672279289E-2</v>
      </c>
      <c r="BE57">
        <f t="shared" si="18"/>
        <v>25.69561103499295</v>
      </c>
      <c r="BF57">
        <f t="shared" si="88"/>
        <v>9.244935053032248E-3</v>
      </c>
      <c r="BG57">
        <f t="shared" si="89"/>
        <v>2.144865412604972E-3</v>
      </c>
      <c r="BH57">
        <f t="shared" si="90"/>
        <v>0.91052863897932601</v>
      </c>
      <c r="BI57">
        <f t="shared" si="91"/>
        <v>2.3556265237404269E-3</v>
      </c>
      <c r="BJ57">
        <f t="shared" si="42"/>
        <v>3.4750767509526843E-3</v>
      </c>
      <c r="BK57">
        <f t="shared" si="43"/>
        <v>7.520855832169989</v>
      </c>
      <c r="BL57">
        <f t="shared" si="92"/>
        <v>4.6205868434390956E-4</v>
      </c>
      <c r="BM57">
        <f t="shared" si="93"/>
        <v>0.6794845066193379</v>
      </c>
      <c r="BN57">
        <f t="shared" si="94"/>
        <v>1.6611293278928128</v>
      </c>
      <c r="BO57">
        <f t="shared" si="95"/>
        <v>0.63956995875112876</v>
      </c>
      <c r="BP57">
        <f t="shared" si="44"/>
        <v>1.19935587134833E-5</v>
      </c>
      <c r="BQ57">
        <f t="shared" si="96"/>
        <v>1.0877614187139353</v>
      </c>
      <c r="BR57">
        <f t="shared" si="97"/>
        <v>0.99935928135678698</v>
      </c>
      <c r="BS57">
        <f t="shared" si="98"/>
        <v>1.088458814568799</v>
      </c>
      <c r="BT57">
        <f t="shared" si="45"/>
        <v>0.69614555913606924</v>
      </c>
      <c r="BU57">
        <f t="shared" si="46"/>
        <v>0.69614555913606924</v>
      </c>
      <c r="BV57">
        <f t="shared" si="19"/>
        <v>0.69614555913606924</v>
      </c>
      <c r="BW57">
        <f t="shared" si="20"/>
        <v>17.619458184000568</v>
      </c>
      <c r="BX57">
        <f t="shared" si="21"/>
        <v>0.13426231651976811</v>
      </c>
      <c r="BY57">
        <f t="shared" si="22"/>
        <v>33465.052994660808</v>
      </c>
      <c r="BZ57">
        <f t="shared" si="23"/>
        <v>0.44546731446745924</v>
      </c>
      <c r="CA57">
        <f t="shared" si="24"/>
        <v>9916.2987986583503</v>
      </c>
      <c r="CB57">
        <f t="shared" si="99"/>
        <v>1.6187778227438283E-4</v>
      </c>
      <c r="CC57">
        <f t="shared" si="100"/>
        <v>5.0877853748039568E-4</v>
      </c>
      <c r="CD57">
        <f t="shared" si="101"/>
        <v>-2.7956354937277559</v>
      </c>
      <c r="CE57">
        <f t="shared" si="102"/>
        <v>11.20071926006567</v>
      </c>
      <c r="CF57">
        <f t="shared" si="103"/>
        <v>7.9709149639189212E-3</v>
      </c>
      <c r="CG57">
        <f t="shared" si="25"/>
        <v>35.184705778463659</v>
      </c>
      <c r="CH57" s="11">
        <f t="shared" si="26"/>
        <v>1972847602.2120461</v>
      </c>
      <c r="CI57" s="18">
        <f t="shared" si="47"/>
        <v>0.24452304950010142</v>
      </c>
      <c r="CJ57" s="18">
        <f t="shared" si="122"/>
        <v>48.904609900020283</v>
      </c>
      <c r="CK57">
        <f t="shared" si="104"/>
        <v>7800</v>
      </c>
      <c r="CL57" s="4">
        <f t="shared" si="123"/>
        <v>2017.5534523888234</v>
      </c>
      <c r="CM57" s="11"/>
      <c r="CN57" s="11"/>
      <c r="CO57" s="11"/>
      <c r="CP57" s="11"/>
      <c r="CQ57" s="11"/>
      <c r="CR57" s="11"/>
      <c r="CS57" s="11"/>
      <c r="CT57" s="13">
        <f t="shared" si="124"/>
        <v>1.8645043796767649</v>
      </c>
      <c r="CU57" s="14">
        <v>0.8</v>
      </c>
      <c r="CV57" s="14">
        <f t="shared" si="105"/>
        <v>0.37959204084628978</v>
      </c>
      <c r="CW57" s="14">
        <f t="shared" si="48"/>
        <v>-0.16633419503339691</v>
      </c>
      <c r="CX57" s="14">
        <f t="shared" si="106"/>
        <v>2.4576761024402594E-2</v>
      </c>
      <c r="CY57" s="14">
        <f t="shared" si="107"/>
        <v>-3.137008035701948E-4</v>
      </c>
      <c r="CZ57" s="14">
        <f t="shared" si="49"/>
        <v>2.1416233877560909E-2</v>
      </c>
      <c r="DA57" s="14">
        <f t="shared" si="50"/>
        <v>0.9013253617861734</v>
      </c>
      <c r="DB57" s="14">
        <f t="shared" si="51"/>
        <v>0.8778592615423656</v>
      </c>
      <c r="DC57" s="14">
        <f t="shared" si="52"/>
        <v>7.7859261542365554E-2</v>
      </c>
      <c r="DD57" s="14">
        <v>0.85</v>
      </c>
      <c r="DE57" s="14">
        <f t="shared" si="53"/>
        <v>0.35726309726709626</v>
      </c>
      <c r="DF57" s="14">
        <f t="shared" si="54"/>
        <v>-0.15654983061966768</v>
      </c>
      <c r="DG57" s="14">
        <f t="shared" si="55"/>
        <v>2.1770418070059045E-2</v>
      </c>
      <c r="DH57" s="14">
        <f t="shared" si="56"/>
        <v>-2.316706075361255E-4</v>
      </c>
      <c r="DI57" s="14">
        <f t="shared" si="57"/>
        <v>1.8766915292524947E-2</v>
      </c>
      <c r="DJ57" s="14">
        <f t="shared" si="108"/>
        <v>0.91208123464195101</v>
      </c>
      <c r="DK57" s="14">
        <f t="shared" si="109"/>
        <v>0.8825692093283547</v>
      </c>
      <c r="DL57" s="14">
        <f t="shared" si="110"/>
        <v>3.256920932835472E-2</v>
      </c>
      <c r="DM57" s="14">
        <f t="shared" si="111"/>
        <v>-0.9058010442802179</v>
      </c>
      <c r="DN57" s="14">
        <f t="shared" si="112"/>
        <v>0.88595625058506677</v>
      </c>
      <c r="DO57" s="14">
        <f t="shared" si="58"/>
        <v>0.85</v>
      </c>
      <c r="DP57" s="14">
        <f t="shared" si="59"/>
        <v>0.35726309726709626</v>
      </c>
      <c r="DQ57" s="14">
        <f t="shared" si="60"/>
        <v>-0.15654983061966768</v>
      </c>
      <c r="DR57" s="14">
        <f t="shared" si="61"/>
        <v>2.1770418070059045E-2</v>
      </c>
      <c r="DS57" s="14">
        <f t="shared" si="62"/>
        <v>-2.316706075361255E-4</v>
      </c>
      <c r="DT57" s="14">
        <f t="shared" si="63"/>
        <v>1.8766915292524947E-2</v>
      </c>
      <c r="DU57" s="14">
        <f t="shared" si="64"/>
        <v>0.91208123464195101</v>
      </c>
      <c r="DV57" s="14">
        <f t="shared" si="65"/>
        <v>0.8825692093283547</v>
      </c>
      <c r="DW57" s="14">
        <f t="shared" si="66"/>
        <v>3.256920932835472E-2</v>
      </c>
      <c r="DX57" s="14">
        <f t="shared" si="67"/>
        <v>0.88595625058506677</v>
      </c>
      <c r="DY57" s="14">
        <f t="shared" si="68"/>
        <v>0.34276368892537545</v>
      </c>
      <c r="DZ57" s="14">
        <f t="shared" si="69"/>
        <v>-0.15019630589980335</v>
      </c>
      <c r="EA57" s="14">
        <f t="shared" si="70"/>
        <v>2.0039185593748496E-2</v>
      </c>
      <c r="EB57" s="14">
        <f t="shared" si="71"/>
        <v>-1.8832335542909095E-4</v>
      </c>
      <c r="EC57" s="14">
        <f t="shared" si="72"/>
        <v>1.7158764145804944E-2</v>
      </c>
      <c r="ED57" s="14">
        <f t="shared" si="73"/>
        <v>0.91878044794173674</v>
      </c>
      <c r="EE57" s="14">
        <f t="shared" si="74"/>
        <v>0.8857963400573835</v>
      </c>
      <c r="EF57" s="14">
        <f t="shared" si="75"/>
        <v>-1.599105276832713E-4</v>
      </c>
      <c r="EG57" s="14">
        <f t="shared" si="76"/>
        <v>-0.91024840809266461</v>
      </c>
      <c r="EH57" s="14">
        <f t="shared" si="77"/>
        <v>0.88578057268630683</v>
      </c>
      <c r="EL57">
        <f t="shared" si="125"/>
        <v>1243.6244212444021</v>
      </c>
      <c r="EV57">
        <f t="shared" si="113"/>
        <v>3.973263847246002</v>
      </c>
      <c r="EW57">
        <f t="shared" si="78"/>
        <v>5.9286871616500772E-2</v>
      </c>
      <c r="EX57">
        <f t="shared" si="114"/>
        <v>1.1490449167662207</v>
      </c>
      <c r="EY57">
        <f t="shared" si="115"/>
        <v>1.4409240290786388E-2</v>
      </c>
    </row>
    <row r="58" spans="3:155">
      <c r="C58" s="4">
        <f t="shared" si="31"/>
        <v>2017.5534523888234</v>
      </c>
      <c r="D58">
        <v>518.70000000000095</v>
      </c>
      <c r="E58" s="4">
        <f t="shared" si="32"/>
        <v>2067.4234113852617</v>
      </c>
      <c r="F58" s="4">
        <f t="shared" si="0"/>
        <v>-1548.7234113852608</v>
      </c>
      <c r="G58" s="4">
        <f t="shared" si="117"/>
        <v>1268.1267261944122</v>
      </c>
      <c r="H58" s="4"/>
      <c r="I58" s="4">
        <f>Sheet10!K57</f>
        <v>2582.7920132147869</v>
      </c>
      <c r="J58" s="4"/>
      <c r="K58" s="4">
        <f t="shared" si="116"/>
        <v>1268.1267261944122</v>
      </c>
      <c r="O58">
        <f t="shared" si="3"/>
        <v>203.32521578097581</v>
      </c>
      <c r="Q58" s="27"/>
      <c r="R58">
        <f t="shared" si="33"/>
        <v>1.2112219551912331</v>
      </c>
      <c r="S58">
        <f t="shared" si="118"/>
        <v>1.223274519429348E-2</v>
      </c>
      <c r="T58">
        <f t="shared" si="5"/>
        <v>121.12219551912331</v>
      </c>
      <c r="U58">
        <f t="shared" si="79"/>
        <v>680.10112783987745</v>
      </c>
      <c r="V58">
        <f t="shared" si="6"/>
        <v>57.096074234995328</v>
      </c>
      <c r="W58">
        <f t="shared" si="119"/>
        <v>0.78966747842190244</v>
      </c>
      <c r="X58">
        <f t="shared" si="34"/>
        <v>48.33</v>
      </c>
      <c r="Y58">
        <f t="shared" si="35"/>
        <v>1.0093516293260276</v>
      </c>
      <c r="Z58">
        <f t="shared" si="36"/>
        <v>48.781964245326911</v>
      </c>
      <c r="AA58">
        <f t="shared" si="37"/>
        <v>59.085786111293686</v>
      </c>
      <c r="AB58">
        <f t="shared" si="8"/>
        <v>1.2112219551912331</v>
      </c>
      <c r="AC58">
        <f t="shared" si="38"/>
        <v>48.781964245326911</v>
      </c>
      <c r="AH58">
        <f t="shared" si="120"/>
        <v>0.56468895080813719</v>
      </c>
      <c r="AI58">
        <f t="shared" si="121"/>
        <v>0.74871386179350741</v>
      </c>
      <c r="AJ58">
        <f t="shared" si="39"/>
        <v>1.9670575836042998</v>
      </c>
      <c r="AK58">
        <f t="shared" si="11"/>
        <v>0</v>
      </c>
      <c r="AL58">
        <f t="shared" si="12"/>
        <v>1.9670575836042998</v>
      </c>
      <c r="AM58">
        <f t="shared" si="80"/>
        <v>1.9670575836042998</v>
      </c>
      <c r="AN58">
        <f t="shared" si="13"/>
        <v>0</v>
      </c>
      <c r="AO58">
        <f t="shared" si="14"/>
        <v>30</v>
      </c>
      <c r="AP58">
        <f t="shared" si="81"/>
        <v>30</v>
      </c>
      <c r="AR58">
        <f t="shared" si="82"/>
        <v>1.9012394695568398</v>
      </c>
      <c r="AT58">
        <f t="shared" si="40"/>
        <v>0.88411439163398042</v>
      </c>
      <c r="AV58">
        <f t="shared" si="15"/>
        <v>0.36080401061023976</v>
      </c>
      <c r="AW58">
        <f t="shared" si="16"/>
        <v>3.0290337320152856E-2</v>
      </c>
      <c r="AX58">
        <f t="shared" si="83"/>
        <v>0.39109434793039261</v>
      </c>
      <c r="AY58">
        <f t="shared" si="41"/>
        <v>0.92254979525926584</v>
      </c>
      <c r="AZ58">
        <f t="shared" si="84"/>
        <v>7.7450204740734163E-2</v>
      </c>
      <c r="BA58">
        <f t="shared" si="17"/>
        <v>0.86744776682129177</v>
      </c>
      <c r="BB58">
        <f t="shared" si="85"/>
        <v>0.86744776682129177</v>
      </c>
      <c r="BC58">
        <f t="shared" si="86"/>
        <v>0.78960453926136287</v>
      </c>
      <c r="BD58">
        <f t="shared" si="87"/>
        <v>6.6289140753447537E-2</v>
      </c>
      <c r="BE58">
        <f t="shared" si="18"/>
        <v>25.688779573159923</v>
      </c>
      <c r="BF58">
        <f t="shared" si="88"/>
        <v>9.1312363283651363E-3</v>
      </c>
      <c r="BG58">
        <f t="shared" si="89"/>
        <v>2.1424482191157684E-3</v>
      </c>
      <c r="BH58">
        <f t="shared" si="90"/>
        <v>0.91158854763229158</v>
      </c>
      <c r="BI58">
        <f t="shared" si="91"/>
        <v>2.3502359970190958E-3</v>
      </c>
      <c r="BJ58">
        <f t="shared" si="42"/>
        <v>3.4648205427967077E-3</v>
      </c>
      <c r="BK58">
        <f t="shared" si="43"/>
        <v>7.0599980283344115</v>
      </c>
      <c r="BL58">
        <f t="shared" si="92"/>
        <v>4.9076791932392723E-4</v>
      </c>
      <c r="BM58">
        <f t="shared" si="93"/>
        <v>0.73168929728639642</v>
      </c>
      <c r="BN58">
        <f t="shared" si="94"/>
        <v>1.7123823206744198</v>
      </c>
      <c r="BO58">
        <f t="shared" si="95"/>
        <v>0.65367666770647959</v>
      </c>
      <c r="BP58">
        <f t="shared" si="44"/>
        <v>1.0705146147288714E-5</v>
      </c>
      <c r="BQ58">
        <f t="shared" si="96"/>
        <v>1.0878514714319052</v>
      </c>
      <c r="BR58">
        <f t="shared" si="97"/>
        <v>0.99942808986484732</v>
      </c>
      <c r="BS58">
        <f t="shared" si="98"/>
        <v>1.0884739807333366</v>
      </c>
      <c r="BT58">
        <f t="shared" si="45"/>
        <v>0.71151004461097433</v>
      </c>
      <c r="BU58">
        <f t="shared" si="46"/>
        <v>0.71151004461097433</v>
      </c>
      <c r="BV58">
        <f t="shared" si="19"/>
        <v>0.71151004461097433</v>
      </c>
      <c r="BW58">
        <f t="shared" si="20"/>
        <v>17.600728345159268</v>
      </c>
      <c r="BX58">
        <f t="shared" si="21"/>
        <v>0.12295666878378354</v>
      </c>
      <c r="BY58">
        <f t="shared" si="22"/>
        <v>33408.437303882092</v>
      </c>
      <c r="BZ58">
        <f t="shared" si="23"/>
        <v>0.47678826101123173</v>
      </c>
      <c r="CA58">
        <f t="shared" si="24"/>
        <v>9249.2078449233304</v>
      </c>
      <c r="CB58">
        <f t="shared" si="99"/>
        <v>1.6187778227438283E-4</v>
      </c>
      <c r="CC58">
        <f t="shared" si="100"/>
        <v>5.4547374051813421E-4</v>
      </c>
      <c r="CD58">
        <f t="shared" si="101"/>
        <v>-2.770021732693833</v>
      </c>
      <c r="CE58">
        <f t="shared" si="102"/>
        <v>11.106170026168062</v>
      </c>
      <c r="CF58">
        <f t="shared" si="103"/>
        <v>8.1072089101685459E-3</v>
      </c>
      <c r="CG58">
        <f t="shared" si="25"/>
        <v>35.879916284383299</v>
      </c>
      <c r="CH58" s="11">
        <f t="shared" si="26"/>
        <v>1961049330.9629197</v>
      </c>
      <c r="CI58" s="18">
        <f t="shared" si="47"/>
        <v>0.24934979498219126</v>
      </c>
      <c r="CJ58" s="18">
        <f t="shared" si="122"/>
        <v>49.86995899643825</v>
      </c>
      <c r="CK58">
        <f>CK57+200</f>
        <v>8000</v>
      </c>
      <c r="CL58" s="4">
        <f t="shared" si="123"/>
        <v>2067.4234113852617</v>
      </c>
      <c r="CM58" s="11"/>
      <c r="CN58" s="11"/>
      <c r="CO58" s="11"/>
      <c r="CP58" s="11"/>
      <c r="CQ58" s="11"/>
      <c r="CR58" s="11"/>
      <c r="CS58" s="11"/>
      <c r="CT58" s="13">
        <f t="shared" si="124"/>
        <v>1.9012394695568398</v>
      </c>
      <c r="CU58" s="14">
        <v>0.8</v>
      </c>
      <c r="CV58" s="14">
        <f t="shared" si="105"/>
        <v>0.3870708903948582</v>
      </c>
      <c r="CW58" s="14">
        <f t="shared" si="48"/>
        <v>-0.16961136706435831</v>
      </c>
      <c r="CX58" s="14">
        <f t="shared" si="106"/>
        <v>2.5554740438130795E-2</v>
      </c>
      <c r="CY58" s="14">
        <f t="shared" si="107"/>
        <v>-3.4584595463780718E-4</v>
      </c>
      <c r="CZ58" s="14">
        <f t="shared" si="49"/>
        <v>2.2351841719220465E-2</v>
      </c>
      <c r="DA58" s="14">
        <f t="shared" si="50"/>
        <v>0.89760693930236135</v>
      </c>
      <c r="DB58" s="14">
        <f t="shared" si="51"/>
        <v>0.87635238756177058</v>
      </c>
      <c r="DC58" s="14">
        <f t="shared" si="52"/>
        <v>7.6352387561770541E-2</v>
      </c>
      <c r="DD58" s="14">
        <v>0.85</v>
      </c>
      <c r="DE58" s="14">
        <f t="shared" si="53"/>
        <v>0.36430201448927835</v>
      </c>
      <c r="DF58" s="14">
        <f t="shared" si="54"/>
        <v>-0.15963422782527842</v>
      </c>
      <c r="DG58" s="14">
        <f t="shared" si="55"/>
        <v>2.2636725093984383E-2</v>
      </c>
      <c r="DH58" s="14">
        <f t="shared" si="56"/>
        <v>-2.5541006434471469E-4</v>
      </c>
      <c r="DI58" s="14">
        <f t="shared" si="57"/>
        <v>1.9579141363517599E-2</v>
      </c>
      <c r="DJ58" s="14">
        <f t="shared" si="108"/>
        <v>0.90874731427400945</v>
      </c>
      <c r="DK58" s="14">
        <f t="shared" si="109"/>
        <v>0.88105039946293839</v>
      </c>
      <c r="DL58" s="14">
        <f t="shared" si="110"/>
        <v>3.1050399462938416E-2</v>
      </c>
      <c r="DM58" s="14">
        <f t="shared" si="111"/>
        <v>-0.90603976197664371</v>
      </c>
      <c r="DN58" s="14">
        <f t="shared" si="112"/>
        <v>0.8842704600460336</v>
      </c>
      <c r="DO58" s="14">
        <f t="shared" si="58"/>
        <v>0.85</v>
      </c>
      <c r="DP58" s="14">
        <f t="shared" si="59"/>
        <v>0.36430201448927835</v>
      </c>
      <c r="DQ58" s="14">
        <f t="shared" si="60"/>
        <v>-0.15963422782527842</v>
      </c>
      <c r="DR58" s="14">
        <f t="shared" si="61"/>
        <v>2.2636725093984383E-2</v>
      </c>
      <c r="DS58" s="14">
        <f t="shared" si="62"/>
        <v>-2.5541006434471469E-4</v>
      </c>
      <c r="DT58" s="14">
        <f t="shared" si="63"/>
        <v>1.9579141363517599E-2</v>
      </c>
      <c r="DU58" s="14">
        <f t="shared" si="64"/>
        <v>0.90874731427400945</v>
      </c>
      <c r="DV58" s="14">
        <f t="shared" si="65"/>
        <v>0.88105039946293839</v>
      </c>
      <c r="DW58" s="14">
        <f t="shared" si="66"/>
        <v>3.1050399462938416E-2</v>
      </c>
      <c r="DX58" s="14">
        <f t="shared" si="67"/>
        <v>0.8842704600460336</v>
      </c>
      <c r="DY58" s="14">
        <f t="shared" si="68"/>
        <v>0.35018325988155979</v>
      </c>
      <c r="DZ58" s="14">
        <f t="shared" si="69"/>
        <v>-0.1534475025258934</v>
      </c>
      <c r="EA58" s="14">
        <f t="shared" si="70"/>
        <v>2.0916124282061428E-2</v>
      </c>
      <c r="EB58" s="14">
        <f t="shared" si="71"/>
        <v>-2.0960761142436315E-4</v>
      </c>
      <c r="EC58" s="14">
        <f t="shared" si="72"/>
        <v>1.797085735162875E-2</v>
      </c>
      <c r="ED58" s="14">
        <f t="shared" si="73"/>
        <v>0.91538090064021693</v>
      </c>
      <c r="EE58" s="14">
        <f t="shared" si="74"/>
        <v>0.88412840895540323</v>
      </c>
      <c r="EF58" s="14">
        <f t="shared" si="75"/>
        <v>-1.4205109063036847E-4</v>
      </c>
      <c r="EG58" s="14">
        <f t="shared" si="76"/>
        <v>-0.91018476296115314</v>
      </c>
      <c r="EH58" s="14">
        <f t="shared" si="77"/>
        <v>0.88411439163398042</v>
      </c>
      <c r="EL58">
        <f t="shared" si="125"/>
        <v>1268.1267261944122</v>
      </c>
      <c r="EV58">
        <f t="shared" si="113"/>
        <v>4.0592703700918396</v>
      </c>
      <c r="EW58">
        <f t="shared" si="78"/>
        <v>6.0570213945170218E-2</v>
      </c>
      <c r="EX58">
        <f t="shared" si="114"/>
        <v>1.1535043485812781</v>
      </c>
      <c r="EY58">
        <f t="shared" si="115"/>
        <v>1.4465162408056077E-2</v>
      </c>
    </row>
    <row r="59" spans="3:155">
      <c r="C59" s="4"/>
      <c r="E59" s="4"/>
      <c r="F59" s="4"/>
      <c r="G59" s="4"/>
      <c r="H59" s="4"/>
      <c r="I59" s="4"/>
      <c r="J59" s="4"/>
      <c r="K59" s="4"/>
      <c r="Q59" s="27"/>
      <c r="CH59" s="11"/>
      <c r="CI59" s="18"/>
      <c r="CJ59" s="18"/>
      <c r="CL59" s="4"/>
      <c r="CM59" s="11"/>
      <c r="CN59" s="11"/>
      <c r="CO59" s="11"/>
      <c r="CP59" s="11"/>
      <c r="CQ59" s="11"/>
      <c r="CR59" s="11"/>
      <c r="CS59" s="11"/>
      <c r="CT59" s="13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</row>
    <row r="60" spans="3:155">
      <c r="C60" s="4"/>
      <c r="E60" s="4"/>
      <c r="F60" s="4"/>
      <c r="G60" s="4"/>
      <c r="H60" s="4"/>
      <c r="I60" s="4"/>
      <c r="J60" s="4"/>
      <c r="K60" s="4"/>
      <c r="Q60" s="27"/>
      <c r="CH60" s="11"/>
      <c r="CI60" s="18"/>
      <c r="CJ60" s="18"/>
      <c r="CL60" s="4"/>
      <c r="CM60" s="11"/>
      <c r="CN60" s="11"/>
      <c r="CO60" s="11"/>
      <c r="CP60" s="11"/>
      <c r="CQ60" s="11"/>
      <c r="CR60" s="11"/>
      <c r="CS60" s="11"/>
      <c r="CT60" s="13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</row>
    <row r="61" spans="3:155">
      <c r="C61" s="4"/>
      <c r="E61" s="4"/>
      <c r="F61" s="4"/>
      <c r="G61" s="4"/>
      <c r="H61" s="4"/>
      <c r="I61" s="4"/>
      <c r="J61" s="4"/>
      <c r="K61" s="4"/>
      <c r="Q61" s="27"/>
      <c r="CH61" s="11"/>
      <c r="CI61" s="18"/>
      <c r="CJ61" s="18"/>
      <c r="CL61" s="4"/>
      <c r="CM61" s="11"/>
      <c r="CN61" s="11"/>
      <c r="CO61" s="11"/>
      <c r="CP61" s="11"/>
      <c r="CQ61" s="11"/>
      <c r="CR61" s="11"/>
      <c r="CS61" s="11"/>
      <c r="CT61" s="13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</row>
    <row r="62" spans="3:155">
      <c r="C62" s="4"/>
      <c r="E62" s="4"/>
      <c r="F62" s="4"/>
      <c r="G62" s="4"/>
      <c r="H62" s="4"/>
      <c r="I62" s="4"/>
      <c r="J62" s="4"/>
      <c r="K62" s="4"/>
      <c r="Q62" s="27"/>
      <c r="CH62" s="11"/>
      <c r="CI62" s="18"/>
      <c r="CJ62" s="18"/>
      <c r="CL62" s="4"/>
      <c r="CM62" s="11"/>
      <c r="CN62" s="11"/>
      <c r="CO62" s="11"/>
      <c r="CP62" s="11"/>
      <c r="CQ62" s="11"/>
      <c r="CR62" s="11"/>
      <c r="CS62" s="11"/>
      <c r="CT62" s="13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</row>
    <row r="63" spans="3:155">
      <c r="C63" s="4"/>
      <c r="H63" s="4"/>
      <c r="I63" s="4"/>
      <c r="K63" s="4"/>
      <c r="Q63" s="27"/>
      <c r="CH63" s="11"/>
      <c r="CI63" s="18"/>
      <c r="CJ63" s="18"/>
      <c r="CL63" s="4"/>
      <c r="CM63" s="11"/>
      <c r="CN63" s="11"/>
      <c r="CO63" s="11"/>
      <c r="CP63" s="11"/>
      <c r="CQ63" s="11"/>
      <c r="CR63" s="11"/>
      <c r="CS63" s="11"/>
      <c r="CT63" s="13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</row>
    <row r="64" spans="3:155">
      <c r="C64" s="4"/>
      <c r="H64" s="4"/>
      <c r="I64" s="4"/>
      <c r="Q64" s="27"/>
      <c r="CH64" s="11"/>
      <c r="CI64" s="18"/>
      <c r="CJ64" s="18"/>
      <c r="CL64" s="4"/>
      <c r="CM64" s="11"/>
      <c r="CN64" s="11"/>
      <c r="CO64" s="11"/>
      <c r="CP64" s="11"/>
      <c r="CQ64" s="11"/>
      <c r="CR64" s="11"/>
      <c r="CS64" s="11"/>
      <c r="CT64" s="13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</row>
    <row r="65" spans="3:138">
      <c r="C65" s="4"/>
      <c r="H65" s="4"/>
      <c r="I65" s="4"/>
      <c r="Q65" s="27"/>
      <c r="CH65" s="11"/>
      <c r="CI65" s="18"/>
      <c r="CJ65" s="18"/>
      <c r="CL65" s="4"/>
      <c r="CM65" s="11"/>
      <c r="CN65" s="11"/>
      <c r="CO65" s="11"/>
      <c r="CP65" s="11"/>
      <c r="CQ65" s="11"/>
      <c r="CR65" s="11"/>
      <c r="CS65" s="11"/>
      <c r="CT65" s="13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</row>
    <row r="66" spans="3:138">
      <c r="C66" s="4"/>
      <c r="H66" s="4"/>
      <c r="I66" s="4"/>
      <c r="Q66" s="27"/>
      <c r="CH66" s="11"/>
      <c r="CI66" s="18"/>
      <c r="CJ66" s="18"/>
      <c r="CL66" s="4"/>
      <c r="CM66" s="11"/>
      <c r="CN66" s="11"/>
      <c r="CO66" s="11"/>
      <c r="CP66" s="11"/>
      <c r="CQ66" s="11"/>
      <c r="CR66" s="11"/>
      <c r="CS66" s="11"/>
      <c r="CT66" s="13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</row>
    <row r="67" spans="3:138">
      <c r="C67" s="4"/>
      <c r="H67" s="4"/>
      <c r="I67" s="4"/>
      <c r="Q67" s="27"/>
      <c r="CH67" s="11"/>
      <c r="CI67" s="18"/>
      <c r="CJ67" s="18"/>
      <c r="CL67" s="4"/>
      <c r="CM67" s="11"/>
      <c r="CN67" s="11"/>
      <c r="CO67" s="11"/>
      <c r="CP67" s="11"/>
      <c r="CQ67" s="11"/>
      <c r="CR67" s="11"/>
      <c r="CS67" s="11"/>
      <c r="CT67" s="13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</row>
    <row r="68" spans="3:138">
      <c r="C68" s="4"/>
      <c r="H68" s="4"/>
      <c r="I68" s="4"/>
      <c r="J68" s="4"/>
      <c r="K68" s="4"/>
      <c r="Q68" s="27"/>
      <c r="CH68" s="11"/>
      <c r="CI68" s="18"/>
      <c r="CJ68" s="18"/>
      <c r="CL68" s="4"/>
      <c r="CM68" s="11"/>
      <c r="CN68" s="11"/>
      <c r="CO68" s="11"/>
      <c r="CP68" s="11"/>
      <c r="CQ68" s="11"/>
      <c r="CR68" s="11"/>
      <c r="CS68" s="11"/>
      <c r="CT68" s="13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</row>
    <row r="69" spans="3:138">
      <c r="C69" s="4"/>
      <c r="H69" s="4"/>
      <c r="I69" s="4"/>
      <c r="J69" s="4"/>
      <c r="K69" s="4"/>
      <c r="Q69" s="27"/>
      <c r="CH69" s="11"/>
      <c r="CI69" s="18"/>
      <c r="CJ69" s="18"/>
      <c r="CL69" s="4"/>
      <c r="CM69" s="11"/>
      <c r="CN69" s="11"/>
      <c r="CO69" s="11"/>
      <c r="CP69" s="11"/>
      <c r="CQ69" s="11"/>
      <c r="CR69" s="11"/>
      <c r="CS69" s="11"/>
      <c r="CT69" s="13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</row>
    <row r="70" spans="3:138">
      <c r="E70" s="4"/>
      <c r="F70" s="4"/>
      <c r="K70" s="4"/>
      <c r="CH70" s="11"/>
      <c r="CI70" s="18"/>
      <c r="CJ70" s="18"/>
      <c r="CL70" s="4"/>
      <c r="CT70" s="13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</row>
    <row r="71" spans="3:138">
      <c r="E71" s="4"/>
      <c r="F71" s="4"/>
      <c r="K71" s="4"/>
      <c r="CH71" s="11"/>
      <c r="CI71" s="18"/>
      <c r="CJ71" s="18"/>
      <c r="CL71" s="4"/>
      <c r="CT71" s="13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</row>
    <row r="72" spans="3:138">
      <c r="E72" s="4"/>
      <c r="F72" s="4"/>
      <c r="K72" s="4"/>
      <c r="CH72" s="11"/>
      <c r="CI72" s="18"/>
      <c r="CJ72" s="18"/>
      <c r="CL72" s="4"/>
      <c r="CT72" s="13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</row>
    <row r="73" spans="3:138">
      <c r="E73" s="4"/>
      <c r="F73" s="4"/>
      <c r="K73" s="4"/>
      <c r="CH73" s="11"/>
      <c r="CI73" s="18"/>
      <c r="CJ73" s="18"/>
      <c r="CL73" s="4"/>
      <c r="CT73" s="13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</row>
    <row r="74" spans="3:138">
      <c r="E74" s="4"/>
      <c r="F74" s="4"/>
      <c r="K74" s="4"/>
      <c r="CH74" s="11"/>
      <c r="CI74" s="18"/>
      <c r="CJ74" s="18"/>
      <c r="CL74" s="4"/>
      <c r="CT74" s="13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</row>
    <row r="75" spans="3:138">
      <c r="E75" s="4"/>
      <c r="F75" s="4"/>
      <c r="K75" s="4"/>
      <c r="CH75" s="11"/>
      <c r="CI75" s="18"/>
      <c r="CJ75" s="18"/>
      <c r="CL75" s="4"/>
      <c r="CT75" s="13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</row>
    <row r="76" spans="3:138">
      <c r="E76" s="4"/>
      <c r="F76" s="4"/>
      <c r="K76" s="4"/>
      <c r="CH76" s="11"/>
      <c r="CI76" s="18"/>
      <c r="CJ76" s="18"/>
      <c r="CL76" s="4"/>
      <c r="CT76" s="13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</row>
    <row r="77" spans="3:138">
      <c r="E77" s="4"/>
      <c r="F77" s="4"/>
      <c r="K77" s="4"/>
      <c r="CH77" s="11"/>
      <c r="CI77" s="18"/>
      <c r="CJ77" s="18"/>
      <c r="CL77" s="4"/>
      <c r="CT77" s="13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</row>
    <row r="78" spans="3:138">
      <c r="E78" s="4"/>
      <c r="F78" s="4"/>
      <c r="K78" s="4"/>
      <c r="CH78" s="11"/>
      <c r="CI78" s="18"/>
      <c r="CJ78" s="18"/>
      <c r="CL78" s="4"/>
      <c r="CT78" s="13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</row>
    <row r="79" spans="3:138">
      <c r="E79" s="4"/>
      <c r="F79" s="4"/>
      <c r="K79" s="4"/>
      <c r="CH79" s="11"/>
      <c r="CI79" s="18"/>
      <c r="CJ79" s="18"/>
      <c r="CL79" s="4"/>
      <c r="CT79" s="13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</row>
  </sheetData>
  <conditionalFormatting sqref="E19:E5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{6B0D2A1E-8523-45C7-B365-BD3E97687858}</x14:id>
        </ext>
      </extLst>
    </cfRule>
  </conditionalFormatting>
  <conditionalFormatting sqref="E70:E1048576 E1:E6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{F6A1EB6F-E237-4CCA-BC43-9DEA54A0FA1B}</x14:id>
        </ext>
      </extLst>
    </cfRule>
  </conditionalFormatting>
  <conditionalFormatting sqref="I1:I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{0A22AE68-5978-404B-A712-412C671FBEDC}</x14:id>
        </ext>
      </extLst>
    </cfRule>
  </conditionalFormatting>
  <conditionalFormatting sqref="I19:I5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{6EB43513-E95A-428C-B833-848E0F7CB14D}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0D2A1E-8523-45C7-B365-BD3E976878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E19:E58</xm:sqref>
        </x14:conditionalFormatting>
        <x14:conditionalFormatting xmlns:xm="http://schemas.microsoft.com/office/excel/2006/main">
          <x14:cfRule type="dataBar" id="{F6A1EB6F-E237-4CCA-BC43-9DEA54A0F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E70:E1048576 E1:E62</xm:sqref>
        </x14:conditionalFormatting>
        <x14:conditionalFormatting xmlns:xm="http://schemas.microsoft.com/office/excel/2006/main">
          <x14:cfRule type="dataBar" id="{0A22AE68-5978-404B-A712-412C671FBE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6EB43513-E95A-428C-B833-848E0F7CB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I19:I58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1CEF-362C-48B9-841F-1DB69E9A2582}">
  <dimension ref="C3:FF68"/>
  <sheetViews>
    <sheetView topLeftCell="A27" zoomScale="70" workbookViewId="0">
      <selection activeCell="D66" sqref="D66"/>
    </sheetView>
  </sheetViews>
  <sheetFormatPr defaultRowHeight="14.4"/>
  <cols>
    <col min="3" max="6" width="9.109375" bestFit="1" customWidth="1"/>
    <col min="7" max="7" width="10.109375" customWidth="1"/>
    <col min="8" max="9" width="9.109375" bestFit="1" customWidth="1"/>
    <col min="10" max="10" width="11.5546875" bestFit="1" customWidth="1"/>
    <col min="11" max="11" width="9.109375" bestFit="1" customWidth="1"/>
    <col min="13" max="13" width="9.109375" bestFit="1" customWidth="1"/>
    <col min="14" max="16" width="9" bestFit="1" customWidth="1"/>
    <col min="17" max="17" width="9.109375" bestFit="1" customWidth="1"/>
    <col min="18" max="18" width="9" bestFit="1" customWidth="1"/>
    <col min="19" max="25" width="9.109375" bestFit="1" customWidth="1"/>
    <col min="26" max="26" width="11.88671875" bestFit="1" customWidth="1"/>
    <col min="27" max="30" width="9.109375" bestFit="1" customWidth="1"/>
    <col min="31" max="31" width="9" bestFit="1" customWidth="1"/>
  </cols>
  <sheetData>
    <row r="3" spans="16:161" ht="15.6">
      <c r="Q3" s="2" t="s">
        <v>0</v>
      </c>
      <c r="R3" s="2">
        <f>Sheet1!O3</f>
        <v>100</v>
      </c>
      <c r="S3" s="2" t="s">
        <v>1</v>
      </c>
      <c r="U3" s="26" t="s">
        <v>176</v>
      </c>
      <c r="V3" s="2">
        <f>Sheet1!S3</f>
        <v>0</v>
      </c>
      <c r="W3" s="26" t="s">
        <v>177</v>
      </c>
      <c r="Y3" s="29" t="s">
        <v>179</v>
      </c>
      <c r="EE3" s="24"/>
    </row>
    <row r="4" spans="16:161" ht="15.6">
      <c r="Q4" s="2" t="s">
        <v>4</v>
      </c>
      <c r="R4" s="2">
        <f>Sheet1!O4</f>
        <v>0</v>
      </c>
      <c r="S4" s="2" t="s">
        <v>5</v>
      </c>
      <c r="U4" s="3" t="s">
        <v>2</v>
      </c>
      <c r="V4" s="2">
        <f>Sheet1!S4</f>
        <v>30</v>
      </c>
      <c r="W4" s="2" t="s">
        <v>3</v>
      </c>
      <c r="Y4" s="30" t="s">
        <v>24</v>
      </c>
      <c r="Z4" s="2">
        <v>250</v>
      </c>
      <c r="AA4" s="30" t="s">
        <v>8</v>
      </c>
      <c r="EE4" s="24"/>
    </row>
    <row r="5" spans="16:161" ht="15.6">
      <c r="Q5" s="2" t="s">
        <v>7</v>
      </c>
      <c r="R5" s="2">
        <f>Sheet1!O5</f>
        <v>250</v>
      </c>
      <c r="S5" s="2" t="s">
        <v>8</v>
      </c>
      <c r="U5" s="3" t="s">
        <v>6</v>
      </c>
      <c r="V5" s="2">
        <f>Sheet1!S5</f>
        <v>1.0740000000000001</v>
      </c>
      <c r="W5" s="2"/>
      <c r="Y5" s="30" t="s">
        <v>180</v>
      </c>
      <c r="Z5" s="2">
        <v>1697</v>
      </c>
      <c r="AA5" s="30" t="s">
        <v>183</v>
      </c>
      <c r="EE5" s="24"/>
    </row>
    <row r="6" spans="16:161" ht="15.6">
      <c r="Q6" s="3" t="s">
        <v>11</v>
      </c>
      <c r="R6" s="2">
        <f>Sheet1!O6</f>
        <v>0.65</v>
      </c>
      <c r="S6" s="2"/>
      <c r="U6" s="3" t="s">
        <v>9</v>
      </c>
      <c r="V6" s="2">
        <f>Sheet1!S6</f>
        <v>67.017600000000002</v>
      </c>
      <c r="W6" s="2" t="s">
        <v>10</v>
      </c>
      <c r="Y6" s="30" t="s">
        <v>181</v>
      </c>
      <c r="Z6" s="2">
        <v>1.2</v>
      </c>
      <c r="AA6" s="30" t="s">
        <v>178</v>
      </c>
      <c r="EE6" s="24"/>
    </row>
    <row r="7" spans="16:161" ht="15.6">
      <c r="Q7" s="2" t="s">
        <v>14</v>
      </c>
      <c r="R7" s="2">
        <f>Sheet1!O7</f>
        <v>100</v>
      </c>
      <c r="S7" s="2" t="s">
        <v>15</v>
      </c>
      <c r="U7" s="3" t="s">
        <v>12</v>
      </c>
      <c r="V7" s="2">
        <f>Sheet1!S7</f>
        <v>1</v>
      </c>
      <c r="W7" s="2" t="s">
        <v>13</v>
      </c>
      <c r="Y7" s="31" t="s">
        <v>182</v>
      </c>
      <c r="Z7" s="2">
        <v>48.33</v>
      </c>
      <c r="AA7" s="30" t="s">
        <v>10</v>
      </c>
      <c r="EE7" s="24"/>
    </row>
    <row r="8" spans="16:161" ht="15.6">
      <c r="Q8" s="3" t="s">
        <v>17</v>
      </c>
      <c r="R8" s="2">
        <f>Sheet1!O8</f>
        <v>0.71</v>
      </c>
      <c r="S8" s="2"/>
      <c r="U8" s="3" t="s">
        <v>16</v>
      </c>
      <c r="V8" s="2">
        <f>Sheet1!S8</f>
        <v>72</v>
      </c>
      <c r="W8" s="2" t="s">
        <v>3</v>
      </c>
      <c r="EE8" s="24"/>
    </row>
    <row r="9" spans="16:161" ht="16.8">
      <c r="Q9" s="17" t="s">
        <v>150</v>
      </c>
      <c r="R9" s="2">
        <f>Sheet1!O9</f>
        <v>28</v>
      </c>
      <c r="S9" s="2" t="s">
        <v>20</v>
      </c>
      <c r="U9" s="3" t="s">
        <v>18</v>
      </c>
      <c r="V9" s="2">
        <f>Sheet1!S9</f>
        <v>0.16666666666666666</v>
      </c>
      <c r="W9" s="2" t="s">
        <v>19</v>
      </c>
      <c r="Y9" s="30" t="s">
        <v>184</v>
      </c>
      <c r="Z9" s="2">
        <f>Sheet1!W9</f>
        <v>2.1703785524685895E-5</v>
      </c>
      <c r="AA9" s="2"/>
      <c r="EE9" s="24"/>
    </row>
    <row r="10" spans="16:161" ht="16.2">
      <c r="Q10" s="3" t="s">
        <v>23</v>
      </c>
      <c r="R10" s="2">
        <f>Sheet1!O10</f>
        <v>250</v>
      </c>
      <c r="S10" s="2" t="s">
        <v>8</v>
      </c>
      <c r="U10" s="2" t="s">
        <v>21</v>
      </c>
      <c r="V10" s="2">
        <f>Sheet1!S10</f>
        <v>2.1816666666666665E-2</v>
      </c>
      <c r="W10" s="2" t="s">
        <v>22</v>
      </c>
      <c r="EE10" s="24"/>
    </row>
    <row r="11" spans="16:161" ht="15.6">
      <c r="Q11" s="21" t="s">
        <v>153</v>
      </c>
      <c r="R11" s="2">
        <f>Sheet1!O11</f>
        <v>100</v>
      </c>
      <c r="S11" s="21" t="s">
        <v>1</v>
      </c>
      <c r="U11" s="30" t="s">
        <v>185</v>
      </c>
      <c r="V11" s="2">
        <f>Sheet1!S11</f>
        <v>5651</v>
      </c>
      <c r="W11" s="30" t="s">
        <v>183</v>
      </c>
      <c r="EE11" s="24"/>
    </row>
    <row r="12" spans="16:161" ht="15.6">
      <c r="Q12" s="21" t="s">
        <v>152</v>
      </c>
      <c r="R12" s="2">
        <f>Sheet1!O12</f>
        <v>25000</v>
      </c>
      <c r="S12" s="21" t="s">
        <v>154</v>
      </c>
      <c r="Y12" s="2" t="s">
        <v>24</v>
      </c>
      <c r="Z12" s="3" t="s">
        <v>25</v>
      </c>
      <c r="AA12" s="2" t="s">
        <v>26</v>
      </c>
      <c r="CV12" s="12" t="s">
        <v>27</v>
      </c>
      <c r="CW12" s="12">
        <v>0.32650000000000001</v>
      </c>
      <c r="CX12" s="12" t="s">
        <v>28</v>
      </c>
      <c r="CY12" s="12">
        <v>-1.07</v>
      </c>
      <c r="CZ12" s="12" t="s">
        <v>29</v>
      </c>
      <c r="DA12" s="12">
        <f>-0.5339</f>
        <v>-0.53390000000000004</v>
      </c>
      <c r="DB12" s="12" t="s">
        <v>30</v>
      </c>
      <c r="DC12" s="12">
        <f>0.01569</f>
        <v>1.5689999999999999E-2</v>
      </c>
      <c r="DD12" s="12" t="s">
        <v>31</v>
      </c>
      <c r="DE12" s="12">
        <f>-0.05165</f>
        <v>-5.1650000000000001E-2</v>
      </c>
      <c r="DF12" s="12" t="s">
        <v>32</v>
      </c>
      <c r="DG12" s="12">
        <v>0.54749999999999999</v>
      </c>
      <c r="DH12" s="12" t="s">
        <v>33</v>
      </c>
      <c r="DI12" s="12">
        <v>-0.73609999999999998</v>
      </c>
      <c r="EE12" s="24"/>
    </row>
    <row r="13" spans="16:161">
      <c r="Y13" s="2">
        <v>1400</v>
      </c>
      <c r="Z13" s="2">
        <f>Sheet1!Y14</f>
        <v>0.67</v>
      </c>
      <c r="AA13" s="2">
        <f>SLOPE(Z13:Z14,Y13:Y14)</f>
        <v>-1E-4</v>
      </c>
      <c r="CV13" s="12" t="s">
        <v>34</v>
      </c>
      <c r="CW13" s="12">
        <f>0.1844</f>
        <v>0.18440000000000001</v>
      </c>
      <c r="CX13" s="12" t="s">
        <v>35</v>
      </c>
      <c r="CY13" s="12">
        <f>0.1056</f>
        <v>0.1056</v>
      </c>
      <c r="CZ13" s="12" t="s">
        <v>36</v>
      </c>
      <c r="DA13" s="12">
        <f>0.6134</f>
        <v>0.61339999999999995</v>
      </c>
      <c r="DB13" s="12" t="s">
        <v>37</v>
      </c>
      <c r="DC13" s="12">
        <v>0.72099999999999997</v>
      </c>
      <c r="DD13" s="15"/>
      <c r="DE13" s="15"/>
      <c r="DF13" s="15"/>
      <c r="DG13" s="15"/>
      <c r="DH13" s="15"/>
      <c r="DI13" s="15"/>
      <c r="EE13" s="24"/>
    </row>
    <row r="14" spans="16:161" ht="23.4">
      <c r="Y14" s="2">
        <v>0</v>
      </c>
      <c r="Z14" s="2">
        <f>Sheet1!Y15</f>
        <v>0.81</v>
      </c>
      <c r="AA14" s="2"/>
      <c r="AS14" s="6" t="s">
        <v>38</v>
      </c>
      <c r="BY14" s="7"/>
      <c r="CJ14" s="9" t="s">
        <v>39</v>
      </c>
      <c r="CK14" s="10">
        <f>Sheet1!CJ15</f>
        <v>200</v>
      </c>
      <c r="CL14" s="10" t="s">
        <v>19</v>
      </c>
      <c r="CP14" s="6" t="s">
        <v>40</v>
      </c>
      <c r="EE14" s="24"/>
      <c r="EK14" s="6" t="s">
        <v>41</v>
      </c>
    </row>
    <row r="15" spans="16:161">
      <c r="CC15" s="8" t="s">
        <v>42</v>
      </c>
      <c r="CD15" s="2">
        <v>5.9999999999999995E-4</v>
      </c>
      <c r="CE15" s="2" t="s">
        <v>43</v>
      </c>
      <c r="EE15" s="24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24"/>
      <c r="FB16" s="20" t="s">
        <v>156</v>
      </c>
      <c r="FE16" s="20" t="s">
        <v>155</v>
      </c>
    </row>
    <row r="17" spans="3:162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7" t="s">
        <v>164</v>
      </c>
      <c r="H17" s="47" t="s">
        <v>165</v>
      </c>
      <c r="I17" s="47" t="s">
        <v>137</v>
      </c>
      <c r="J17" s="47" t="s">
        <v>166</v>
      </c>
      <c r="K17" s="48" t="s">
        <v>158</v>
      </c>
      <c r="L17" s="48"/>
      <c r="M17" s="47" t="s">
        <v>159</v>
      </c>
      <c r="N17" s="47" t="s">
        <v>51</v>
      </c>
      <c r="O17" s="49" t="s">
        <v>151</v>
      </c>
      <c r="P17" s="48" t="s">
        <v>52</v>
      </c>
      <c r="Q17" s="47" t="s">
        <v>53</v>
      </c>
      <c r="R17" s="48" t="s">
        <v>54</v>
      </c>
      <c r="S17" s="47" t="s">
        <v>55</v>
      </c>
      <c r="T17" s="47" t="s">
        <v>56</v>
      </c>
      <c r="U17" s="47" t="s">
        <v>57</v>
      </c>
      <c r="V17" s="47" t="s">
        <v>58</v>
      </c>
      <c r="W17" s="47" t="s">
        <v>59</v>
      </c>
      <c r="X17" s="50" t="s">
        <v>60</v>
      </c>
      <c r="Y17" s="47" t="s">
        <v>61</v>
      </c>
      <c r="Z17" s="51" t="s">
        <v>62</v>
      </c>
      <c r="AA17" s="51" t="s">
        <v>63</v>
      </c>
      <c r="AB17" s="51" t="s">
        <v>64</v>
      </c>
      <c r="AC17" s="47" t="s">
        <v>65</v>
      </c>
      <c r="AD17" s="47" t="s">
        <v>66</v>
      </c>
      <c r="AE17" s="48" t="s">
        <v>67</v>
      </c>
      <c r="AF17" s="48" t="s">
        <v>68</v>
      </c>
      <c r="AG17" s="48" t="s">
        <v>52</v>
      </c>
      <c r="AH17" s="52" t="s">
        <v>69</v>
      </c>
      <c r="AI17" s="48" t="s">
        <v>70</v>
      </c>
      <c r="AJ17" s="48" t="s">
        <v>71</v>
      </c>
      <c r="AK17" s="53" t="s">
        <v>72</v>
      </c>
      <c r="AL17" s="48" t="s">
        <v>73</v>
      </c>
      <c r="AM17" s="48" t="s">
        <v>74</v>
      </c>
      <c r="AN17" s="54" t="s">
        <v>75</v>
      </c>
      <c r="AO17" s="48" t="s">
        <v>76</v>
      </c>
      <c r="AP17" s="48" t="s">
        <v>77</v>
      </c>
      <c r="AQ17" s="53" t="s">
        <v>78</v>
      </c>
      <c r="AR17" s="48"/>
      <c r="AS17" s="48" t="s">
        <v>79</v>
      </c>
      <c r="AT17" s="48" t="s">
        <v>80</v>
      </c>
      <c r="AU17" s="48" t="s">
        <v>81</v>
      </c>
      <c r="AV17" s="48"/>
      <c r="AW17" s="47" t="s">
        <v>82</v>
      </c>
      <c r="AX17" s="47" t="s">
        <v>83</v>
      </c>
      <c r="AY17" s="47" t="s">
        <v>84</v>
      </c>
      <c r="AZ17" s="52" t="s">
        <v>85</v>
      </c>
      <c r="BA17" s="52" t="s">
        <v>86</v>
      </c>
      <c r="BB17" s="48" t="s">
        <v>87</v>
      </c>
      <c r="BC17" s="48" t="s">
        <v>88</v>
      </c>
      <c r="BD17" s="48" t="s">
        <v>89</v>
      </c>
      <c r="BE17" s="48" t="s">
        <v>90</v>
      </c>
      <c r="BF17" s="48" t="s">
        <v>91</v>
      </c>
      <c r="BG17" s="48" t="s">
        <v>92</v>
      </c>
      <c r="BH17" s="48" t="s">
        <v>93</v>
      </c>
      <c r="BI17" s="48" t="s">
        <v>94</v>
      </c>
      <c r="BJ17" s="48" t="s">
        <v>95</v>
      </c>
      <c r="BK17" s="48" t="s">
        <v>96</v>
      </c>
      <c r="BL17" s="48" t="s">
        <v>97</v>
      </c>
      <c r="BM17" s="48" t="s">
        <v>98</v>
      </c>
      <c r="BN17" s="55" t="s">
        <v>99</v>
      </c>
      <c r="BO17" s="55" t="s">
        <v>100</v>
      </c>
      <c r="BP17" s="55" t="s">
        <v>101</v>
      </c>
      <c r="BQ17" s="48" t="s">
        <v>68</v>
      </c>
      <c r="BR17" s="56" t="s">
        <v>102</v>
      </c>
      <c r="BS17" s="56" t="s">
        <v>103</v>
      </c>
      <c r="BT17" s="56" t="s">
        <v>104</v>
      </c>
      <c r="BU17" s="48" t="s">
        <v>105</v>
      </c>
      <c r="BV17" s="48" t="s">
        <v>105</v>
      </c>
      <c r="BW17" s="48" t="s">
        <v>105</v>
      </c>
      <c r="BX17" s="48" t="s">
        <v>106</v>
      </c>
      <c r="BY17" s="48" t="s">
        <v>107</v>
      </c>
      <c r="BZ17" s="47" t="s">
        <v>108</v>
      </c>
      <c r="CA17" s="52" t="s">
        <v>109</v>
      </c>
      <c r="CB17" s="48" t="s">
        <v>110</v>
      </c>
      <c r="CC17" s="48" t="s">
        <v>111</v>
      </c>
      <c r="CD17" s="48" t="s">
        <v>112</v>
      </c>
      <c r="CE17" s="48" t="s">
        <v>113</v>
      </c>
      <c r="CF17" s="48" t="s">
        <v>114</v>
      </c>
      <c r="CG17" s="48" t="s">
        <v>115</v>
      </c>
      <c r="CH17" s="52" t="s">
        <v>116</v>
      </c>
      <c r="CI17" s="48" t="s">
        <v>117</v>
      </c>
      <c r="CJ17" s="48" t="s">
        <v>118</v>
      </c>
      <c r="CK17" s="52" t="s">
        <v>119</v>
      </c>
      <c r="CL17" s="48" t="s">
        <v>120</v>
      </c>
      <c r="CM17" s="47" t="s">
        <v>50</v>
      </c>
      <c r="CN17" s="48"/>
      <c r="CO17" s="48"/>
      <c r="CP17" s="57" t="s">
        <v>121</v>
      </c>
      <c r="CQ17" s="57" t="s">
        <v>122</v>
      </c>
      <c r="CR17" s="57" t="s">
        <v>123</v>
      </c>
      <c r="CS17" s="58" t="s">
        <v>124</v>
      </c>
      <c r="CT17" s="58" t="s">
        <v>125</v>
      </c>
      <c r="CU17" s="58" t="s">
        <v>126</v>
      </c>
      <c r="CV17" s="59" t="s">
        <v>81</v>
      </c>
      <c r="CW17" s="59" t="s">
        <v>127</v>
      </c>
      <c r="CX17" s="59" t="s">
        <v>128</v>
      </c>
      <c r="CY17" s="59" t="s">
        <v>129</v>
      </c>
      <c r="CZ17" s="59" t="s">
        <v>130</v>
      </c>
      <c r="DA17" s="59" t="s">
        <v>131</v>
      </c>
      <c r="DB17" s="59" t="s">
        <v>132</v>
      </c>
      <c r="DC17" s="59" t="s">
        <v>133</v>
      </c>
      <c r="DD17" s="59" t="s">
        <v>134</v>
      </c>
      <c r="DE17" s="59" t="s">
        <v>81</v>
      </c>
      <c r="DF17" s="59" t="s">
        <v>127</v>
      </c>
      <c r="DG17" s="59" t="s">
        <v>128</v>
      </c>
      <c r="DH17" s="59" t="s">
        <v>129</v>
      </c>
      <c r="DI17" s="59" t="s">
        <v>130</v>
      </c>
      <c r="DJ17" s="59" t="s">
        <v>131</v>
      </c>
      <c r="DK17" s="59" t="s">
        <v>132</v>
      </c>
      <c r="DL17" s="59" t="s">
        <v>135</v>
      </c>
      <c r="DM17" s="59" t="s">
        <v>136</v>
      </c>
      <c r="DN17" s="59" t="s">
        <v>137</v>
      </c>
      <c r="DO17" s="59" t="s">
        <v>81</v>
      </c>
      <c r="DP17" s="59" t="s">
        <v>81</v>
      </c>
      <c r="DQ17" s="59" t="s">
        <v>127</v>
      </c>
      <c r="DR17" s="59" t="s">
        <v>128</v>
      </c>
      <c r="DS17" s="59" t="s">
        <v>129</v>
      </c>
      <c r="DT17" s="59" t="s">
        <v>130</v>
      </c>
      <c r="DU17" s="59" t="s">
        <v>131</v>
      </c>
      <c r="DV17" s="59" t="s">
        <v>132</v>
      </c>
      <c r="DW17" s="59" t="s">
        <v>133</v>
      </c>
      <c r="DX17" s="59" t="s">
        <v>134</v>
      </c>
      <c r="DY17" s="59" t="s">
        <v>81</v>
      </c>
      <c r="DZ17" s="59" t="s">
        <v>127</v>
      </c>
      <c r="EA17" s="59" t="s">
        <v>128</v>
      </c>
      <c r="EB17" s="59" t="s">
        <v>129</v>
      </c>
      <c r="EC17" s="59" t="s">
        <v>130</v>
      </c>
      <c r="ED17" s="59" t="s">
        <v>131</v>
      </c>
      <c r="EE17" s="59" t="s">
        <v>132</v>
      </c>
      <c r="EF17" s="59" t="s">
        <v>135</v>
      </c>
      <c r="EG17" s="59" t="s">
        <v>136</v>
      </c>
      <c r="EH17" s="59" t="s">
        <v>137</v>
      </c>
      <c r="EI17" s="59" t="s">
        <v>81</v>
      </c>
      <c r="EJ17" s="48"/>
      <c r="EK17" s="60" t="s">
        <v>138</v>
      </c>
      <c r="EL17" s="60" t="s">
        <v>139</v>
      </c>
      <c r="EM17" s="60" t="s">
        <v>50</v>
      </c>
      <c r="EN17" s="60" t="s">
        <v>140</v>
      </c>
      <c r="EO17" s="60" t="s">
        <v>141</v>
      </c>
      <c r="EP17" s="61" t="s">
        <v>142</v>
      </c>
      <c r="EQ17" s="61" t="s">
        <v>143</v>
      </c>
      <c r="ER17" s="61" t="s">
        <v>27</v>
      </c>
      <c r="ES17" s="61" t="s">
        <v>28</v>
      </c>
      <c r="ET17" s="61" t="s">
        <v>52</v>
      </c>
      <c r="EU17" s="61" t="s">
        <v>68</v>
      </c>
      <c r="EV17" s="61" t="s">
        <v>67</v>
      </c>
      <c r="EW17" s="60" t="s">
        <v>144</v>
      </c>
      <c r="EX17" s="60" t="s">
        <v>145</v>
      </c>
      <c r="EY17" s="61" t="s">
        <v>146</v>
      </c>
      <c r="EZ17" s="60" t="s">
        <v>147</v>
      </c>
      <c r="FA17" s="48"/>
      <c r="FB17" s="59" t="s">
        <v>148</v>
      </c>
      <c r="FC17" s="59" t="s">
        <v>149</v>
      </c>
      <c r="FD17" s="48"/>
      <c r="FE17" s="62" t="s">
        <v>148</v>
      </c>
      <c r="FF17" s="62" t="s">
        <v>149</v>
      </c>
    </row>
    <row r="18" spans="3:162">
      <c r="C18">
        <f>Sheet1!C19</f>
        <v>514.70000000000005</v>
      </c>
      <c r="D18">
        <v>545</v>
      </c>
      <c r="E18" s="4">
        <f>CM18</f>
        <v>546.12200968381558</v>
      </c>
      <c r="F18" s="4">
        <f>D18-E18</f>
        <v>-1.1220096838155769</v>
      </c>
      <c r="G18" s="4">
        <f>Sheet1!D19</f>
        <v>514.79999999999995</v>
      </c>
      <c r="H18" s="4">
        <f>Sheet1!F19</f>
        <v>-30.966015389426616</v>
      </c>
      <c r="I18" s="25">
        <f>ABS((F18-H18)/(D18-G18))</f>
        <v>0.98821210945731763</v>
      </c>
      <c r="J18" s="4">
        <f>D18-F18*(1/I18)</f>
        <v>546.13539357904824</v>
      </c>
      <c r="K18">
        <f t="shared" ref="K18:K49" si="0">AVERAGE(C18,D18)</f>
        <v>529.85</v>
      </c>
      <c r="M18">
        <f t="shared" ref="M18:M57" si="1">K18</f>
        <v>529.85</v>
      </c>
      <c r="N18">
        <v>160</v>
      </c>
      <c r="O18">
        <f>460+N18</f>
        <v>620</v>
      </c>
      <c r="P18">
        <f>$R$9/($N$18+460)</f>
        <v>4.5161290322580643E-2</v>
      </c>
      <c r="Q18">
        <f>(($R$8*K18^1.0937)/27.64)*10^(11.172*$P$18)</f>
        <v>78.283153931412798</v>
      </c>
      <c r="R18">
        <f>($N$18-60)*($R$9/$R$8)</f>
        <v>3943.6619718309862</v>
      </c>
      <c r="S18">
        <f>$Z$6*EXP($Z$9*(1697-M18))</f>
        <v>1.2307861727822635</v>
      </c>
      <c r="T18">
        <f>0.0283*AU18*($O$18)/M18</f>
        <v>3.131900529368415E-2</v>
      </c>
      <c r="U18">
        <f t="shared" ref="U18:U57" si="2">$R$3*($R$4+S18)</f>
        <v>123.07861727822636</v>
      </c>
      <c r="V18">
        <f>U18*5.615</f>
        <v>691.086436017241</v>
      </c>
      <c r="W18">
        <f t="shared" ref="W18:W57" si="3">IF($R$5&gt;0,T18*($R$10-Q18)*$R$3,0)</f>
        <v>537.80008110368294</v>
      </c>
      <c r="X18">
        <f>$Z$14+$AA$13*(Q18-$Y$14)</f>
        <v>0.80217168460685873</v>
      </c>
      <c r="Y18">
        <f>$Z$7</f>
        <v>48.33</v>
      </c>
      <c r="Z18">
        <f>S18/$Z$6</f>
        <v>1.0256551439852197</v>
      </c>
      <c r="AA18">
        <f>Y18*Z18</f>
        <v>49.569913108805665</v>
      </c>
      <c r="AB18">
        <f>($V$6*$R$4)+(S18*AA18)</f>
        <v>61.009963640336281</v>
      </c>
      <c r="AC18">
        <f t="shared" ref="AC18:AC57" si="4">$R$4+S18</f>
        <v>1.2307861727822635</v>
      </c>
      <c r="AD18">
        <f>AB18/AC18</f>
        <v>49.569913108805665</v>
      </c>
      <c r="AE18">
        <f>3.0324-0.02023*$R$9</f>
        <v>2.4659599999999999</v>
      </c>
      <c r="AF18">
        <f>10^$AE$18</f>
        <v>292.38830658588068</v>
      </c>
      <c r="AG18">
        <f>$AF$18*$N$18^-1.163</f>
        <v>0.79903988868845044</v>
      </c>
      <c r="AH18">
        <f>10^$AG$18-1</f>
        <v>5.2956400382945432</v>
      </c>
      <c r="AI18">
        <f>10.715*(Q18+100)^-0.515</f>
        <v>0.742455393606129</v>
      </c>
      <c r="AJ18">
        <f>5.44*(Q18+150)^-0.338</f>
        <v>0.86783014880856357</v>
      </c>
      <c r="AK18">
        <f>AI18*$AH$18^AJ18</f>
        <v>3.1543409122538733</v>
      </c>
      <c r="AL18">
        <f t="shared" ref="AL18:AL57" si="5">(($R$4*$V$6)/($R$4*$V$6+S18*AA18))*$V$7</f>
        <v>0</v>
      </c>
      <c r="AM18">
        <f t="shared" ref="AM18:AM57" si="6">((S18*AA18)/($R$4*$V$6+S18*AA18))*AK18</f>
        <v>3.1543409122538733</v>
      </c>
      <c r="AN18">
        <f>AL18+AM18</f>
        <v>3.1543409122538733</v>
      </c>
      <c r="AO18">
        <f t="shared" ref="AO18:AO57" si="7">(($R$4*$V$6)/($R$4*$V$6+S18*AA18))*$V$8</f>
        <v>0</v>
      </c>
      <c r="AP18">
        <f t="shared" ref="AP18:AP57" si="8">((S18*AA18)/($R$4*$V$6+S18*AA18))*$V$4</f>
        <v>30</v>
      </c>
      <c r="AQ18">
        <f>AO18+AP18</f>
        <v>30</v>
      </c>
      <c r="AS18">
        <f>CU18</f>
        <v>0.79437781109445282</v>
      </c>
      <c r="AT18">
        <f>CT18</f>
        <v>1.6577540106951871</v>
      </c>
      <c r="AU18">
        <f>EI18</f>
        <v>0.9457639892202524</v>
      </c>
      <c r="AW18">
        <f t="shared" ref="AW18:AX57" si="9">(V18)*(1/86400)/$V$10</f>
        <v>0.36663188397485413</v>
      </c>
      <c r="AX18">
        <f t="shared" si="9"/>
        <v>0.28531113716136308</v>
      </c>
      <c r="AY18">
        <f>AW18+AX18</f>
        <v>0.65194302113621716</v>
      </c>
      <c r="AZ18">
        <f>AW18/AY18</f>
        <v>0.56236798629408136</v>
      </c>
      <c r="BA18">
        <f>1-AZ18</f>
        <v>0.43763201370591864</v>
      </c>
      <c r="BB18">
        <f t="shared" ref="BB18:BB57" si="10">1.071-(0.2218*((AY18^2)/($V$9)))</f>
        <v>0.50537047150282322</v>
      </c>
      <c r="BC18">
        <f>IF(BB18&lt;0.13,0.13,BB18)</f>
        <v>0.50537047150282322</v>
      </c>
      <c r="BD18">
        <f>1.938*AW18*(AD18/AQ18)^(1/4)</f>
        <v>0.80557917161308112</v>
      </c>
      <c r="BE18">
        <f>1.938*AX18*(AD18/AQ18)^(1/4)</f>
        <v>0.62689776741348813</v>
      </c>
      <c r="BF18">
        <f t="shared" ref="BF18:BF57" si="11">120.872*$V$9*SQRT(AD18/AQ18)</f>
        <v>25.895417018214676</v>
      </c>
      <c r="BG18">
        <f>0.15726*AN18*(1/(AD18*AQ18^3))^(1/4)</f>
        <v>1.4584159983181737E-2</v>
      </c>
      <c r="BH18">
        <f>0.0019+0.0322*BG18-0.6642*BG18^2+4.9951*BG18^3</f>
        <v>2.2438310124028816E-3</v>
      </c>
      <c r="BI18">
        <f>1-10.0147*BG18+33.8696*BG18^2+277.2817*BG18^3</f>
        <v>0.86200813251235686</v>
      </c>
      <c r="BJ18">
        <f>BH18/BI18</f>
        <v>2.6030276603808216E-3</v>
      </c>
      <c r="BK18">
        <f>BD18*($M$18^0.1)*BJ18</f>
        <v>3.9264702011897502E-3</v>
      </c>
      <c r="BL18">
        <f>(BE18^0.575)*(14.7^0.1)*BF18</f>
        <v>25.902564186923527</v>
      </c>
      <c r="BM18">
        <f>BK18/BL18</f>
        <v>1.5158615853066635E-4</v>
      </c>
      <c r="BN18">
        <f>(0.0047+1123.32*BM18+729489.64*BM18^2)</f>
        <v>0.19174224168749518</v>
      </c>
      <c r="BO18">
        <f>(1+1097.1566*BM18+722153.97*BM18^2)</f>
        <v>1.1829076706959254</v>
      </c>
      <c r="BP18">
        <f>SQRT(BN18/BO18)</f>
        <v>0.40260899745314277</v>
      </c>
      <c r="BQ18">
        <f>(BE18*BG18^0.38)/BF18^2.14</f>
        <v>1.1889802395629907E-4</v>
      </c>
      <c r="BR18">
        <f>1.0886-69.9473*BQ18+2334.3497*BQ18^2-12896.683*BQ18^3</f>
        <v>1.080316382666797</v>
      </c>
      <c r="BS18">
        <f>1-53.4401*BQ18+1517.9369*BQ18^2-8419.8115*BQ18^3</f>
        <v>0.99366752223714183</v>
      </c>
      <c r="BT18">
        <f>BR18/BS18</f>
        <v>1.0872010591979238</v>
      </c>
      <c r="BU18">
        <f>IF(W18&lt;=0,1,(BP18*BT18))</f>
        <v>0.437716928473671</v>
      </c>
      <c r="BV18">
        <f>IF(W18&gt;1,BP18*BT18,1)</f>
        <v>0.437716928473671</v>
      </c>
      <c r="BW18">
        <f>IF($R$5=0,1,BV18)</f>
        <v>0.437716928473671</v>
      </c>
      <c r="BX18">
        <f t="shared" ref="BX18:BX57" si="12">AD18*AW18</f>
        <v>18.173910631551241</v>
      </c>
      <c r="BY18">
        <f t="shared" ref="BY18:BY57" si="13">EW18*AX18</f>
        <v>0.45200472286609267</v>
      </c>
      <c r="BZ18">
        <f t="shared" ref="BZ18:BZ57" si="14">$V$10*(BX18+BY18)*86400</f>
        <v>35109.105406462491</v>
      </c>
      <c r="CA18">
        <f t="shared" ref="CA18:CA57" si="15">(AN18^BU18)*EZ18^(1-BU18)</f>
        <v>0.1443800367330044</v>
      </c>
      <c r="CB18">
        <f t="shared" ref="CB18:CB57" si="16">2.2*10^-2*BZ18/CA18/$V$9</f>
        <v>32098.63370670312</v>
      </c>
      <c r="CC18">
        <f>$CD$15/3.7065</f>
        <v>1.6187778227438283E-4</v>
      </c>
      <c r="CD18">
        <f>5.0452/CB18</f>
        <v>1.5717802963514978E-4</v>
      </c>
      <c r="CE18">
        <f>LOG(($CD$15^1.1098/2.8257)+(7.149/CB18)^0.8981)</f>
        <v>-3.208489473900221</v>
      </c>
      <c r="CF18">
        <f>-4*LOG(CC18-(CD18*CE18))</f>
        <v>12.705628851824212</v>
      </c>
      <c r="CG18">
        <f>1/CF18^2</f>
        <v>6.194520153864836E-3</v>
      </c>
      <c r="CH18">
        <f t="shared" ref="CH18:CH57" si="17">BU18*AD18+(1-BU18)*EW18</f>
        <v>22.58838815820792</v>
      </c>
      <c r="CI18" s="11">
        <f t="shared" ref="CI18:CI57" si="18">CG18*BZ18^2/($V$9)^5/CH18</f>
        <v>2628561892.1423159</v>
      </c>
      <c r="CJ18" s="18">
        <f>(1/144)*(CH18+(CI18/74130000000))</f>
        <v>0.15711004841907752</v>
      </c>
      <c r="CK18" s="18">
        <f t="shared" ref="CK18:CK57" si="19">CJ18*$CK$14</f>
        <v>31.422009683815507</v>
      </c>
      <c r="CL18">
        <v>200</v>
      </c>
      <c r="CM18" s="4">
        <f t="shared" ref="CM18:CM49" si="20">C18+CK18</f>
        <v>546.12200968381558</v>
      </c>
      <c r="CN18" s="11"/>
      <c r="CO18" s="11"/>
      <c r="CP18" s="13">
        <f>N18</f>
        <v>160</v>
      </c>
      <c r="CQ18" s="13">
        <f>CP18+460</f>
        <v>620</v>
      </c>
      <c r="CR18" s="13">
        <v>374</v>
      </c>
      <c r="CS18" s="13">
        <v>667</v>
      </c>
      <c r="CT18" s="13">
        <f>CQ18/CR18</f>
        <v>1.6577540106951871</v>
      </c>
      <c r="CU18" s="13">
        <f t="shared" ref="CU18:CU57" si="21">M18/$CS$18</f>
        <v>0.79437781109445282</v>
      </c>
      <c r="CV18" s="14">
        <v>0.8</v>
      </c>
      <c r="CW18" s="14">
        <f>0.27*CU18/CV18/$CT$18</f>
        <v>0.16172635355709244</v>
      </c>
      <c r="CX18" s="14">
        <f>($CW$12+$CY$12/$CT$18+$DA$12/$CT$18^3+$DC$12/$CT$18^4+$DE$12/$CT$18^5)*CW18</f>
        <v>-7.0867194092456037E-2</v>
      </c>
      <c r="CY18" s="14">
        <f>($DG$12+$DI$12/$CT$18+$CW$13/$CT$18^2)*CW18^2</f>
        <v>4.4612035631103816E-3</v>
      </c>
      <c r="CZ18" s="14">
        <f>$CY$13*($DI$12/$CT$18+$CW$13/$CT$18^2)*CW18^5</f>
        <v>-4.4038662013239545E-6</v>
      </c>
      <c r="DA18" s="14">
        <f>$DA$13*(1+$DC$13*CW18^2)*(CW18^2/$CT$18^3)</f>
        <v>3.5880524381415235E-3</v>
      </c>
      <c r="DB18" s="14">
        <f>EXP(-$DC$13*CW18^2)</f>
        <v>0.98131864751014619</v>
      </c>
      <c r="DC18" s="14">
        <f>1+CX18+CY18-CZ18+DA18*DB18</f>
        <v>0.93711943610264825</v>
      </c>
      <c r="DD18" s="14">
        <f>DC18-CV18</f>
        <v>0.13711943610264821</v>
      </c>
      <c r="DE18" s="14">
        <v>0.85</v>
      </c>
      <c r="DF18" s="14">
        <f>0.27*CU18/DE18/$CT$18</f>
        <v>0.15221303864196936</v>
      </c>
      <c r="DG18" s="14">
        <f>($CW$12+$CY$12/$CT$18+$DA$12/$CT$18^3+$DC$12/$CT$18^4+$DE$12/$CT$18^5)*DF18</f>
        <v>-6.6698535616429216E-2</v>
      </c>
      <c r="DH18" s="14">
        <f>($DG$12+$DI$12/$CT$18+$CW$13/$CT$18^2)*DF18^2</f>
        <v>3.9517927756271901E-3</v>
      </c>
      <c r="DI18" s="14">
        <f>$CY$13*($DI$12/$CT$18+$CW$13/$CT$18^2)*DF18^5</f>
        <v>-3.2522911856049356E-6</v>
      </c>
      <c r="DJ18" s="14">
        <f>$DA$13*(1+$DC$13*DF18^2)*DF18^2/$CT$18^3</f>
        <v>3.1716266442940824E-3</v>
      </c>
      <c r="DK18" s="14">
        <f>EXP(-$DC$13*DF18^2)</f>
        <v>0.98343403863927104</v>
      </c>
      <c r="DL18" s="14">
        <f>1+DG18+DH18-DI18+DJ18*DK18</f>
        <v>0.9403755950502376</v>
      </c>
      <c r="DM18" s="14">
        <f>DL18-DE18</f>
        <v>9.0375595050237623E-2</v>
      </c>
      <c r="DN18" s="14">
        <f>(DM18-DD18)/(DE18-CV18)</f>
        <v>-0.9348768210482129</v>
      </c>
      <c r="DO18" s="14">
        <f>CV18-DD18/DN18</f>
        <v>0.94667112609435078</v>
      </c>
      <c r="DP18" s="14">
        <f>DE18</f>
        <v>0.85</v>
      </c>
      <c r="DQ18" s="14">
        <f>0.27*CU18/DP18/$CT$18</f>
        <v>0.15221303864196936</v>
      </c>
      <c r="DR18" s="14">
        <f>($CW$12+$CY$12/$CT$18+$DA$12/$CT$18^3+$DC$12/$CT$18^4+$DE$12/$CT$18^5)*DQ18</f>
        <v>-6.6698535616429216E-2</v>
      </c>
      <c r="DS18" s="14">
        <f>($DG$12+$DI$12/$CT$18+$CW$13/$CT$18^2)*DQ18^2</f>
        <v>3.9517927756271901E-3</v>
      </c>
      <c r="DT18" s="14">
        <f>$CY$13*($DI$12/$CT$18+$CW$13/$CT$18^2)*DQ18^5</f>
        <v>-3.2522911856049356E-6</v>
      </c>
      <c r="DU18" s="14">
        <f>$DA$13*(1+$DC$13*DQ18^2)*(DQ18^2/$CT$18^3)</f>
        <v>3.1716266442940824E-3</v>
      </c>
      <c r="DV18" s="14">
        <f>EXP(-$DC$13*DQ18^2)</f>
        <v>0.98343403863927104</v>
      </c>
      <c r="DW18" s="14">
        <f>1+DR18+DS18-DT18+DU18*DV18</f>
        <v>0.9403755950502376</v>
      </c>
      <c r="DX18" s="14">
        <f>DW18-DP18</f>
        <v>9.0375595050237623E-2</v>
      </c>
      <c r="DY18" s="14">
        <f>DO18</f>
        <v>0.94667112609435078</v>
      </c>
      <c r="DZ18" s="14">
        <f>0.27*CU18/DY18/$CT$18</f>
        <v>0.13666951413154127</v>
      </c>
      <c r="EA18" s="14">
        <f>($CW$12+$CY$12/$CT$18+$DA$12/$CT$18^3+$DC$12/$CT$18^4+$DE$12/$CT$18^5)*DZ18</f>
        <v>-5.988748754582212E-2</v>
      </c>
      <c r="EB18" s="14">
        <f>($DG$12+$DI$12/$CT$18+$CW$13/$CT$18^2)*DZ18^2</f>
        <v>3.1859118267474297E-3</v>
      </c>
      <c r="EC18" s="14">
        <f>$CY$13*($DI$12/$CT$18+$CW$13/$CT$18^2)*DZ18^5</f>
        <v>-1.8979658546884865E-6</v>
      </c>
      <c r="ED18" s="14">
        <f>$DA$13*(1+$DC$13*DZ18^2)*DZ18^2/$CT$18^3</f>
        <v>2.5488044992121599E-3</v>
      </c>
      <c r="EE18" s="14">
        <f>EXP(-$DC$13*DZ18^2)</f>
        <v>0.98662303860186096</v>
      </c>
      <c r="EF18" s="14">
        <f>1+EA18+EB18-EC18+ED18*EE18</f>
        <v>0.94581503148659485</v>
      </c>
      <c r="EG18" s="14">
        <f>EF18-DY18</f>
        <v>-8.560946077559306E-4</v>
      </c>
      <c r="EH18" s="14">
        <f>(EG18-DX18)/(DY18-DP18)</f>
        <v>-0.94373256362971947</v>
      </c>
      <c r="EI18" s="14">
        <f>DP18-DX18/EH18</f>
        <v>0.9457639892202524</v>
      </c>
      <c r="EK18">
        <f>N18</f>
        <v>160</v>
      </c>
      <c r="EL18">
        <f>460+EK18</f>
        <v>620</v>
      </c>
      <c r="EM18">
        <f t="shared" ref="EM18:EM57" si="22">M18</f>
        <v>529.85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149463.4301667469</v>
      </c>
      <c r="ES18">
        <f>209.2+19.26*EQ18+EL18</f>
        <v>1191.8754300000001</v>
      </c>
      <c r="ET18">
        <f>ER18/ES18</f>
        <v>125.40188882553514</v>
      </c>
      <c r="EU18">
        <f>3.448+(986.4/EL18)+0.01009*EQ18</f>
        <v>5.228967486935483</v>
      </c>
      <c r="EV18">
        <f>2.447-0.2224*EU18</f>
        <v>1.2840776309055488</v>
      </c>
      <c r="EW18">
        <f>(EM18*$EQ$18)/(DO18*10.73*$EL$18)</f>
        <v>1.5842519411026457</v>
      </c>
      <c r="EX18">
        <f>EW18/67.0176</f>
        <v>2.3639341622240212E-2</v>
      </c>
      <c r="EY18">
        <f>EXP($EU$18*EX18^$EV$18)</f>
        <v>1.0435847239423921</v>
      </c>
      <c r="EZ18">
        <f>$ET$18*10^-4*EY18</f>
        <v>1.3086749553185064E-2</v>
      </c>
      <c r="FB18" s="16">
        <v>84.5</v>
      </c>
      <c r="FC18" s="16">
        <v>38.9</v>
      </c>
      <c r="FE18" s="22">
        <v>108.5</v>
      </c>
      <c r="FF18" s="22">
        <v>20.100000000000001</v>
      </c>
    </row>
    <row r="19" spans="3:162">
      <c r="C19" s="4">
        <f>E18</f>
        <v>546.12200968381558</v>
      </c>
      <c r="D19">
        <v>546</v>
      </c>
      <c r="E19" s="4">
        <f t="shared" ref="E19:E57" si="23">CM19</f>
        <v>577.88400777007757</v>
      </c>
      <c r="F19" s="4">
        <f t="shared" ref="F19:F57" si="24">D19-E19</f>
        <v>-31.884007770077574</v>
      </c>
      <c r="G19" s="4">
        <f>Sheet1!D20</f>
        <v>514.9</v>
      </c>
      <c r="H19" s="4">
        <f>Sheet1!F20</f>
        <v>-62.260514094888322</v>
      </c>
      <c r="I19" s="25">
        <f t="shared" ref="I19:I57" si="25">ABS((F19-H19)/(D19-G19))</f>
        <v>0.97673653777526448</v>
      </c>
      <c r="J19" s="4">
        <f t="shared" ref="J19:J57" si="26">D19-F19*(1/I19)</f>
        <v>578.64340642226875</v>
      </c>
      <c r="K19" s="4">
        <f t="shared" si="0"/>
        <v>546.06100484190779</v>
      </c>
      <c r="M19" s="4">
        <f t="shared" si="1"/>
        <v>546.06100484190779</v>
      </c>
      <c r="Q19">
        <f t="shared" ref="Q19:Q57" si="27">(($R$8*K19^1.0937)/27.64)*10^(11.172*$P$18)</f>
        <v>80.906405437972936</v>
      </c>
      <c r="S19">
        <f t="shared" ref="S19:S57" si="28">$Z$6*EXP($Z$9*(1697-M19))</f>
        <v>1.2303532089347595</v>
      </c>
      <c r="T19">
        <f t="shared" ref="T19:T57" si="29">0.0283*AU19*($O$18)/M19</f>
        <v>3.0339076677749759E-2</v>
      </c>
      <c r="U19">
        <f t="shared" si="2"/>
        <v>123.03532089347596</v>
      </c>
      <c r="V19">
        <f>U19*5.615</f>
        <v>690.84332681686749</v>
      </c>
      <c r="W19">
        <f t="shared" si="3"/>
        <v>513.01435311336695</v>
      </c>
      <c r="X19">
        <f>$Z$14+$AA$13*(Q19-$Y$14)</f>
        <v>0.80190935945620279</v>
      </c>
      <c r="Y19">
        <f t="shared" ref="Y19:Y57" si="30">$Z$7</f>
        <v>48.33</v>
      </c>
      <c r="Z19">
        <f t="shared" ref="Z19:Z57" si="31">S19/$Z$6</f>
        <v>1.0252943407789663</v>
      </c>
      <c r="AA19">
        <f t="shared" ref="AA19:AA57" si="32">Y19*Z19</f>
        <v>49.552475489847438</v>
      </c>
      <c r="AB19">
        <f t="shared" ref="AB19:AB57" si="33">($R$4*$V$6)+(S19*AA19)</f>
        <v>60.967047229594819</v>
      </c>
      <c r="AC19">
        <f t="shared" si="4"/>
        <v>1.2303532089347595</v>
      </c>
      <c r="AD19">
        <f t="shared" ref="AD19:AD57" si="34">AB19/AC19</f>
        <v>49.552475489847438</v>
      </c>
      <c r="AI19">
        <f>10.715*(Q19+100)^-0.515</f>
        <v>0.73689124043232246</v>
      </c>
      <c r="AJ19">
        <f>5.44*(Q19+150)^-0.338</f>
        <v>0.86448515165597406</v>
      </c>
      <c r="AK19">
        <f t="shared" ref="AK19:AK57" si="35">AI19*$AH$18^AJ19</f>
        <v>3.1132941180026275</v>
      </c>
      <c r="AL19">
        <f t="shared" si="5"/>
        <v>0</v>
      </c>
      <c r="AM19">
        <f t="shared" si="6"/>
        <v>3.1132941180026275</v>
      </c>
      <c r="AN19">
        <f>AL19+AM19</f>
        <v>3.1132941180026275</v>
      </c>
      <c r="AO19">
        <f t="shared" si="7"/>
        <v>0</v>
      </c>
      <c r="AP19">
        <f t="shared" si="8"/>
        <v>30</v>
      </c>
      <c r="AQ19">
        <f>AO19+AP19</f>
        <v>30</v>
      </c>
      <c r="AS19">
        <f>CU19</f>
        <v>0.81868216617977174</v>
      </c>
      <c r="AU19">
        <f t="shared" ref="AU19:AU57" si="36">EI19</f>
        <v>0.94420304893580997</v>
      </c>
      <c r="AW19">
        <f t="shared" si="9"/>
        <v>0.36650291083994757</v>
      </c>
      <c r="AX19">
        <f t="shared" si="9"/>
        <v>0.27216193081729423</v>
      </c>
      <c r="AY19">
        <f>AW19+AX19</f>
        <v>0.6386648416572418</v>
      </c>
      <c r="AZ19">
        <f t="shared" ref="AZ19:AZ57" si="37">AW19/AY19</f>
        <v>0.57385797202947031</v>
      </c>
      <c r="BA19">
        <f>1-AZ19</f>
        <v>0.42614202797052969</v>
      </c>
      <c r="BB19">
        <f t="shared" si="10"/>
        <v>0.52817628841716191</v>
      </c>
      <c r="BC19">
        <f>IF(BB19&lt;0.13,0.13,BB19)</f>
        <v>0.52817628841716191</v>
      </c>
      <c r="BD19">
        <f>1.938*AW19*(AD19/AQ19)^(1/4)</f>
        <v>0.80522495561782137</v>
      </c>
      <c r="BE19">
        <f>1.938*AX19*(AD19/AQ19)^(1/4)</f>
        <v>0.59795317358044164</v>
      </c>
      <c r="BF19">
        <f t="shared" si="11"/>
        <v>25.890861894903463</v>
      </c>
      <c r="BG19">
        <f>0.15726*AN19*(1/(AD19*AQ19^3))^(1/4)</f>
        <v>1.4395645472960291E-2</v>
      </c>
      <c r="BH19">
        <f>0.0019+0.0322*BG19-0.6642*BG19^2+4.9951*BG19^3</f>
        <v>2.2407963189306603E-3</v>
      </c>
      <c r="BI19">
        <f>1-10.0147*BG19+33.8696*BG19^2+277.2817*BG19^3</f>
        <v>0.863678090409154</v>
      </c>
      <c r="BJ19">
        <f>BH19/BI19</f>
        <v>2.5944809111333577E-3</v>
      </c>
      <c r="BK19">
        <f t="shared" ref="BK19:BK57" si="38">BD19*($M$18^0.1)*BJ19</f>
        <v>3.9118572628119653E-3</v>
      </c>
      <c r="BL19">
        <f t="shared" ref="BL19:BL57" si="39">(BE19^0.575)*(14.7^0.1)*BF19</f>
        <v>25.203558734688986</v>
      </c>
      <c r="BM19">
        <f>BK19/BL19</f>
        <v>1.5521051229276881E-4</v>
      </c>
      <c r="BN19">
        <f>(0.0047+1123.32*BM19+729489.64*BM19^2)</f>
        <v>0.19662469922372372</v>
      </c>
      <c r="BO19">
        <f>(1+1097.1566*BM19+722153.97*BM19^2)</f>
        <v>1.1876871459924694</v>
      </c>
      <c r="BP19">
        <f>SQRT(BN19/BO19)</f>
        <v>0.40688155961104555</v>
      </c>
      <c r="BQ19">
        <f t="shared" ref="BQ19:BQ57" si="40">(BE19*BG19^0.38)/BF19^2.14</f>
        <v>1.1289156196438446E-4</v>
      </c>
      <c r="BR19">
        <f>1.0886-69.9473*BQ19+2334.3497*BQ19^2-12896.683*BQ19^3</f>
        <v>1.0807332716236138</v>
      </c>
      <c r="BS19">
        <f>1-53.4401*BQ19+1517.9369*BQ19^2-8419.8115*BQ19^3</f>
        <v>0.99398639687953971</v>
      </c>
      <c r="BT19">
        <f>BR19/BS19</f>
        <v>1.0872716920637968</v>
      </c>
      <c r="BU19">
        <f t="shared" ref="BU19:BU57" si="41">IF(W19&lt;=0,1,(BP19*BT19))</f>
        <v>0.44239080178785811</v>
      </c>
      <c r="BV19">
        <f t="shared" ref="BV19:BV57" si="42">IF(W19&gt;1,BP19*BT19,1)</f>
        <v>0.44239080178785811</v>
      </c>
      <c r="BW19">
        <f t="shared" ref="BW19:BW57" si="43">IF($R$5=0,1,BV19)</f>
        <v>0.44239080178785811</v>
      </c>
      <c r="BX19">
        <f t="shared" si="12"/>
        <v>18.161126506354243</v>
      </c>
      <c r="BY19">
        <f t="shared" si="13"/>
        <v>0.44510245953690775</v>
      </c>
      <c r="BZ19">
        <f t="shared" si="14"/>
        <v>35071.997351546182</v>
      </c>
      <c r="CA19">
        <f t="shared" si="15"/>
        <v>0.14741940924788777</v>
      </c>
      <c r="CB19">
        <f t="shared" si="16"/>
        <v>31403.6236749499</v>
      </c>
      <c r="CC19">
        <f>$CD$15/3.7065</f>
        <v>1.6187778227438283E-4</v>
      </c>
      <c r="CD19">
        <f>5.0452/CB19</f>
        <v>1.6065661887371504E-4</v>
      </c>
      <c r="CE19">
        <f>LOG(($CD$15^1.1098/2.8257)+(7.149/CB19)^0.8981)</f>
        <v>-3.2012381853489682</v>
      </c>
      <c r="CF19">
        <f>-4*LOG(CC19-(CD19*CE19))</f>
        <v>12.679756148424763</v>
      </c>
      <c r="CG19">
        <f>1/CF19^2</f>
        <v>6.2198254504418132E-3</v>
      </c>
      <c r="CH19">
        <f t="shared" si="17"/>
        <v>22.833491552452518</v>
      </c>
      <c r="CI19" s="11">
        <f t="shared" si="18"/>
        <v>2605452273.610559</v>
      </c>
      <c r="CJ19" s="18">
        <f t="shared" ref="CJ19:CJ57" si="44">(1/144)*(CH19+(CI19/74130000000))</f>
        <v>0.15880999043131019</v>
      </c>
      <c r="CK19" s="18">
        <f t="shared" si="19"/>
        <v>31.761998086262039</v>
      </c>
      <c r="CL19">
        <f>CL18+200</f>
        <v>400</v>
      </c>
      <c r="CM19" s="4">
        <f t="shared" si="20"/>
        <v>577.88400777007757</v>
      </c>
      <c r="CN19" s="11"/>
      <c r="CO19" s="11"/>
      <c r="CU19" s="13">
        <f t="shared" si="21"/>
        <v>0.81868216617977174</v>
      </c>
      <c r="CV19" s="14">
        <v>0.8</v>
      </c>
      <c r="CW19" s="14">
        <f>0.27*CU19/CV19/$CT$18</f>
        <v>0.16667444584845434</v>
      </c>
      <c r="CX19" s="14">
        <f t="shared" ref="CX19:CX57" si="45">($CW$12+$CY$12/$CT$18+$DA$12/$CT$18^3+$DC$12/$CT$18^4+$DE$12/$CT$18^5)*CW19</f>
        <v>-7.3035408542895253E-2</v>
      </c>
      <c r="CY19" s="14">
        <f>($DG$12+$DI$12/$CT$18+$CW$13/$CT$18^2)*CW19^2</f>
        <v>4.7383647728316512E-3</v>
      </c>
      <c r="CZ19" s="14">
        <f>$CY$13*($DI$12/$CT$18+$CW$13/$CT$18^2)*CW19^5</f>
        <v>-5.1200622595198215E-6</v>
      </c>
      <c r="DA19" s="14">
        <f t="shared" ref="DA19:DA57" si="46">$DA$13*(1+$DC$13*CW19^2)*(CW19^2/$CT$18^3)</f>
        <v>3.8153496515653971E-3</v>
      </c>
      <c r="DB19" s="14">
        <f t="shared" ref="DB19:DB57" si="47">EXP(-$DC$13*CW19^2)</f>
        <v>0.98016961337764552</v>
      </c>
      <c r="DC19" s="14">
        <f t="shared" ref="DC19:DC57" si="48">1+CX19+CY19-CZ19+DA19*DB19</f>
        <v>0.9354477660850713</v>
      </c>
      <c r="DD19" s="14">
        <f t="shared" ref="DD19:DD57" si="49">DC19-CV19</f>
        <v>0.13544776608507125</v>
      </c>
      <c r="DE19" s="14">
        <v>0.85</v>
      </c>
      <c r="DF19" s="14">
        <f t="shared" ref="DF19:DF57" si="50">0.27*CU19/DE19/$CT$18</f>
        <v>0.15687006668089823</v>
      </c>
      <c r="DG19" s="14">
        <f t="shared" ref="DG19:DG57" si="51">($CW$12+$CY$12/$CT$18+$DA$12/$CT$18^3+$DC$12/$CT$18^4+$DE$12/$CT$18^5)*DF19</f>
        <v>-6.8739208040372021E-2</v>
      </c>
      <c r="DH19" s="14">
        <f t="shared" ref="DH19:DH57" si="52">($DG$12+$DI$12/$CT$18+$CW$13/$CT$18^2)*DF19^2</f>
        <v>4.1973058195325366E-3</v>
      </c>
      <c r="DI19" s="14">
        <f t="shared" ref="DI19:DI57" si="53">$CY$13*($DI$12/$CT$18+$CW$13/$CT$18^2)*DF19^5</f>
        <v>-3.7812078285617928E-6</v>
      </c>
      <c r="DJ19" s="14">
        <f t="shared" ref="DJ19:DJ57" si="54">$DA$13*(1+$DC$13*DF19^2)*DF19^2/$CT$18^3</f>
        <v>3.3721089152333153E-3</v>
      </c>
      <c r="DK19" s="14">
        <f>EXP(-$DC$13*DF19^2)</f>
        <v>0.98241394678058203</v>
      </c>
      <c r="DL19" s="14">
        <f>1+DG19+DH19-DI19+DJ19*DK19</f>
        <v>0.93877468581537726</v>
      </c>
      <c r="DM19" s="14">
        <f>DL19-DE19</f>
        <v>8.8774685815377286E-2</v>
      </c>
      <c r="DN19" s="14">
        <f>(DM19-DD19)/(DE19-CV19)</f>
        <v>-0.93346160539388057</v>
      </c>
      <c r="DO19" s="14">
        <f>CV19-DD19/DN19</f>
        <v>0.94510266442926505</v>
      </c>
      <c r="DP19" s="14">
        <f t="shared" ref="DP19:DP57" si="55">DE19</f>
        <v>0.85</v>
      </c>
      <c r="DQ19" s="14">
        <f t="shared" ref="DQ19:DQ57" si="56">0.27*CU19/DP19/$CT$18</f>
        <v>0.15687006668089823</v>
      </c>
      <c r="DR19" s="14">
        <f t="shared" ref="DR19:DR57" si="57">($CW$12+$CY$12/$CT$18+$DA$12/$CT$18^3+$DC$12/$CT$18^4+$DE$12/$CT$18^5)*DQ19</f>
        <v>-6.8739208040372021E-2</v>
      </c>
      <c r="DS19" s="14">
        <f t="shared" ref="DS19:DS57" si="58">($DG$12+$DI$12/$CT$18+$CW$13/$CT$18^2)*DQ19^2</f>
        <v>4.1973058195325366E-3</v>
      </c>
      <c r="DT19" s="14">
        <f t="shared" ref="DT19:DT57" si="59">$CY$13*($DI$12/$CT$18+$CW$13/$CT$18^2)*DQ19^5</f>
        <v>-3.7812078285617928E-6</v>
      </c>
      <c r="DU19" s="14">
        <f t="shared" ref="DU19:DU57" si="60">$DA$13*(1+$DC$13*DQ19^2)*(DQ19^2/$CT$18^3)</f>
        <v>3.3721089152333153E-3</v>
      </c>
      <c r="DV19" s="14">
        <f t="shared" ref="DV19:DV57" si="61">EXP(-$DC$13*DQ19^2)</f>
        <v>0.98241394678058203</v>
      </c>
      <c r="DW19" s="14">
        <f t="shared" ref="DW19:DW57" si="62">1+DR19+DS19-DT19+DU19*DV19</f>
        <v>0.93877468581537726</v>
      </c>
      <c r="DX19" s="14">
        <f t="shared" ref="DX19:DX57" si="63">DW19-DP19</f>
        <v>8.8774685815377286E-2</v>
      </c>
      <c r="DY19" s="14">
        <f t="shared" ref="DY19:DY57" si="64">DO19</f>
        <v>0.94510266442926505</v>
      </c>
      <c r="DZ19" s="14">
        <f t="shared" ref="DZ19:DZ57" si="65">0.27*CU19/DY19/$CT$18</f>
        <v>0.14108473258752843</v>
      </c>
      <c r="EA19" s="14">
        <f t="shared" ref="EA19:EA57" si="66">($CW$12+$CY$12/$CT$18+$DA$12/$CT$18^3+$DC$12/$CT$18^4+$DE$12/$CT$18^5)*DZ19</f>
        <v>-6.182220094533359E-2</v>
      </c>
      <c r="EB19" s="14">
        <f t="shared" ref="EB19:EB57" si="67">($DG$12+$DI$12/$CT$18+$CW$13/$CT$18^2)*DZ19^2</f>
        <v>3.3950837335317875E-3</v>
      </c>
      <c r="EC19" s="14">
        <f t="shared" ref="EC19:EC57" si="68">$CY$13*($DI$12/$CT$18+$CW$13/$CT$18^2)*DZ19^5</f>
        <v>-2.2250011475629651E-6</v>
      </c>
      <c r="ED19" s="14">
        <f t="shared" ref="ED19:ED57" si="69">$DA$13*(1+$DC$13*DZ19^2)*DZ19^2/$CT$18^3</f>
        <v>2.7185166422584077E-3</v>
      </c>
      <c r="EE19" s="14">
        <f t="shared" ref="EE19:EE57" si="70">EXP(-$DC$13*DZ19^2)</f>
        <v>0.9857510567726111</v>
      </c>
      <c r="EF19" s="14">
        <f t="shared" ref="EF19:EF57" si="71">1+EA19+EB19-EC19+ED19*EE19</f>
        <v>0.94425488844230587</v>
      </c>
      <c r="EG19" s="14">
        <f t="shared" ref="EG19:EG57" si="72">EF19-DY19</f>
        <v>-8.4777598695917611E-4</v>
      </c>
      <c r="EH19" s="14">
        <f t="shared" ref="EH19:EH57" si="73">(EG19-DX19)/(DY19-DP19)</f>
        <v>-0.94237592963544525</v>
      </c>
      <c r="EI19" s="14">
        <f t="shared" ref="EI19:EI57" si="74">DP19-DX19/EH19</f>
        <v>0.94420304893580997</v>
      </c>
      <c r="EM19">
        <f t="shared" si="22"/>
        <v>546.06100484190779</v>
      </c>
      <c r="EW19">
        <f>(EM19*$EQ$18)/(DO19*10.73*$EL$18)</f>
        <v>1.6354324728674514</v>
      </c>
      <c r="EX19">
        <f t="shared" ref="EX19:EX57" si="75">EW19/67.0176</f>
        <v>2.4403029545484341E-2</v>
      </c>
      <c r="EY19">
        <f>EXP($EU$18*EX19^$EV$18)</f>
        <v>1.0454416574109449</v>
      </c>
      <c r="EZ19">
        <f>$ET$18*10^-4*EY19</f>
        <v>1.311003584962305E-2</v>
      </c>
      <c r="FB19" s="16">
        <v>190.6</v>
      </c>
      <c r="FC19" s="16">
        <v>803.1</v>
      </c>
      <c r="FE19" s="22">
        <v>240</v>
      </c>
      <c r="FF19" s="22">
        <v>366</v>
      </c>
    </row>
    <row r="20" spans="3:162">
      <c r="C20" s="4">
        <f t="shared" ref="C20:C57" si="76">E19</f>
        <v>577.88400777007757</v>
      </c>
      <c r="D20">
        <v>547</v>
      </c>
      <c r="E20" s="4">
        <f t="shared" si="23"/>
        <v>609.98774024304362</v>
      </c>
      <c r="F20" s="4">
        <f t="shared" si="24"/>
        <v>-62.987740243043618</v>
      </c>
      <c r="G20" s="4">
        <f>Sheet1!D21</f>
        <v>515</v>
      </c>
      <c r="H20" s="4">
        <f>Sheet1!F21</f>
        <v>-93.884966012195832</v>
      </c>
      <c r="I20" s="25">
        <f t="shared" si="25"/>
        <v>0.9655383052860067</v>
      </c>
      <c r="J20" s="4">
        <f t="shared" si="26"/>
        <v>612.23587919630563</v>
      </c>
      <c r="K20" s="4">
        <f t="shared" si="0"/>
        <v>562.44200388503873</v>
      </c>
      <c r="M20" s="4">
        <f t="shared" si="1"/>
        <v>562.44200388503873</v>
      </c>
      <c r="Q20">
        <f t="shared" si="27"/>
        <v>83.564588185017342</v>
      </c>
      <c r="S20">
        <f t="shared" si="28"/>
        <v>1.2299158595898496</v>
      </c>
      <c r="T20">
        <f t="shared" si="29"/>
        <v>2.9406481521488316E-2</v>
      </c>
      <c r="U20">
        <f t="shared" si="2"/>
        <v>122.99158595898496</v>
      </c>
      <c r="V20">
        <f t="shared" ref="V20:V57" si="77">U20*5.615</f>
        <v>690.59775515970057</v>
      </c>
      <c r="W20">
        <f t="shared" si="3"/>
        <v>489.42798620585864</v>
      </c>
      <c r="X20">
        <f t="shared" ref="X20:X57" si="78">$Z$14+$AA$13*(Q20-$Y$14)</f>
        <v>0.80164354118149828</v>
      </c>
      <c r="Y20">
        <f t="shared" si="30"/>
        <v>48.33</v>
      </c>
      <c r="Z20">
        <f t="shared" si="31"/>
        <v>1.0249298829915414</v>
      </c>
      <c r="AA20">
        <f t="shared" si="32"/>
        <v>49.534861244981194</v>
      </c>
      <c r="AB20">
        <f t="shared" si="33"/>
        <v>60.923711447784974</v>
      </c>
      <c r="AC20">
        <f t="shared" si="4"/>
        <v>1.2299158595898496</v>
      </c>
      <c r="AD20">
        <f t="shared" si="34"/>
        <v>49.534861244981194</v>
      </c>
      <c r="AI20">
        <f>10.715*(Q20+100)^-0.515</f>
        <v>0.73137631109360057</v>
      </c>
      <c r="AJ20">
        <f>5.44*(Q20+150)^-0.338</f>
        <v>0.8611470820976268</v>
      </c>
      <c r="AK20">
        <f t="shared" si="35"/>
        <v>3.0728485548672229</v>
      </c>
      <c r="AL20">
        <f t="shared" si="5"/>
        <v>0</v>
      </c>
      <c r="AM20">
        <f t="shared" si="6"/>
        <v>3.0728485548672229</v>
      </c>
      <c r="AN20">
        <f t="shared" ref="AN20:AN57" si="79">AL20+AM20</f>
        <v>3.0728485548672229</v>
      </c>
      <c r="AO20">
        <f t="shared" si="7"/>
        <v>0</v>
      </c>
      <c r="AP20">
        <f t="shared" si="8"/>
        <v>30</v>
      </c>
      <c r="AQ20">
        <f t="shared" ref="AQ20:AQ57" si="80">AO20+AP20</f>
        <v>30</v>
      </c>
      <c r="AS20">
        <f t="shared" ref="AS20:AS57" si="81">CU20</f>
        <v>0.84324138513499058</v>
      </c>
      <c r="AU20">
        <f t="shared" si="36"/>
        <v>0.94263310122844235</v>
      </c>
      <c r="AW20">
        <f t="shared" si="9"/>
        <v>0.36637263133419307</v>
      </c>
      <c r="AX20">
        <f t="shared" si="9"/>
        <v>0.25964900380159717</v>
      </c>
      <c r="AY20">
        <f t="shared" ref="AY20:AY57" si="82">AW20+AX20</f>
        <v>0.62602163513579023</v>
      </c>
      <c r="AZ20">
        <f t="shared" si="37"/>
        <v>0.58523956804579647</v>
      </c>
      <c r="BA20">
        <f t="shared" ref="BA20:BA57" si="83">1-AZ20</f>
        <v>0.41476043195420353</v>
      </c>
      <c r="BB20">
        <f t="shared" si="10"/>
        <v>0.54945537094461583</v>
      </c>
      <c r="BC20">
        <f t="shared" ref="BC20:BC57" si="84">IF(BB20&lt;0.13,0.13,BB20)</f>
        <v>0.54945537094461583</v>
      </c>
      <c r="BD20">
        <f t="shared" ref="BD20:BD57" si="85">1.938*AW20*(AD20/AQ20)^(1/4)</f>
        <v>0.80486718339938779</v>
      </c>
      <c r="BE20">
        <f t="shared" ref="BE20:BE57" si="86">1.938*AX20*(AD20/AQ20)^(1/4)</f>
        <v>0.57041095455523005</v>
      </c>
      <c r="BF20">
        <f t="shared" si="11"/>
        <v>25.886259818908716</v>
      </c>
      <c r="BG20">
        <f t="shared" ref="BG20:BG57" si="87">0.15726*AN20*(1/(AD20*AQ20^3))^(1/4)</f>
        <v>1.4209891085326358E-2</v>
      </c>
      <c r="BH20">
        <f t="shared" ref="BH20:BH57" si="88">0.0019+0.0322*BG20-0.6642*BG20^2+4.9951*BG20^3</f>
        <v>2.2377748796246323E-3</v>
      </c>
      <c r="BI20">
        <f t="shared" ref="BI20:BI57" si="89">1-10.0147*BG20+33.8696*BG20^2+277.2817*BG20^3</f>
        <v>0.86532678499108284</v>
      </c>
      <c r="BJ20">
        <f t="shared" ref="BJ20:BJ57" si="90">BH20/BI20</f>
        <v>2.5860460099448933E-3</v>
      </c>
      <c r="BK20">
        <f t="shared" si="38"/>
        <v>3.8974070075281156E-3</v>
      </c>
      <c r="BL20">
        <f t="shared" si="39"/>
        <v>24.52500233111715</v>
      </c>
      <c r="BM20">
        <f t="shared" ref="BM20:BM57" si="91">BK20/BL20</f>
        <v>1.5891566308163458E-4</v>
      </c>
      <c r="BN20">
        <f t="shared" ref="BN20:BN57" si="92">(0.0047+1123.32*BM20+729489.64*BM20^2)</f>
        <v>0.20163581114554122</v>
      </c>
      <c r="BO20">
        <f t="shared" ref="BO20:BO57" si="93">(1+1097.1566*BM20+722153.97*BM20^2)</f>
        <v>1.1925927806969856</v>
      </c>
      <c r="BP20">
        <f t="shared" ref="BP20:BP57" si="94">SQRT(BN20/BO20)</f>
        <v>0.41118545642148996</v>
      </c>
      <c r="BQ20">
        <f t="shared" si="40"/>
        <v>1.0720228134997013E-4</v>
      </c>
      <c r="BR20">
        <f t="shared" ref="BR20:BR57" si="95">1.0886-69.9473*BQ20+2334.3497*BQ20^2-12896.683*BQ20^3</f>
        <v>1.0811283010920143</v>
      </c>
      <c r="BS20">
        <f t="shared" ref="BS20:BS57" si="96">1-53.4401*BQ20+1517.9369*BQ20^2-8419.8115*BQ20^3</f>
        <v>0.99428853362163716</v>
      </c>
      <c r="BT20">
        <f t="shared" ref="BT20:BT57" si="97">BR20/BS20</f>
        <v>1.0873385989417663</v>
      </c>
      <c r="BU20">
        <f t="shared" si="41"/>
        <v>0.44709781809057358</v>
      </c>
      <c r="BV20">
        <f t="shared" si="42"/>
        <v>0.44709781809057358</v>
      </c>
      <c r="BW20">
        <f t="shared" si="43"/>
        <v>0.44709781809057358</v>
      </c>
      <c r="BX20">
        <f t="shared" si="12"/>
        <v>18.148217457097903</v>
      </c>
      <c r="BY20">
        <f t="shared" si="13"/>
        <v>0.43810877091678663</v>
      </c>
      <c r="BZ20">
        <f t="shared" si="14"/>
        <v>35034.481486758574</v>
      </c>
      <c r="CA20">
        <f t="shared" si="15"/>
        <v>0.15053388546942498</v>
      </c>
      <c r="CB20">
        <f t="shared" si="16"/>
        <v>30721.000403536571</v>
      </c>
      <c r="CC20">
        <f t="shared" ref="CC20:CC57" si="98">$CD$15/3.7065</f>
        <v>1.6187778227438283E-4</v>
      </c>
      <c r="CD20">
        <f t="shared" ref="CD20:CD57" si="99">5.0452/CB20</f>
        <v>1.6422642276386294E-4</v>
      </c>
      <c r="CE20">
        <f t="shared" ref="CE20:CE57" si="100">LOG(($CD$15^1.1098/2.8257)+(7.149/CB20)^0.8981)</f>
        <v>-3.1939367325085599</v>
      </c>
      <c r="CF20">
        <f t="shared" ref="CF20:CF57" si="101">-4*LOG(CC20-(CD20*CE20))</f>
        <v>12.653674231532516</v>
      </c>
      <c r="CG20">
        <f t="shared" ref="CG20:CG57" si="102">1/CF20^2</f>
        <v>6.245492645220875E-3</v>
      </c>
      <c r="CH20">
        <f t="shared" si="17"/>
        <v>23.07984663633588</v>
      </c>
      <c r="CI20" s="11">
        <f t="shared" si="18"/>
        <v>2582744367.5236416</v>
      </c>
      <c r="CJ20" s="18">
        <f t="shared" si="44"/>
        <v>0.16051866236483039</v>
      </c>
      <c r="CK20" s="18">
        <f t="shared" si="19"/>
        <v>32.10373247296608</v>
      </c>
      <c r="CL20">
        <f t="shared" ref="CL20:CL57" si="103">CL19+200</f>
        <v>600</v>
      </c>
      <c r="CM20" s="4">
        <f t="shared" si="20"/>
        <v>609.98774024304362</v>
      </c>
      <c r="CN20" s="11"/>
      <c r="CO20" s="11"/>
      <c r="CU20" s="13">
        <f t="shared" si="21"/>
        <v>0.84324138513499058</v>
      </c>
      <c r="CV20" s="14">
        <v>0.8</v>
      </c>
      <c r="CW20" s="14">
        <f t="shared" ref="CW20:CW57" si="104">0.27*CU20/CV20/$CT$18</f>
        <v>0.17167442554623255</v>
      </c>
      <c r="CX20" s="14">
        <f t="shared" si="45"/>
        <v>-7.5226359639654516E-2</v>
      </c>
      <c r="CY20" s="14">
        <f t="shared" ref="CY20:CY57" si="105">($DG$12+$DI$12/$CT$18+$CW$13/$CT$18^2)*CW20^2</f>
        <v>5.0269163312669117E-3</v>
      </c>
      <c r="CZ20" s="14">
        <f t="shared" ref="CZ20:CZ57" si="106">$CY$13*($DI$12/$CT$18+$CW$13/$CT$18^2)*CW20^5</f>
        <v>-5.9355115825783694E-6</v>
      </c>
      <c r="DA20" s="14">
        <f t="shared" si="46"/>
        <v>4.0525326791053581E-3</v>
      </c>
      <c r="DB20" s="14">
        <f t="shared" si="47"/>
        <v>0.97897478745712441</v>
      </c>
      <c r="DC20" s="14">
        <f t="shared" si="48"/>
        <v>0.93377381952138527</v>
      </c>
      <c r="DD20" s="14">
        <f t="shared" si="49"/>
        <v>0.13377381952138523</v>
      </c>
      <c r="DE20" s="14">
        <v>0.85</v>
      </c>
      <c r="DF20" s="14">
        <f t="shared" si="50"/>
        <v>0.16157592992586595</v>
      </c>
      <c r="DG20" s="14">
        <f t="shared" si="51"/>
        <v>-7.0801279660851313E-2</v>
      </c>
      <c r="DH20" s="14">
        <f t="shared" si="52"/>
        <v>4.4529085840980262E-3</v>
      </c>
      <c r="DI20" s="14">
        <f t="shared" si="53"/>
        <v>-4.3834238188871823E-6</v>
      </c>
      <c r="DJ20" s="14">
        <f t="shared" si="54"/>
        <v>3.5812577076926935E-3</v>
      </c>
      <c r="DK20" s="14">
        <f t="shared" ref="DK20:DK57" si="107">EXP(-$DC$13*DF20^2)</f>
        <v>0.98135305696330222</v>
      </c>
      <c r="DL20" s="14">
        <f t="shared" ref="DL20:DL57" si="108">1+DG20+DH20-DI20+DJ20*DK20</f>
        <v>0.93717049054628332</v>
      </c>
      <c r="DM20" s="14">
        <f t="shared" ref="DM20:DM57" si="109">DL20-DE20</f>
        <v>8.7170490546283341E-2</v>
      </c>
      <c r="DN20" s="14">
        <f t="shared" ref="DN20:DN57" si="110">(DM20-DD20)/(DE20-CV20)</f>
        <v>-0.93206657950203897</v>
      </c>
      <c r="DO20" s="14">
        <f t="shared" ref="DO20:DO57" si="111">CV20-DD20/DN20</f>
        <v>0.94352388816779009</v>
      </c>
      <c r="DP20" s="14">
        <f t="shared" si="55"/>
        <v>0.85</v>
      </c>
      <c r="DQ20" s="14">
        <f t="shared" si="56"/>
        <v>0.16157592992586595</v>
      </c>
      <c r="DR20" s="14">
        <f t="shared" si="57"/>
        <v>-7.0801279660851313E-2</v>
      </c>
      <c r="DS20" s="14">
        <f t="shared" si="58"/>
        <v>4.4529085840980262E-3</v>
      </c>
      <c r="DT20" s="14">
        <f t="shared" si="59"/>
        <v>-4.3834238188871823E-6</v>
      </c>
      <c r="DU20" s="14">
        <f t="shared" si="60"/>
        <v>3.5812577076926935E-3</v>
      </c>
      <c r="DV20" s="14">
        <f t="shared" si="61"/>
        <v>0.98135305696330222</v>
      </c>
      <c r="DW20" s="14">
        <f t="shared" si="62"/>
        <v>0.93717049054628332</v>
      </c>
      <c r="DX20" s="14">
        <f t="shared" si="63"/>
        <v>8.7170490546283341E-2</v>
      </c>
      <c r="DY20" s="14">
        <f t="shared" si="64"/>
        <v>0.94352388816779009</v>
      </c>
      <c r="DZ20" s="14">
        <f t="shared" si="65"/>
        <v>0.14556021544264547</v>
      </c>
      <c r="EA20" s="14">
        <f t="shared" si="66"/>
        <v>-6.3783321722344577E-2</v>
      </c>
      <c r="EB20" s="14">
        <f t="shared" si="67"/>
        <v>3.6138974995456709E-3</v>
      </c>
      <c r="EC20" s="14">
        <f t="shared" si="68"/>
        <v>-2.6010193982927422E-6</v>
      </c>
      <c r="ED20" s="14">
        <f t="shared" si="69"/>
        <v>2.8963642256414415E-3</v>
      </c>
      <c r="EE20" s="14">
        <f t="shared" si="70"/>
        <v>0.98483970536152787</v>
      </c>
      <c r="EF20" s="14">
        <f t="shared" si="71"/>
        <v>0.94268563128719973</v>
      </c>
      <c r="EG20" s="14">
        <f t="shared" si="72"/>
        <v>-8.3825688059036008E-4</v>
      </c>
      <c r="EH20" s="14">
        <f t="shared" si="73"/>
        <v>-0.94102960378398981</v>
      </c>
      <c r="EI20" s="14">
        <f t="shared" si="74"/>
        <v>0.94263310122844235</v>
      </c>
      <c r="EM20">
        <f t="shared" si="22"/>
        <v>562.44200388503873</v>
      </c>
      <c r="EW20">
        <f t="shared" ref="EW20:EW57" si="112">(EM20*$EQ$18)/(DO20*10.73*$EL$18)</f>
        <v>1.6873115802576082</v>
      </c>
      <c r="EX20">
        <f t="shared" si="75"/>
        <v>2.517714123241668E-2</v>
      </c>
      <c r="EY20">
        <f t="shared" ref="EY20:EY57" si="113">EXP($EU$18*EX20^$EV$18)</f>
        <v>1.0473442782743299</v>
      </c>
      <c r="EZ20">
        <f t="shared" ref="EZ20:EZ57" si="114">$ET$18*10^-4*EY20</f>
        <v>1.3133895074621784E-2</v>
      </c>
      <c r="FB20" s="16">
        <v>260.60000000000002</v>
      </c>
      <c r="FC20" s="16">
        <v>1509.8</v>
      </c>
      <c r="FE20" s="22">
        <v>491</v>
      </c>
      <c r="FF20" s="22">
        <v>1000.3</v>
      </c>
    </row>
    <row r="21" spans="3:162">
      <c r="C21" s="4">
        <f t="shared" si="76"/>
        <v>609.98774024304362</v>
      </c>
      <c r="D21">
        <v>548</v>
      </c>
      <c r="E21" s="4">
        <f t="shared" si="23"/>
        <v>642.4352602573166</v>
      </c>
      <c r="F21" s="4">
        <f t="shared" si="24"/>
        <v>-94.4352602573166</v>
      </c>
      <c r="G21" s="4">
        <f>Sheet1!D22</f>
        <v>515.1</v>
      </c>
      <c r="H21" s="4">
        <f>Sheet1!F22</f>
        <v>-125.84111736451132</v>
      </c>
      <c r="I21" s="25">
        <f t="shared" si="25"/>
        <v>0.95458532240713501</v>
      </c>
      <c r="J21" s="4">
        <f t="shared" si="26"/>
        <v>646.92804555090311</v>
      </c>
      <c r="K21" s="4">
        <f t="shared" si="0"/>
        <v>578.99387012152181</v>
      </c>
      <c r="M21" s="4">
        <f t="shared" si="1"/>
        <v>578.99387012152181</v>
      </c>
      <c r="Q21">
        <f t="shared" si="27"/>
        <v>86.25787639272103</v>
      </c>
      <c r="S21">
        <f t="shared" si="28"/>
        <v>1.2294741062379348</v>
      </c>
      <c r="T21">
        <f t="shared" si="29"/>
        <v>2.8517989421845538E-2</v>
      </c>
      <c r="U21">
        <f t="shared" si="2"/>
        <v>122.94741062379349</v>
      </c>
      <c r="V21">
        <f t="shared" si="77"/>
        <v>690.34971065260049</v>
      </c>
      <c r="W21">
        <f t="shared" si="3"/>
        <v>466.95961489429061</v>
      </c>
      <c r="X21">
        <f t="shared" si="78"/>
        <v>0.80137421236072792</v>
      </c>
      <c r="Y21">
        <f t="shared" si="30"/>
        <v>48.33</v>
      </c>
      <c r="Z21">
        <f t="shared" si="31"/>
        <v>1.0245617551982791</v>
      </c>
      <c r="AA21">
        <f t="shared" si="32"/>
        <v>49.517069628732827</v>
      </c>
      <c r="AB21">
        <f t="shared" si="33"/>
        <v>60.879954925307878</v>
      </c>
      <c r="AC21">
        <f t="shared" si="4"/>
        <v>1.2294741062379348</v>
      </c>
      <c r="AD21">
        <f t="shared" si="34"/>
        <v>49.517069628732827</v>
      </c>
      <c r="AI21">
        <f t="shared" ref="AI21:AI57" si="115">10.715*(Q21+100)^-0.515</f>
        <v>0.7259105899201006</v>
      </c>
      <c r="AJ21">
        <f t="shared" ref="AJ21:AJ57" si="116">5.44*(Q21+150)^-0.338</f>
        <v>0.85781637372383868</v>
      </c>
      <c r="AK21">
        <f t="shared" si="35"/>
        <v>3.0329987954326461</v>
      </c>
      <c r="AL21">
        <f t="shared" si="5"/>
        <v>0</v>
      </c>
      <c r="AM21">
        <f t="shared" si="6"/>
        <v>3.0329987954326461</v>
      </c>
      <c r="AN21">
        <f t="shared" si="79"/>
        <v>3.0329987954326461</v>
      </c>
      <c r="AO21">
        <f t="shared" si="7"/>
        <v>0</v>
      </c>
      <c r="AP21">
        <f t="shared" si="8"/>
        <v>30</v>
      </c>
      <c r="AQ21">
        <f t="shared" si="80"/>
        <v>30</v>
      </c>
      <c r="AS21">
        <f t="shared" si="81"/>
        <v>0.86805677679388582</v>
      </c>
      <c r="AU21">
        <f t="shared" si="36"/>
        <v>0.94105443197532024</v>
      </c>
      <c r="AW21">
        <f t="shared" si="9"/>
        <v>0.36624103994387175</v>
      </c>
      <c r="AX21">
        <f t="shared" si="9"/>
        <v>0.24772919048377184</v>
      </c>
      <c r="AY21">
        <f t="shared" si="82"/>
        <v>0.61397023042764354</v>
      </c>
      <c r="AZ21">
        <f t="shared" si="37"/>
        <v>0.59651270011703494</v>
      </c>
      <c r="BA21">
        <f t="shared" si="83"/>
        <v>0.40348729988296506</v>
      </c>
      <c r="BB21">
        <f t="shared" si="10"/>
        <v>0.56934237212259187</v>
      </c>
      <c r="BC21">
        <f t="shared" si="84"/>
        <v>0.56934237212259187</v>
      </c>
      <c r="BD21">
        <f t="shared" si="85"/>
        <v>0.80450584078318454</v>
      </c>
      <c r="BE21">
        <f t="shared" si="86"/>
        <v>0.54417599050949672</v>
      </c>
      <c r="BF21">
        <f t="shared" si="11"/>
        <v>25.881610570361687</v>
      </c>
      <c r="BG21">
        <f t="shared" si="87"/>
        <v>1.4026872009160953E-2</v>
      </c>
      <c r="BH21">
        <f t="shared" si="88"/>
        <v>2.2347674764689944E-3</v>
      </c>
      <c r="BI21">
        <f t="shared" si="89"/>
        <v>0.86695428564102561</v>
      </c>
      <c r="BJ21">
        <f t="shared" si="90"/>
        <v>2.5777223937668275E-3</v>
      </c>
      <c r="BK21">
        <f t="shared" si="38"/>
        <v>3.8831184624518668E-3</v>
      </c>
      <c r="BL21">
        <f t="shared" si="39"/>
        <v>23.865644833403792</v>
      </c>
      <c r="BM21">
        <f t="shared" si="91"/>
        <v>1.6270746043353586E-4</v>
      </c>
      <c r="BN21">
        <f t="shared" si="92"/>
        <v>0.20678484723457732</v>
      </c>
      <c r="BO21">
        <f t="shared" si="93"/>
        <v>1.1976336644076915</v>
      </c>
      <c r="BP21">
        <f t="shared" si="94"/>
        <v>0.41552519131530818</v>
      </c>
      <c r="BQ21">
        <f t="shared" si="40"/>
        <v>1.0180828347185215E-4</v>
      </c>
      <c r="BR21">
        <f t="shared" si="95"/>
        <v>1.0815029672077336</v>
      </c>
      <c r="BS21">
        <f t="shared" si="96"/>
        <v>0.99457507957007973</v>
      </c>
      <c r="BT21">
        <f t="shared" si="97"/>
        <v>1.0874020367323398</v>
      </c>
      <c r="BU21">
        <f t="shared" si="41"/>
        <v>0.45184293934986131</v>
      </c>
      <c r="BV21">
        <f t="shared" si="42"/>
        <v>0.45184293934986131</v>
      </c>
      <c r="BW21">
        <f t="shared" si="43"/>
        <v>0.45184293934986131</v>
      </c>
      <c r="BX21">
        <f t="shared" si="12"/>
        <v>18.135183075800217</v>
      </c>
      <c r="BY21">
        <f t="shared" si="13"/>
        <v>0.43102315435037564</v>
      </c>
      <c r="BZ21">
        <f t="shared" si="14"/>
        <v>34996.556095584652</v>
      </c>
      <c r="CA21">
        <f t="shared" si="15"/>
        <v>0.15372953981524595</v>
      </c>
      <c r="CB21">
        <f t="shared" si="16"/>
        <v>30049.822631154697</v>
      </c>
      <c r="CC21">
        <f t="shared" si="98"/>
        <v>1.6187778227438283E-4</v>
      </c>
      <c r="CD21">
        <f t="shared" si="99"/>
        <v>1.6789450180545486E-4</v>
      </c>
      <c r="CE21">
        <f t="shared" si="100"/>
        <v>-3.186576398139819</v>
      </c>
      <c r="CF21">
        <f t="shared" si="101"/>
        <v>12.627351945789723</v>
      </c>
      <c r="CG21">
        <f t="shared" si="102"/>
        <v>6.271557807226465E-3</v>
      </c>
      <c r="CH21">
        <f t="shared" si="17"/>
        <v>23.327674846686122</v>
      </c>
      <c r="CI21" s="11">
        <f t="shared" si="18"/>
        <v>2560417848.9577594</v>
      </c>
      <c r="CJ21" s="18">
        <f t="shared" si="44"/>
        <v>0.16223760007136484</v>
      </c>
      <c r="CK21" s="18">
        <f t="shared" si="19"/>
        <v>32.447520014272968</v>
      </c>
      <c r="CL21">
        <f t="shared" si="103"/>
        <v>800</v>
      </c>
      <c r="CM21" s="4">
        <f t="shared" si="20"/>
        <v>642.4352602573166</v>
      </c>
      <c r="CN21" s="11"/>
      <c r="CO21" s="11"/>
      <c r="CP21" s="11"/>
      <c r="CQ21" s="11"/>
      <c r="CR21" s="11"/>
      <c r="CS21" s="11"/>
      <c r="CT21" s="11"/>
      <c r="CU21" s="13">
        <f t="shared" si="21"/>
        <v>0.86805677679388582</v>
      </c>
      <c r="CV21" s="14">
        <v>0.8</v>
      </c>
      <c r="CW21" s="14">
        <f t="shared" si="104"/>
        <v>0.17672655911420682</v>
      </c>
      <c r="CX21" s="14">
        <f t="shared" si="45"/>
        <v>-7.7440164145030035E-2</v>
      </c>
      <c r="CY21" s="14">
        <f t="shared" si="105"/>
        <v>5.3271398071657603E-3</v>
      </c>
      <c r="CZ21" s="14">
        <f t="shared" si="106"/>
        <v>-6.8618188951687355E-6</v>
      </c>
      <c r="DA21" s="14">
        <f t="shared" si="46"/>
        <v>4.2998996026593498E-3</v>
      </c>
      <c r="DB21" s="14">
        <f t="shared" si="47"/>
        <v>0.97773317683005068</v>
      </c>
      <c r="DC21" s="14">
        <f t="shared" si="48"/>
        <v>0.93209799197958931</v>
      </c>
      <c r="DD21" s="14">
        <f t="shared" si="49"/>
        <v>0.13209799197958927</v>
      </c>
      <c r="DE21" s="14">
        <v>0.85</v>
      </c>
      <c r="DF21" s="14">
        <f t="shared" si="50"/>
        <v>0.16633087916631234</v>
      </c>
      <c r="DG21" s="14">
        <f t="shared" si="51"/>
        <v>-7.2884860371792995E-2</v>
      </c>
      <c r="DH21" s="14">
        <f t="shared" si="52"/>
        <v>4.7188504866243434E-3</v>
      </c>
      <c r="DI21" s="14">
        <f t="shared" si="53"/>
        <v>-5.0675093406029348E-6</v>
      </c>
      <c r="DJ21" s="14">
        <f t="shared" si="54"/>
        <v>3.7993293981259091E-3</v>
      </c>
      <c r="DK21" s="14">
        <f t="shared" si="107"/>
        <v>0.98025047019278788</v>
      </c>
      <c r="DL21" s="14">
        <f t="shared" si="108"/>
        <v>0.93556335205310215</v>
      </c>
      <c r="DM21" s="14">
        <f t="shared" si="109"/>
        <v>8.5563352053102171E-2</v>
      </c>
      <c r="DN21" s="14">
        <f t="shared" si="110"/>
        <v>-0.93069279852974318</v>
      </c>
      <c r="DO21" s="14">
        <f t="shared" si="111"/>
        <v>0.94193511778351613</v>
      </c>
      <c r="DP21" s="14">
        <f t="shared" si="55"/>
        <v>0.85</v>
      </c>
      <c r="DQ21" s="14">
        <f t="shared" si="56"/>
        <v>0.16633087916631234</v>
      </c>
      <c r="DR21" s="14">
        <f t="shared" si="57"/>
        <v>-7.2884860371792995E-2</v>
      </c>
      <c r="DS21" s="14">
        <f t="shared" si="58"/>
        <v>4.7188504866243434E-3</v>
      </c>
      <c r="DT21" s="14">
        <f t="shared" si="59"/>
        <v>-5.0675093406029348E-6</v>
      </c>
      <c r="DU21" s="14">
        <f t="shared" si="60"/>
        <v>3.7993293981259091E-3</v>
      </c>
      <c r="DV21" s="14">
        <f t="shared" si="61"/>
        <v>0.98025047019278788</v>
      </c>
      <c r="DW21" s="14">
        <f t="shared" si="62"/>
        <v>0.93556335205310215</v>
      </c>
      <c r="DX21" s="14">
        <f t="shared" si="63"/>
        <v>8.5563352053102171E-2</v>
      </c>
      <c r="DY21" s="14">
        <f t="shared" si="64"/>
        <v>0.94193511778351613</v>
      </c>
      <c r="DZ21" s="14">
        <f t="shared" si="65"/>
        <v>0.15009658799435374</v>
      </c>
      <c r="EA21" s="14">
        <f t="shared" si="66"/>
        <v>-6.5771123877199397E-2</v>
      </c>
      <c r="EB21" s="14">
        <f t="shared" si="67"/>
        <v>3.8426611627169665E-3</v>
      </c>
      <c r="EC21" s="14">
        <f t="shared" si="68"/>
        <v>-3.0323843201602365E-6</v>
      </c>
      <c r="ED21" s="14">
        <f t="shared" si="69"/>
        <v>3.082640551554786E-3</v>
      </c>
      <c r="EE21" s="14">
        <f t="shared" si="70"/>
        <v>0.98388781388446855</v>
      </c>
      <c r="EF21" s="14">
        <f t="shared" si="71"/>
        <v>0.94110754214309855</v>
      </c>
      <c r="EG21" s="14">
        <f t="shared" si="72"/>
        <v>-8.2757564041757714E-4</v>
      </c>
      <c r="EH21" s="14">
        <f t="shared" si="73"/>
        <v>-0.93969453432309114</v>
      </c>
      <c r="EI21" s="14">
        <f t="shared" si="74"/>
        <v>0.94105443197532024</v>
      </c>
      <c r="EM21">
        <f t="shared" si="22"/>
        <v>578.99387012152181</v>
      </c>
      <c r="EW21">
        <f t="shared" si="112"/>
        <v>1.7398965116249026</v>
      </c>
      <c r="EX21">
        <f t="shared" si="75"/>
        <v>2.596178483898114E-2</v>
      </c>
      <c r="EY21">
        <f t="shared" si="113"/>
        <v>1.0492933992191131</v>
      </c>
      <c r="EZ21">
        <f t="shared" si="114"/>
        <v>1.3158337419424309E-2</v>
      </c>
      <c r="FB21" s="16">
        <v>355.1</v>
      </c>
      <c r="FC21" s="16">
        <v>2140.4</v>
      </c>
      <c r="FE21" s="22">
        <v>802</v>
      </c>
      <c r="FF21" s="22">
        <v>1750.1</v>
      </c>
    </row>
    <row r="22" spans="3:162">
      <c r="C22" s="4">
        <f t="shared" si="76"/>
        <v>642.4352602573166</v>
      </c>
      <c r="D22">
        <v>549</v>
      </c>
      <c r="E22" s="4">
        <f t="shared" si="23"/>
        <v>675.22893506179912</v>
      </c>
      <c r="F22" s="4">
        <f t="shared" si="24"/>
        <v>-126.22893506179912</v>
      </c>
      <c r="G22" s="4">
        <f>Sheet1!D23</f>
        <v>515.20000000000005</v>
      </c>
      <c r="H22" s="4">
        <f>Sheet1!F23</f>
        <v>-158.13099598395104</v>
      </c>
      <c r="I22" s="25">
        <f t="shared" si="25"/>
        <v>0.94384795627668527</v>
      </c>
      <c r="J22" s="4">
        <f t="shared" si="26"/>
        <v>682.73863260747009</v>
      </c>
      <c r="K22" s="4">
        <f t="shared" si="0"/>
        <v>595.71763012865836</v>
      </c>
      <c r="M22" s="4">
        <f t="shared" si="1"/>
        <v>595.71763012865836</v>
      </c>
      <c r="Q22">
        <f t="shared" si="27"/>
        <v>88.986472047034667</v>
      </c>
      <c r="S22">
        <f t="shared" si="28"/>
        <v>1.2290279263531805</v>
      </c>
      <c r="T22">
        <f t="shared" si="29"/>
        <v>2.7670649444372936E-2</v>
      </c>
      <c r="U22">
        <f t="shared" si="2"/>
        <v>122.90279263531805</v>
      </c>
      <c r="V22">
        <f t="shared" si="77"/>
        <v>690.09918064731085</v>
      </c>
      <c r="W22">
        <f t="shared" si="3"/>
        <v>445.53488877882461</v>
      </c>
      <c r="X22">
        <f t="shared" si="78"/>
        <v>0.8011013527952966</v>
      </c>
      <c r="Y22">
        <f t="shared" si="30"/>
        <v>48.33</v>
      </c>
      <c r="Z22">
        <f t="shared" si="31"/>
        <v>1.0241899386276505</v>
      </c>
      <c r="AA22">
        <f t="shared" si="32"/>
        <v>49.499099733874345</v>
      </c>
      <c r="AB22">
        <f t="shared" si="33"/>
        <v>60.835775902272857</v>
      </c>
      <c r="AC22">
        <f t="shared" si="4"/>
        <v>1.2290279263531805</v>
      </c>
      <c r="AD22">
        <f t="shared" si="34"/>
        <v>49.499099733874345</v>
      </c>
      <c r="AI22">
        <f t="shared" si="115"/>
        <v>0.72049397874476062</v>
      </c>
      <c r="AJ22">
        <f t="shared" si="116"/>
        <v>0.85449341086052699</v>
      </c>
      <c r="AK22">
        <f t="shared" si="35"/>
        <v>2.993738808620289</v>
      </c>
      <c r="AL22">
        <f t="shared" si="5"/>
        <v>0</v>
      </c>
      <c r="AM22">
        <f t="shared" si="6"/>
        <v>2.993738808620289</v>
      </c>
      <c r="AN22">
        <f t="shared" si="79"/>
        <v>2.993738808620289</v>
      </c>
      <c r="AO22">
        <f t="shared" si="7"/>
        <v>0</v>
      </c>
      <c r="AP22">
        <f t="shared" si="8"/>
        <v>30</v>
      </c>
      <c r="AQ22">
        <f t="shared" si="80"/>
        <v>30</v>
      </c>
      <c r="AS22">
        <f t="shared" si="81"/>
        <v>0.89312988025286111</v>
      </c>
      <c r="AU22">
        <f t="shared" si="36"/>
        <v>0.93946732652015974</v>
      </c>
      <c r="AW22">
        <f t="shared" si="9"/>
        <v>0.36610812995889086</v>
      </c>
      <c r="AX22">
        <f t="shared" si="9"/>
        <v>0.23636304684387183</v>
      </c>
      <c r="AY22">
        <f t="shared" si="82"/>
        <v>0.60247117680276263</v>
      </c>
      <c r="AZ22">
        <f t="shared" si="37"/>
        <v>0.6076774193610055</v>
      </c>
      <c r="BA22">
        <f t="shared" si="83"/>
        <v>0.3923225806389945</v>
      </c>
      <c r="BB22">
        <f t="shared" si="10"/>
        <v>0.58795750267701685</v>
      </c>
      <c r="BC22">
        <f t="shared" si="84"/>
        <v>0.58795750267701685</v>
      </c>
      <c r="BD22">
        <f t="shared" si="85"/>
        <v>0.80414091032549484</v>
      </c>
      <c r="BE22">
        <f t="shared" si="86"/>
        <v>0.51916136273095304</v>
      </c>
      <c r="BF22">
        <f t="shared" si="11"/>
        <v>25.876913886697952</v>
      </c>
      <c r="BG22">
        <f t="shared" si="87"/>
        <v>1.3846560655682289E-2</v>
      </c>
      <c r="BH22">
        <f t="shared" si="88"/>
        <v>2.2317748250719927E-3</v>
      </c>
      <c r="BI22">
        <f t="shared" si="89"/>
        <v>0.86856069116290457</v>
      </c>
      <c r="BJ22">
        <f t="shared" si="90"/>
        <v>2.5695093593101691E-3</v>
      </c>
      <c r="BK22">
        <f t="shared" si="38"/>
        <v>3.8689904257457023E-3</v>
      </c>
      <c r="BL22">
        <f t="shared" si="39"/>
        <v>23.224323547422447</v>
      </c>
      <c r="BM22">
        <f t="shared" si="91"/>
        <v>1.6659216867373957E-4</v>
      </c>
      <c r="BN22">
        <f t="shared" si="92"/>
        <v>0.21208180490298092</v>
      </c>
      <c r="BO22">
        <f t="shared" si="93"/>
        <v>1.2028196008695091</v>
      </c>
      <c r="BP22">
        <f t="shared" si="94"/>
        <v>0.41990539742821814</v>
      </c>
      <c r="BQ22">
        <f t="shared" si="40"/>
        <v>9.6689559580661764E-5</v>
      </c>
      <c r="BR22">
        <f t="shared" si="95"/>
        <v>1.0818586382453943</v>
      </c>
      <c r="BS22">
        <f t="shared" si="96"/>
        <v>0.99484708365222496</v>
      </c>
      <c r="BT22">
        <f t="shared" si="97"/>
        <v>1.0874622402005116</v>
      </c>
      <c r="BU22">
        <f t="shared" si="41"/>
        <v>0.45663126415957628</v>
      </c>
      <c r="BV22">
        <f t="shared" si="42"/>
        <v>0.45663126415957628</v>
      </c>
      <c r="BW22">
        <f t="shared" si="43"/>
        <v>0.45663126415957628</v>
      </c>
      <c r="BX22">
        <f t="shared" si="12"/>
        <v>18.122022838217369</v>
      </c>
      <c r="BY22">
        <f t="shared" si="13"/>
        <v>0.42384503289452402</v>
      </c>
      <c r="BZ22">
        <f t="shared" si="14"/>
        <v>34958.219102331066</v>
      </c>
      <c r="CA22">
        <f t="shared" si="15"/>
        <v>0.15701291106175824</v>
      </c>
      <c r="CB22">
        <f t="shared" si="16"/>
        <v>29389.206851229421</v>
      </c>
      <c r="CC22">
        <f t="shared" si="98"/>
        <v>1.6187778227438283E-4</v>
      </c>
      <c r="CD22">
        <f t="shared" si="99"/>
        <v>1.7166846405686337E-4</v>
      </c>
      <c r="CE22">
        <f t="shared" si="100"/>
        <v>-3.1791482358303758</v>
      </c>
      <c r="CF22">
        <f t="shared" si="101"/>
        <v>12.600757189550542</v>
      </c>
      <c r="CG22">
        <f t="shared" si="102"/>
        <v>6.2980588436356731E-3</v>
      </c>
      <c r="CH22">
        <f t="shared" si="17"/>
        <v>23.577202584457812</v>
      </c>
      <c r="CI22" s="11">
        <f t="shared" si="18"/>
        <v>2538453958.6710262</v>
      </c>
      <c r="CJ22" s="18">
        <f t="shared" si="44"/>
        <v>0.16396837402241263</v>
      </c>
      <c r="CK22" s="18">
        <f t="shared" si="19"/>
        <v>32.793674804482528</v>
      </c>
      <c r="CL22">
        <f t="shared" si="103"/>
        <v>1000</v>
      </c>
      <c r="CM22" s="4">
        <f t="shared" si="20"/>
        <v>675.22893506179912</v>
      </c>
      <c r="CN22" s="11"/>
      <c r="CO22" s="11"/>
      <c r="CP22" s="11"/>
      <c r="CQ22" s="11"/>
      <c r="CR22" s="11"/>
      <c r="CS22" s="11"/>
      <c r="CT22" s="11"/>
      <c r="CU22" s="13">
        <f t="shared" si="21"/>
        <v>0.89312988025286111</v>
      </c>
      <c r="CV22" s="14">
        <v>0.8</v>
      </c>
      <c r="CW22" s="14">
        <f t="shared" si="104"/>
        <v>0.18183115989502804</v>
      </c>
      <c r="CX22" s="14">
        <f t="shared" si="45"/>
        <v>-7.9676959363264244E-2</v>
      </c>
      <c r="CY22" s="14">
        <f t="shared" si="105"/>
        <v>5.6393242882139018E-3</v>
      </c>
      <c r="CZ22" s="14">
        <f t="shared" si="106"/>
        <v>-7.9117341932027761E-6</v>
      </c>
      <c r="DA22" s="14">
        <f t="shared" si="46"/>
        <v>4.5577596633258142E-3</v>
      </c>
      <c r="DB22" s="14">
        <f t="shared" si="47"/>
        <v>0.97644377004655769</v>
      </c>
      <c r="DC22" s="14">
        <f t="shared" si="48"/>
        <v>0.93042067268776685</v>
      </c>
      <c r="DD22" s="14">
        <f t="shared" si="49"/>
        <v>0.1304206726877668</v>
      </c>
      <c r="DE22" s="14">
        <v>0.85</v>
      </c>
      <c r="DF22" s="14">
        <f t="shared" si="50"/>
        <v>0.17113520931296761</v>
      </c>
      <c r="DG22" s="14">
        <f t="shared" si="51"/>
        <v>-7.4990079400719306E-2</v>
      </c>
      <c r="DH22" s="14">
        <f t="shared" si="52"/>
        <v>4.9953876047846351E-3</v>
      </c>
      <c r="DI22" s="14">
        <f t="shared" si="53"/>
        <v>-5.8428803699047174E-6</v>
      </c>
      <c r="DJ22" s="14">
        <f t="shared" si="54"/>
        <v>4.0265897195743399E-3</v>
      </c>
      <c r="DK22" s="14">
        <f t="shared" si="107"/>
        <v>0.97910526978328094</v>
      </c>
      <c r="DL22" s="14">
        <f t="shared" si="108"/>
        <v>0.93395360629812563</v>
      </c>
      <c r="DM22" s="14">
        <f t="shared" si="109"/>
        <v>8.3953606298125649E-2</v>
      </c>
      <c r="DN22" s="14">
        <f t="shared" si="110"/>
        <v>-0.9293413277928243</v>
      </c>
      <c r="DO22" s="14">
        <f t="shared" si="111"/>
        <v>0.94033667586645975</v>
      </c>
      <c r="DP22" s="14">
        <f t="shared" si="55"/>
        <v>0.85</v>
      </c>
      <c r="DQ22" s="14">
        <f t="shared" si="56"/>
        <v>0.17113520931296761</v>
      </c>
      <c r="DR22" s="14">
        <f t="shared" si="57"/>
        <v>-7.4990079400719306E-2</v>
      </c>
      <c r="DS22" s="14">
        <f t="shared" si="58"/>
        <v>4.9953876047846351E-3</v>
      </c>
      <c r="DT22" s="14">
        <f t="shared" si="59"/>
        <v>-5.8428803699047174E-6</v>
      </c>
      <c r="DU22" s="14">
        <f t="shared" si="60"/>
        <v>4.026589719574339E-3</v>
      </c>
      <c r="DV22" s="14">
        <f t="shared" si="61"/>
        <v>0.97910526978328094</v>
      </c>
      <c r="DW22" s="14">
        <f t="shared" si="62"/>
        <v>0.93395360629812563</v>
      </c>
      <c r="DX22" s="14">
        <f t="shared" si="63"/>
        <v>8.3953606298125649E-2</v>
      </c>
      <c r="DY22" s="14">
        <f t="shared" si="64"/>
        <v>0.94033667586645975</v>
      </c>
      <c r="DZ22" s="14">
        <f t="shared" si="65"/>
        <v>0.15469451702709128</v>
      </c>
      <c r="EA22" s="14">
        <f t="shared" si="66"/>
        <v>-6.7785899589503582E-2</v>
      </c>
      <c r="EB22" s="14">
        <f t="shared" si="67"/>
        <v>4.0816925892970604E-3</v>
      </c>
      <c r="EC22" s="14">
        <f t="shared" si="68"/>
        <v>-3.5261821859128778E-6</v>
      </c>
      <c r="ED22" s="14">
        <f t="shared" si="69"/>
        <v>3.2776507712805269E-3</v>
      </c>
      <c r="EE22" s="14">
        <f t="shared" si="70"/>
        <v>0.98289418088085323</v>
      </c>
      <c r="EF22" s="14">
        <f t="shared" si="71"/>
        <v>0.93952090305203062</v>
      </c>
      <c r="EG22" s="14">
        <f t="shared" si="72"/>
        <v>-8.1577281442912764E-4</v>
      </c>
      <c r="EH22" s="14">
        <f t="shared" si="73"/>
        <v>-0.93837168901216983</v>
      </c>
      <c r="EI22" s="14">
        <f t="shared" si="74"/>
        <v>0.93946732652015974</v>
      </c>
      <c r="EM22">
        <f t="shared" si="22"/>
        <v>595.71763012865836</v>
      </c>
      <c r="EW22">
        <f t="shared" si="112"/>
        <v>1.7931949962317599</v>
      </c>
      <c r="EX22">
        <f t="shared" si="75"/>
        <v>2.6757075697007353E-2</v>
      </c>
      <c r="EY22">
        <f t="shared" si="113"/>
        <v>1.0512898696515627</v>
      </c>
      <c r="EZ22">
        <f t="shared" si="114"/>
        <v>1.318337353574566E-2</v>
      </c>
      <c r="FB22" s="16">
        <v>472.9</v>
      </c>
      <c r="FC22" s="16">
        <v>3019.3</v>
      </c>
      <c r="FE22" s="22">
        <v>1124.9000000000001</v>
      </c>
      <c r="FF22" s="22">
        <v>2538.3000000000002</v>
      </c>
    </row>
    <row r="23" spans="3:162">
      <c r="C23" s="4">
        <f t="shared" si="76"/>
        <v>675.22893506179912</v>
      </c>
      <c r="D23">
        <v>550</v>
      </c>
      <c r="E23" s="4">
        <f t="shared" si="23"/>
        <v>708.371454659493</v>
      </c>
      <c r="F23" s="4">
        <f t="shared" si="24"/>
        <v>-158.371454659493</v>
      </c>
      <c r="G23" s="4">
        <f>Sheet1!D24</f>
        <v>515.29999999999995</v>
      </c>
      <c r="H23" s="4">
        <f>Sheet1!F24</f>
        <v>-190.75691801399546</v>
      </c>
      <c r="I23" s="25">
        <f t="shared" si="25"/>
        <v>0.93329865574934934</v>
      </c>
      <c r="J23" s="4">
        <f t="shared" si="26"/>
        <v>719.6900061774287</v>
      </c>
      <c r="K23" s="4">
        <f t="shared" si="0"/>
        <v>612.61446753089956</v>
      </c>
      <c r="M23" s="4">
        <f t="shared" si="1"/>
        <v>612.61446753089956</v>
      </c>
      <c r="Q23">
        <f t="shared" si="27"/>
        <v>91.750605629248483</v>
      </c>
      <c r="S23">
        <f t="shared" si="28"/>
        <v>1.2285772933094625</v>
      </c>
      <c r="T23">
        <f t="shared" si="29"/>
        <v>2.6861760888261262E-2</v>
      </c>
      <c r="U23">
        <f t="shared" si="2"/>
        <v>122.85772933094626</v>
      </c>
      <c r="V23">
        <f t="shared" si="77"/>
        <v>689.84615019326327</v>
      </c>
      <c r="W23">
        <f t="shared" si="3"/>
        <v>425.08573922992855</v>
      </c>
      <c r="X23">
        <f t="shared" si="78"/>
        <v>0.80082493943707522</v>
      </c>
      <c r="Y23">
        <f t="shared" si="30"/>
        <v>48.33</v>
      </c>
      <c r="Z23">
        <f t="shared" si="31"/>
        <v>1.0238144110912188</v>
      </c>
      <c r="AA23">
        <f t="shared" si="32"/>
        <v>49.480950488038602</v>
      </c>
      <c r="AB23">
        <f t="shared" si="33"/>
        <v>60.791172220973991</v>
      </c>
      <c r="AC23">
        <f t="shared" si="4"/>
        <v>1.2285772933094625</v>
      </c>
      <c r="AD23">
        <f t="shared" si="34"/>
        <v>49.480950488038602</v>
      </c>
      <c r="AI23">
        <f t="shared" si="115"/>
        <v>0.71512630296030677</v>
      </c>
      <c r="AJ23">
        <f t="shared" si="116"/>
        <v>0.85117853054284887</v>
      </c>
      <c r="AK23">
        <f t="shared" si="35"/>
        <v>2.9550620226801345</v>
      </c>
      <c r="AL23">
        <f t="shared" si="5"/>
        <v>0</v>
      </c>
      <c r="AM23">
        <f t="shared" si="6"/>
        <v>2.9550620226801345</v>
      </c>
      <c r="AN23">
        <f t="shared" si="79"/>
        <v>2.9550620226801345</v>
      </c>
      <c r="AO23">
        <f t="shared" si="7"/>
        <v>0</v>
      </c>
      <c r="AP23">
        <f t="shared" si="8"/>
        <v>30</v>
      </c>
      <c r="AQ23">
        <f t="shared" si="80"/>
        <v>30</v>
      </c>
      <c r="AS23">
        <f t="shared" si="81"/>
        <v>0.91846247006131865</v>
      </c>
      <c r="AU23">
        <f t="shared" si="36"/>
        <v>0.93787207018719476</v>
      </c>
      <c r="AW23">
        <f t="shared" si="9"/>
        <v>0.36597389344774595</v>
      </c>
      <c r="AX23">
        <f t="shared" si="9"/>
        <v>0.22551446143680956</v>
      </c>
      <c r="AY23">
        <f t="shared" si="82"/>
        <v>0.59148835488455553</v>
      </c>
      <c r="AZ23">
        <f t="shared" si="37"/>
        <v>0.61873389463293038</v>
      </c>
      <c r="BA23">
        <f t="shared" si="83"/>
        <v>0.38126610536706962</v>
      </c>
      <c r="BB23">
        <f t="shared" si="10"/>
        <v>0.6054083428486583</v>
      </c>
      <c r="BC23">
        <f t="shared" si="84"/>
        <v>0.6054083428486583</v>
      </c>
      <c r="BD23">
        <f t="shared" si="85"/>
        <v>0.80377237124640244</v>
      </c>
      <c r="BE23">
        <f t="shared" si="86"/>
        <v>0.4952874963615419</v>
      </c>
      <c r="BF23">
        <f t="shared" si="11"/>
        <v>25.872169461729214</v>
      </c>
      <c r="BG23">
        <f t="shared" si="87"/>
        <v>1.3668926947957113E-2</v>
      </c>
      <c r="BH23">
        <f t="shared" si="88"/>
        <v>2.228797577034293E-3</v>
      </c>
      <c r="BI23">
        <f t="shared" si="89"/>
        <v>0.87014612730961927</v>
      </c>
      <c r="BJ23">
        <f t="shared" si="90"/>
        <v>2.5614060754662561E-3</v>
      </c>
      <c r="BK23">
        <f t="shared" si="38"/>
        <v>3.8550214857330368E-3</v>
      </c>
      <c r="BL23">
        <f t="shared" si="39"/>
        <v>22.59995451655298</v>
      </c>
      <c r="BM23">
        <f t="shared" si="91"/>
        <v>1.7057651522747478E-4</v>
      </c>
      <c r="BN23">
        <f t="shared" si="92"/>
        <v>0.21753749518281154</v>
      </c>
      <c r="BO23">
        <f t="shared" si="93"/>
        <v>1.2081611923804978</v>
      </c>
      <c r="BP23">
        <f t="shared" si="94"/>
        <v>0.42433086340395659</v>
      </c>
      <c r="BQ23">
        <f t="shared" si="40"/>
        <v>9.1827794115153125E-5</v>
      </c>
      <c r="BR23">
        <f t="shared" si="95"/>
        <v>1.0821965677896388</v>
      </c>
      <c r="BS23">
        <f t="shared" si="96"/>
        <v>0.99510550674581377</v>
      </c>
      <c r="BT23">
        <f t="shared" si="97"/>
        <v>1.0875194242755519</v>
      </c>
      <c r="BU23">
        <f t="shared" si="41"/>
        <v>0.46146805627141874</v>
      </c>
      <c r="BV23">
        <f t="shared" si="42"/>
        <v>0.46146805627141874</v>
      </c>
      <c r="BW23">
        <f t="shared" si="43"/>
        <v>0.46146805627141874</v>
      </c>
      <c r="BX23">
        <f t="shared" si="12"/>
        <v>18.108736101602631</v>
      </c>
      <c r="BY23">
        <f t="shared" si="13"/>
        <v>0.41657375354147469</v>
      </c>
      <c r="BZ23">
        <f t="shared" si="14"/>
        <v>34919.468064552428</v>
      </c>
      <c r="CA23">
        <f t="shared" si="15"/>
        <v>0.16039105667894257</v>
      </c>
      <c r="CB23">
        <f t="shared" si="16"/>
        <v>28738.321699242697</v>
      </c>
      <c r="CC23">
        <f t="shared" si="98"/>
        <v>1.6187778227438283E-4</v>
      </c>
      <c r="CD23">
        <f t="shared" si="99"/>
        <v>1.7555652876322802E-4</v>
      </c>
      <c r="CE23">
        <f t="shared" si="100"/>
        <v>-3.1716430222551173</v>
      </c>
      <c r="CF23">
        <f t="shared" si="101"/>
        <v>12.573856744057846</v>
      </c>
      <c r="CG23">
        <f t="shared" si="102"/>
        <v>6.3250357403604089E-3</v>
      </c>
      <c r="CH23">
        <f t="shared" si="17"/>
        <v>23.828662466301392</v>
      </c>
      <c r="CI23" s="11">
        <f t="shared" si="18"/>
        <v>2516835372.5496283</v>
      </c>
      <c r="CJ23" s="18">
        <f t="shared" si="44"/>
        <v>0.16571259798846918</v>
      </c>
      <c r="CK23" s="18">
        <f t="shared" si="19"/>
        <v>33.142519597693834</v>
      </c>
      <c r="CL23">
        <f t="shared" si="103"/>
        <v>1200</v>
      </c>
      <c r="CM23" s="4">
        <f t="shared" si="20"/>
        <v>708.371454659493</v>
      </c>
      <c r="CN23" s="11"/>
      <c r="CO23" s="11"/>
      <c r="CP23" s="11"/>
      <c r="CQ23" s="11"/>
      <c r="CR23" s="11"/>
      <c r="CS23" s="11"/>
      <c r="CT23" s="11"/>
      <c r="CU23" s="13">
        <f t="shared" si="21"/>
        <v>0.91846247006131865</v>
      </c>
      <c r="CV23" s="14">
        <v>0.8</v>
      </c>
      <c r="CW23" s="14">
        <f t="shared" si="104"/>
        <v>0.18698858916691927</v>
      </c>
      <c r="CX23" s="14">
        <f t="shared" si="45"/>
        <v>-8.1936903603583772E-2</v>
      </c>
      <c r="CY23" s="14">
        <f t="shared" si="105"/>
        <v>5.9637669083413896E-3</v>
      </c>
      <c r="CZ23" s="14">
        <f t="shared" si="106"/>
        <v>-9.0992514576389049E-6</v>
      </c>
      <c r="DA23" s="14">
        <f t="shared" si="46"/>
        <v>4.8264340020153307E-3</v>
      </c>
      <c r="DB23" s="14">
        <f t="shared" si="47"/>
        <v>0.97510553568178426</v>
      </c>
      <c r="DC23" s="14">
        <f t="shared" si="48"/>
        <v>0.92874224506918324</v>
      </c>
      <c r="DD23" s="14">
        <f t="shared" si="49"/>
        <v>0.12874224506918319</v>
      </c>
      <c r="DE23" s="14">
        <v>0.85</v>
      </c>
      <c r="DF23" s="14">
        <f t="shared" si="50"/>
        <v>0.17598926039239463</v>
      </c>
      <c r="DG23" s="14">
        <f t="shared" si="51"/>
        <v>-7.7117085744549438E-2</v>
      </c>
      <c r="DH23" s="14">
        <f t="shared" si="52"/>
        <v>5.282783143721095E-3</v>
      </c>
      <c r="DI23" s="14">
        <f t="shared" si="53"/>
        <v>-6.7198715761130756E-6</v>
      </c>
      <c r="DJ23" s="14">
        <f t="shared" si="54"/>
        <v>4.2633143849023164E-3</v>
      </c>
      <c r="DK23" s="14">
        <f t="shared" si="107"/>
        <v>0.97791652000689899</v>
      </c>
      <c r="DL23" s="14">
        <f t="shared" si="108"/>
        <v>0.93234158283772672</v>
      </c>
      <c r="DM23" s="14">
        <f t="shared" si="109"/>
        <v>8.2341582837726746E-2</v>
      </c>
      <c r="DN23" s="14">
        <f t="shared" si="110"/>
        <v>-0.92801324462913015</v>
      </c>
      <c r="DO23" s="14">
        <f t="shared" si="111"/>
        <v>0.93872888756090289</v>
      </c>
      <c r="DP23" s="14">
        <f t="shared" si="55"/>
        <v>0.85</v>
      </c>
      <c r="DQ23" s="14">
        <f t="shared" si="56"/>
        <v>0.17598926039239463</v>
      </c>
      <c r="DR23" s="14">
        <f t="shared" si="57"/>
        <v>-7.7117085744549438E-2</v>
      </c>
      <c r="DS23" s="14">
        <f t="shared" si="58"/>
        <v>5.282783143721095E-3</v>
      </c>
      <c r="DT23" s="14">
        <f t="shared" si="59"/>
        <v>-6.7198715761130756E-6</v>
      </c>
      <c r="DU23" s="14">
        <f t="shared" si="60"/>
        <v>4.2633143849023164E-3</v>
      </c>
      <c r="DV23" s="14">
        <f t="shared" si="61"/>
        <v>0.97791652000689899</v>
      </c>
      <c r="DW23" s="14">
        <f t="shared" si="62"/>
        <v>0.93234158283772672</v>
      </c>
      <c r="DX23" s="14">
        <f t="shared" si="63"/>
        <v>8.2341582837726746E-2</v>
      </c>
      <c r="DY23" s="14">
        <f t="shared" si="64"/>
        <v>0.93872888756090289</v>
      </c>
      <c r="DZ23" s="14">
        <f t="shared" si="65"/>
        <v>0.15935471179779825</v>
      </c>
      <c r="EA23" s="14">
        <f t="shared" si="66"/>
        <v>-6.9827959649973279E-2</v>
      </c>
      <c r="EB23" s="14">
        <f t="shared" si="67"/>
        <v>4.3313199877446059E-3</v>
      </c>
      <c r="EC23" s="14">
        <f t="shared" si="68"/>
        <v>-4.0902955403228779E-6</v>
      </c>
      <c r="ED23" s="14">
        <f t="shared" si="69"/>
        <v>3.4817125952722947E-3</v>
      </c>
      <c r="EE23" s="14">
        <f t="shared" si="70"/>
        <v>0.9818575725058637</v>
      </c>
      <c r="EF23" s="14">
        <f t="shared" si="71"/>
        <v>0.93792599651026876</v>
      </c>
      <c r="EG23" s="14">
        <f t="shared" si="72"/>
        <v>-8.0289105063413579E-4</v>
      </c>
      <c r="EH23" s="14">
        <f t="shared" si="73"/>
        <v>-0.93706205694612221</v>
      </c>
      <c r="EI23" s="14">
        <f t="shared" si="74"/>
        <v>0.93787207018719476</v>
      </c>
      <c r="EM23">
        <f t="shared" si="22"/>
        <v>612.61446753089956</v>
      </c>
      <c r="EW23">
        <f t="shared" si="112"/>
        <v>1.8472152556753041</v>
      </c>
      <c r="EX23">
        <f t="shared" si="75"/>
        <v>2.7563136484674237E-2</v>
      </c>
      <c r="EY23">
        <f t="shared" si="113"/>
        <v>1.0533345772608067</v>
      </c>
      <c r="EZ23">
        <f t="shared" si="114"/>
        <v>1.3209014555375173E-2</v>
      </c>
      <c r="FB23" s="16">
        <v>591.20000000000005</v>
      </c>
      <c r="FC23" s="16">
        <v>3745.5</v>
      </c>
      <c r="FE23" s="22">
        <v>1603.3</v>
      </c>
      <c r="FF23" s="22">
        <v>3672.7</v>
      </c>
    </row>
    <row r="24" spans="3:162">
      <c r="C24" s="4">
        <f t="shared" si="76"/>
        <v>708.371454659493</v>
      </c>
      <c r="D24">
        <v>551</v>
      </c>
      <c r="E24" s="4">
        <f t="shared" si="23"/>
        <v>741.86584232256587</v>
      </c>
      <c r="F24" s="4">
        <f t="shared" si="24"/>
        <v>-190.86584232256587</v>
      </c>
      <c r="G24" s="4">
        <f>Sheet1!D25</f>
        <v>515.4</v>
      </c>
      <c r="H24" s="4">
        <f>Sheet1!F25</f>
        <v>-223.72149611980819</v>
      </c>
      <c r="I24" s="25">
        <f t="shared" si="25"/>
        <v>0.92291162351804223</v>
      </c>
      <c r="J24" s="4">
        <f t="shared" si="26"/>
        <v>757.80836329160672</v>
      </c>
      <c r="K24" s="4">
        <f t="shared" si="0"/>
        <v>629.68572732974644</v>
      </c>
      <c r="M24" s="4">
        <f t="shared" si="1"/>
        <v>629.68572732974644</v>
      </c>
      <c r="Q24">
        <f t="shared" si="27"/>
        <v>94.550536997037938</v>
      </c>
      <c r="S24">
        <f t="shared" si="28"/>
        <v>1.2281221762736061</v>
      </c>
      <c r="T24">
        <f t="shared" si="29"/>
        <v>2.6088847598191304E-2</v>
      </c>
      <c r="U24">
        <f t="shared" si="2"/>
        <v>122.81221762736061</v>
      </c>
      <c r="V24">
        <f t="shared" si="77"/>
        <v>689.59060197762983</v>
      </c>
      <c r="W24">
        <f t="shared" si="3"/>
        <v>405.54973495049546</v>
      </c>
      <c r="X24">
        <f t="shared" si="78"/>
        <v>0.80054494630029627</v>
      </c>
      <c r="Y24">
        <f t="shared" si="30"/>
        <v>48.33</v>
      </c>
      <c r="Z24">
        <f t="shared" si="31"/>
        <v>1.0234351468946719</v>
      </c>
      <c r="AA24">
        <f t="shared" si="32"/>
        <v>49.462620649419492</v>
      </c>
      <c r="AB24">
        <f t="shared" si="33"/>
        <v>60.746141316160873</v>
      </c>
      <c r="AC24">
        <f t="shared" si="4"/>
        <v>1.2281221762736061</v>
      </c>
      <c r="AD24">
        <f t="shared" si="34"/>
        <v>49.462620649419492</v>
      </c>
      <c r="AI24">
        <f t="shared" si="115"/>
        <v>0.70980731700190325</v>
      </c>
      <c r="AJ24">
        <f t="shared" si="116"/>
        <v>0.84787202428917541</v>
      </c>
      <c r="AK24">
        <f t="shared" si="35"/>
        <v>2.9169613822593798</v>
      </c>
      <c r="AL24">
        <f t="shared" si="5"/>
        <v>0</v>
      </c>
      <c r="AM24">
        <f t="shared" si="6"/>
        <v>2.9169613822593798</v>
      </c>
      <c r="AN24">
        <f t="shared" si="79"/>
        <v>2.9169613822593798</v>
      </c>
      <c r="AO24">
        <f t="shared" si="7"/>
        <v>0</v>
      </c>
      <c r="AP24">
        <f t="shared" si="8"/>
        <v>30</v>
      </c>
      <c r="AQ24">
        <f t="shared" si="80"/>
        <v>30</v>
      </c>
      <c r="AS24">
        <f t="shared" si="81"/>
        <v>0.94405656271326299</v>
      </c>
      <c r="AU24">
        <f t="shared" si="36"/>
        <v>0.93626894876678457</v>
      </c>
      <c r="AW24">
        <f t="shared" si="9"/>
        <v>0.36583832122571824</v>
      </c>
      <c r="AX24">
        <f t="shared" si="9"/>
        <v>0.21515031350824182</v>
      </c>
      <c r="AY24">
        <f t="shared" si="82"/>
        <v>0.58098863473396012</v>
      </c>
      <c r="AZ24">
        <f t="shared" si="37"/>
        <v>0.6296824057380036</v>
      </c>
      <c r="BA24">
        <f t="shared" si="83"/>
        <v>0.3703175942619964</v>
      </c>
      <c r="BB24">
        <f t="shared" si="10"/>
        <v>0.62179139615730683</v>
      </c>
      <c r="BC24">
        <f t="shared" si="84"/>
        <v>0.62179139615730683</v>
      </c>
      <c r="BD24">
        <f t="shared" si="85"/>
        <v>0.80340019934422935</v>
      </c>
      <c r="BE24">
        <f t="shared" si="86"/>
        <v>0.47248140703895053</v>
      </c>
      <c r="BF24">
        <f t="shared" si="11"/>
        <v>25.86737694447374</v>
      </c>
      <c r="BG24">
        <f t="shared" si="87"/>
        <v>1.3493938583206133E-2</v>
      </c>
      <c r="BH24">
        <f t="shared" si="88"/>
        <v>2.2258363222228796E-3</v>
      </c>
      <c r="BI24">
        <f t="shared" si="89"/>
        <v>0.87171074451711728</v>
      </c>
      <c r="BJ24">
        <f t="shared" si="90"/>
        <v>2.5534115946406945E-3</v>
      </c>
      <c r="BK24">
        <f t="shared" si="38"/>
        <v>3.8412100382456938E-3</v>
      </c>
      <c r="BL24">
        <f t="shared" si="39"/>
        <v>21.991524716791123</v>
      </c>
      <c r="BM24">
        <f t="shared" si="91"/>
        <v>1.7466774531157571E-4</v>
      </c>
      <c r="BN24">
        <f t="shared" si="92"/>
        <v>0.22316364069551245</v>
      </c>
      <c r="BO24">
        <f t="shared" si="93"/>
        <v>1.2136699359630323</v>
      </c>
      <c r="BP24">
        <f t="shared" si="94"/>
        <v>0.4288065611919325</v>
      </c>
      <c r="BQ24">
        <f t="shared" si="40"/>
        <v>8.7206191788260164E-5</v>
      </c>
      <c r="BR24">
        <f t="shared" si="95"/>
        <v>1.0825179063305541</v>
      </c>
      <c r="BS24">
        <f t="shared" si="96"/>
        <v>0.99535123059474695</v>
      </c>
      <c r="BT24">
        <f t="shared" si="97"/>
        <v>1.0875737860732064</v>
      </c>
      <c r="BU24">
        <f t="shared" si="41"/>
        <v>0.46635877524854208</v>
      </c>
      <c r="BV24">
        <f t="shared" si="42"/>
        <v>0.46635877524854208</v>
      </c>
      <c r="BW24">
        <f t="shared" si="43"/>
        <v>0.46635877524854208</v>
      </c>
      <c r="BX24">
        <f t="shared" si="12"/>
        <v>18.095322101808172</v>
      </c>
      <c r="BY24">
        <f t="shared" si="13"/>
        <v>0.40920858504553592</v>
      </c>
      <c r="BZ24">
        <f t="shared" si="14"/>
        <v>34880.300163491767</v>
      </c>
      <c r="CA24">
        <f t="shared" si="15"/>
        <v>0.16387161472430878</v>
      </c>
      <c r="CB24">
        <f t="shared" si="16"/>
        <v>28096.38282582887</v>
      </c>
      <c r="CC24">
        <f t="shared" si="98"/>
        <v>1.6187778227438283E-4</v>
      </c>
      <c r="CD24">
        <f t="shared" si="99"/>
        <v>1.7956759883560428E-4</v>
      </c>
      <c r="CE24">
        <f t="shared" si="100"/>
        <v>-3.1640512055157508</v>
      </c>
      <c r="CF24">
        <f t="shared" si="101"/>
        <v>12.546616087377574</v>
      </c>
      <c r="CG24">
        <f t="shared" si="102"/>
        <v>6.3525308304979121E-3</v>
      </c>
      <c r="CH24">
        <f t="shared" si="17"/>
        <v>24.082294661904911</v>
      </c>
      <c r="CI24" s="11">
        <f t="shared" si="18"/>
        <v>2495546086.7769594</v>
      </c>
      <c r="CJ24" s="18">
        <f t="shared" si="44"/>
        <v>0.1674719383153645</v>
      </c>
      <c r="CK24" s="18">
        <f t="shared" si="19"/>
        <v>33.494387663072899</v>
      </c>
      <c r="CL24">
        <f t="shared" si="103"/>
        <v>1400</v>
      </c>
      <c r="CM24" s="4">
        <f t="shared" si="20"/>
        <v>741.86584232256587</v>
      </c>
      <c r="CN24" s="11"/>
      <c r="CO24" s="11"/>
      <c r="CP24" s="11"/>
      <c r="CQ24" s="11"/>
      <c r="CR24" s="11"/>
      <c r="CS24" s="11"/>
      <c r="CT24" s="11"/>
      <c r="CU24" s="13">
        <f t="shared" si="21"/>
        <v>0.94405656271326299</v>
      </c>
      <c r="CV24" s="14">
        <v>0.8</v>
      </c>
      <c r="CW24" s="14">
        <f t="shared" si="104"/>
        <v>0.19219925746529296</v>
      </c>
      <c r="CX24" s="14">
        <f t="shared" si="45"/>
        <v>-8.4220176759321488E-2</v>
      </c>
      <c r="CY24" s="14">
        <f t="shared" si="105"/>
        <v>6.300773416648163E-3</v>
      </c>
      <c r="CZ24" s="14">
        <f t="shared" si="106"/>
        <v>-1.0439715657229691E-5</v>
      </c>
      <c r="DA24" s="14">
        <f t="shared" si="46"/>
        <v>5.1062564565094561E-3</v>
      </c>
      <c r="DB24" s="14">
        <f t="shared" si="47"/>
        <v>0.97371742077083789</v>
      </c>
      <c r="DC24" s="14">
        <f t="shared" si="48"/>
        <v>0.92706308723961073</v>
      </c>
      <c r="DD24" s="14">
        <f t="shared" si="49"/>
        <v>0.12706308723961068</v>
      </c>
      <c r="DE24" s="14">
        <v>0.85</v>
      </c>
      <c r="DF24" s="14">
        <f t="shared" si="50"/>
        <v>0.18089341879086399</v>
      </c>
      <c r="DG24" s="14">
        <f t="shared" si="51"/>
        <v>-7.9266048714655521E-2</v>
      </c>
      <c r="DH24" s="14">
        <f t="shared" si="52"/>
        <v>5.581307940006679E-3</v>
      </c>
      <c r="DI24" s="14">
        <f t="shared" si="53"/>
        <v>-7.7098153440771071E-6</v>
      </c>
      <c r="DJ24" s="14">
        <f t="shared" si="54"/>
        <v>4.5097897576474692E-3</v>
      </c>
      <c r="DK24" s="14">
        <f t="shared" si="107"/>
        <v>0.97668326463033261</v>
      </c>
      <c r="DL24" s="14">
        <f t="shared" si="108"/>
        <v>0.93072760522399078</v>
      </c>
      <c r="DM24" s="14">
        <f t="shared" si="109"/>
        <v>8.0727605223990806E-2</v>
      </c>
      <c r="DN24" s="14">
        <f t="shared" si="110"/>
        <v>-0.92670964031239877</v>
      </c>
      <c r="DO24" s="14">
        <f t="shared" si="111"/>
        <v>0.93711208097152965</v>
      </c>
      <c r="DP24" s="14">
        <f t="shared" si="55"/>
        <v>0.85</v>
      </c>
      <c r="DQ24" s="14">
        <f t="shared" si="56"/>
        <v>0.18089341879086399</v>
      </c>
      <c r="DR24" s="14">
        <f t="shared" si="57"/>
        <v>-7.9266048714655521E-2</v>
      </c>
      <c r="DS24" s="14">
        <f t="shared" si="58"/>
        <v>5.581307940006679E-3</v>
      </c>
      <c r="DT24" s="14">
        <f t="shared" si="59"/>
        <v>-7.7098153440771071E-6</v>
      </c>
      <c r="DU24" s="14">
        <f t="shared" si="60"/>
        <v>4.5097897576474692E-3</v>
      </c>
      <c r="DV24" s="14">
        <f t="shared" si="61"/>
        <v>0.97668326463033261</v>
      </c>
      <c r="DW24" s="14">
        <f t="shared" si="62"/>
        <v>0.93072760522399078</v>
      </c>
      <c r="DX24" s="14">
        <f t="shared" si="63"/>
        <v>8.0727605223990806E-2</v>
      </c>
      <c r="DY24" s="14">
        <f t="shared" si="64"/>
        <v>0.93711208097152965</v>
      </c>
      <c r="DZ24" s="14">
        <f t="shared" si="65"/>
        <v>0.16407792524969672</v>
      </c>
      <c r="EA24" s="14">
        <f t="shared" si="66"/>
        <v>-7.1897633992303797E-2</v>
      </c>
      <c r="EB24" s="14">
        <f t="shared" si="67"/>
        <v>4.591882459597141E-3</v>
      </c>
      <c r="EC24" s="14">
        <f t="shared" si="68"/>
        <v>-4.7334840876785802E-6</v>
      </c>
      <c r="ED24" s="14">
        <f t="shared" si="69"/>
        <v>3.6951570559914447E-3</v>
      </c>
      <c r="EE24" s="14">
        <f t="shared" si="70"/>
        <v>0.98077672102316027</v>
      </c>
      <c r="EF24" s="14">
        <f t="shared" si="71"/>
        <v>0.93632310597242197</v>
      </c>
      <c r="EG24" s="14">
        <f t="shared" si="72"/>
        <v>-7.8897499910768332E-4</v>
      </c>
      <c r="EH24" s="14">
        <f t="shared" si="73"/>
        <v>-0.93576665043439922</v>
      </c>
      <c r="EI24" s="14">
        <f t="shared" si="74"/>
        <v>0.93626894876678457</v>
      </c>
      <c r="EM24">
        <f t="shared" si="22"/>
        <v>629.68572732974644</v>
      </c>
      <c r="EW24">
        <f t="shared" si="112"/>
        <v>1.9019660179573026</v>
      </c>
      <c r="EX24">
        <f t="shared" si="75"/>
        <v>2.8380097436454043E-2</v>
      </c>
      <c r="EY24">
        <f t="shared" si="113"/>
        <v>1.0554284497429924</v>
      </c>
      <c r="EZ24">
        <f t="shared" si="114"/>
        <v>1.3235272111797763E-2</v>
      </c>
      <c r="FB24" s="16">
        <v>709.5</v>
      </c>
      <c r="FC24" s="16">
        <v>4490.8</v>
      </c>
      <c r="FE24" s="22">
        <v>2141.6</v>
      </c>
      <c r="FF24" s="22">
        <v>4960.8</v>
      </c>
    </row>
    <row r="25" spans="3:162">
      <c r="C25" s="4">
        <f t="shared" si="76"/>
        <v>741.86584232256587</v>
      </c>
      <c r="D25">
        <v>552</v>
      </c>
      <c r="E25" s="4">
        <f t="shared" si="23"/>
        <v>775.7154671094238</v>
      </c>
      <c r="F25" s="4">
        <f t="shared" si="24"/>
        <v>-223.7154671094238</v>
      </c>
      <c r="G25" s="4">
        <f>Sheet1!D26</f>
        <v>515.5</v>
      </c>
      <c r="H25" s="4">
        <f>Sheet1!F26</f>
        <v>-257.02764931377169</v>
      </c>
      <c r="I25" s="25">
        <f t="shared" si="25"/>
        <v>0.91266252614651755</v>
      </c>
      <c r="J25" s="4">
        <f t="shared" si="26"/>
        <v>797.12397594980121</v>
      </c>
      <c r="K25" s="4">
        <f t="shared" si="0"/>
        <v>646.93292116128293</v>
      </c>
      <c r="M25" s="4">
        <f t="shared" si="1"/>
        <v>646.93292116128293</v>
      </c>
      <c r="Q25">
        <f t="shared" si="27"/>
        <v>97.386556428708644</v>
      </c>
      <c r="S25">
        <f t="shared" si="28"/>
        <v>1.227662540074403</v>
      </c>
      <c r="T25">
        <f t="shared" si="29"/>
        <v>2.5349635333200296E-2</v>
      </c>
      <c r="U25">
        <f t="shared" si="2"/>
        <v>122.7662540074403</v>
      </c>
      <c r="V25">
        <f t="shared" si="77"/>
        <v>689.33251625177729</v>
      </c>
      <c r="W25">
        <f t="shared" si="3"/>
        <v>386.86951414761768</v>
      </c>
      <c r="X25">
        <f t="shared" si="78"/>
        <v>0.80026134435712915</v>
      </c>
      <c r="Y25">
        <f t="shared" si="30"/>
        <v>48.33</v>
      </c>
      <c r="Z25">
        <f t="shared" si="31"/>
        <v>1.0230521167286692</v>
      </c>
      <c r="AA25">
        <f t="shared" si="32"/>
        <v>49.444108801496583</v>
      </c>
      <c r="AB25">
        <f t="shared" si="33"/>
        <v>60.700680202960442</v>
      </c>
      <c r="AC25">
        <f t="shared" si="4"/>
        <v>1.227662540074403</v>
      </c>
      <c r="AD25">
        <f t="shared" si="34"/>
        <v>49.444108801496583</v>
      </c>
      <c r="AI25">
        <f t="shared" si="115"/>
        <v>0.70453670928506329</v>
      </c>
      <c r="AJ25">
        <f t="shared" si="116"/>
        <v>0.84457413967765216</v>
      </c>
      <c r="AK25">
        <f t="shared" si="35"/>
        <v>2.8794293999378295</v>
      </c>
      <c r="AL25">
        <f t="shared" si="5"/>
        <v>0</v>
      </c>
      <c r="AM25">
        <f t="shared" si="6"/>
        <v>2.8794293999378295</v>
      </c>
      <c r="AN25">
        <f t="shared" si="79"/>
        <v>2.8794293999378295</v>
      </c>
      <c r="AO25">
        <f t="shared" si="7"/>
        <v>0</v>
      </c>
      <c r="AP25">
        <f t="shared" si="8"/>
        <v>30</v>
      </c>
      <c r="AQ25">
        <f t="shared" si="80"/>
        <v>30</v>
      </c>
      <c r="AS25">
        <f t="shared" si="81"/>
        <v>0.96991442452965959</v>
      </c>
      <c r="AU25">
        <f t="shared" si="36"/>
        <v>0.93465824897301608</v>
      </c>
      <c r="AW25">
        <f t="shared" si="9"/>
        <v>0.36570140281585672</v>
      </c>
      <c r="AX25">
        <f t="shared" si="9"/>
        <v>0.20524017175304396</v>
      </c>
      <c r="AY25">
        <f t="shared" si="82"/>
        <v>0.57094157456890071</v>
      </c>
      <c r="AZ25">
        <f t="shared" si="37"/>
        <v>0.64052333742202239</v>
      </c>
      <c r="BA25">
        <f t="shared" si="83"/>
        <v>0.35947666257797761</v>
      </c>
      <c r="BB25">
        <f t="shared" si="10"/>
        <v>0.63719342608502627</v>
      </c>
      <c r="BC25">
        <f t="shared" si="84"/>
        <v>0.63719342608502627</v>
      </c>
      <c r="BD25">
        <f t="shared" si="85"/>
        <v>0.80302436689026579</v>
      </c>
      <c r="BE25">
        <f t="shared" si="86"/>
        <v>0.45067603709856835</v>
      </c>
      <c r="BF25">
        <f t="shared" si="11"/>
        <v>25.862535937729088</v>
      </c>
      <c r="BG25">
        <f t="shared" si="87"/>
        <v>1.3321561269695527E-2</v>
      </c>
      <c r="BH25">
        <f t="shared" si="88"/>
        <v>2.2228915909421765E-3</v>
      </c>
      <c r="BI25">
        <f t="shared" si="89"/>
        <v>0.87325471583367442</v>
      </c>
      <c r="BJ25">
        <f t="shared" si="90"/>
        <v>2.5455248630636223E-3</v>
      </c>
      <c r="BK25">
        <f t="shared" si="38"/>
        <v>3.8275543023013718E-3</v>
      </c>
      <c r="BL25">
        <f t="shared" si="39"/>
        <v>21.398085034599095</v>
      </c>
      <c r="BM25">
        <f t="shared" si="91"/>
        <v>1.7887368407558453E-4</v>
      </c>
      <c r="BN25">
        <f t="shared" si="92"/>
        <v>0.2289729876659071</v>
      </c>
      <c r="BO25">
        <f t="shared" si="93"/>
        <v>1.2193583333275217</v>
      </c>
      <c r="BP25">
        <f t="shared" si="94"/>
        <v>0.43333767625041703</v>
      </c>
      <c r="BQ25">
        <f t="shared" si="40"/>
        <v>8.2809325186623451E-5</v>
      </c>
      <c r="BR25">
        <f t="shared" si="95"/>
        <v>1.0828237114979948</v>
      </c>
      <c r="BS25">
        <f t="shared" si="96"/>
        <v>0.995585065676583</v>
      </c>
      <c r="BT25">
        <f t="shared" si="97"/>
        <v>1.0876255066784533</v>
      </c>
      <c r="BU25">
        <f t="shared" si="41"/>
        <v>0.47130910969472334</v>
      </c>
      <c r="BV25">
        <f t="shared" si="42"/>
        <v>0.47130910969472334</v>
      </c>
      <c r="BW25">
        <f t="shared" si="43"/>
        <v>0.47130910969472334</v>
      </c>
      <c r="BX25">
        <f t="shared" si="12"/>
        <v>18.081779949687149</v>
      </c>
      <c r="BY25">
        <f t="shared" si="13"/>
        <v>0.40174871532234829</v>
      </c>
      <c r="BZ25">
        <f t="shared" si="14"/>
        <v>34840.712192396299</v>
      </c>
      <c r="CA25">
        <f t="shared" si="15"/>
        <v>0.16746287456803358</v>
      </c>
      <c r="CB25">
        <f t="shared" si="16"/>
        <v>27462.648191482764</v>
      </c>
      <c r="CC25">
        <f t="shared" si="98"/>
        <v>1.6187778227438283E-4</v>
      </c>
      <c r="CD25">
        <f t="shared" si="99"/>
        <v>1.8371134367022599E-4</v>
      </c>
      <c r="CE25">
        <f t="shared" si="100"/>
        <v>-3.1563628487987025</v>
      </c>
      <c r="CF25">
        <f t="shared" si="101"/>
        <v>12.518999190328211</v>
      </c>
      <c r="CG25">
        <f t="shared" si="102"/>
        <v>6.3805890952829611E-3</v>
      </c>
      <c r="CH25">
        <f t="shared" si="17"/>
        <v>24.338348336795868</v>
      </c>
      <c r="CI25" s="11">
        <f t="shared" si="18"/>
        <v>2474571317.1609998</v>
      </c>
      <c r="CJ25" s="18">
        <f t="shared" si="44"/>
        <v>0.16924812393428948</v>
      </c>
      <c r="CK25" s="18">
        <f t="shared" si="19"/>
        <v>33.849624786857895</v>
      </c>
      <c r="CL25">
        <f t="shared" si="103"/>
        <v>1600</v>
      </c>
      <c r="CM25" s="4">
        <f t="shared" si="20"/>
        <v>775.7154671094238</v>
      </c>
      <c r="CN25" s="11"/>
      <c r="CO25" s="11"/>
      <c r="CP25" s="11"/>
      <c r="CQ25" s="11"/>
      <c r="CR25" s="11"/>
      <c r="CS25" s="11"/>
      <c r="CT25" s="11"/>
      <c r="CU25" s="13">
        <f t="shared" si="21"/>
        <v>0.96991442452965959</v>
      </c>
      <c r="CV25" s="14">
        <v>0.8</v>
      </c>
      <c r="CW25" s="14">
        <f t="shared" si="104"/>
        <v>0.19746362618751015</v>
      </c>
      <c r="CX25" s="14">
        <f t="shared" si="45"/>
        <v>-8.6526981011109172E-2</v>
      </c>
      <c r="CY25" s="14">
        <f t="shared" si="105"/>
        <v>6.6506587931128517E-3</v>
      </c>
      <c r="CZ25" s="14">
        <f t="shared" si="106"/>
        <v>-1.1949938849259378E-5</v>
      </c>
      <c r="DA25" s="14">
        <f t="shared" si="46"/>
        <v>5.3975744214267611E-3</v>
      </c>
      <c r="DB25" s="14">
        <f t="shared" si="47"/>
        <v>0.97227834910601496</v>
      </c>
      <c r="DC25" s="14">
        <f t="shared" si="48"/>
        <v>0.92538357246849468</v>
      </c>
      <c r="DD25" s="14">
        <f t="shared" si="49"/>
        <v>0.12538357246849463</v>
      </c>
      <c r="DE25" s="14">
        <v>0.85</v>
      </c>
      <c r="DF25" s="14">
        <f t="shared" si="50"/>
        <v>0.18584811876471544</v>
      </c>
      <c r="DG25" s="14">
        <f t="shared" si="51"/>
        <v>-8.1437158598690995E-2</v>
      </c>
      <c r="DH25" s="14">
        <f t="shared" si="52"/>
        <v>5.8912410070480628E-3</v>
      </c>
      <c r="DI25" s="14">
        <f t="shared" si="53"/>
        <v>-8.825127515518111E-6</v>
      </c>
      <c r="DJ25" s="14">
        <f t="shared" si="54"/>
        <v>4.7663135759675943E-3</v>
      </c>
      <c r="DK25" s="14">
        <f t="shared" si="107"/>
        <v>0.9754045253242728</v>
      </c>
      <c r="DL25" s="14">
        <f t="shared" si="108"/>
        <v>0.92911199136698586</v>
      </c>
      <c r="DM25" s="14">
        <f t="shared" si="109"/>
        <v>7.9111991366985879E-2</v>
      </c>
      <c r="DN25" s="14">
        <f t="shared" si="110"/>
        <v>-0.92543162203017626</v>
      </c>
      <c r="DO25" s="14">
        <f t="shared" si="111"/>
        <v>0.9354865875378594</v>
      </c>
      <c r="DP25" s="14">
        <f t="shared" si="55"/>
        <v>0.85</v>
      </c>
      <c r="DQ25" s="14">
        <f t="shared" si="56"/>
        <v>0.18584811876471544</v>
      </c>
      <c r="DR25" s="14">
        <f t="shared" si="57"/>
        <v>-8.1437158598690995E-2</v>
      </c>
      <c r="DS25" s="14">
        <f t="shared" si="58"/>
        <v>5.8912410070480628E-3</v>
      </c>
      <c r="DT25" s="14">
        <f t="shared" si="59"/>
        <v>-8.825127515518111E-6</v>
      </c>
      <c r="DU25" s="14">
        <f t="shared" si="60"/>
        <v>4.7663135759675943E-3</v>
      </c>
      <c r="DV25" s="14">
        <f t="shared" si="61"/>
        <v>0.9754045253242728</v>
      </c>
      <c r="DW25" s="14">
        <f t="shared" si="62"/>
        <v>0.92911199136698586</v>
      </c>
      <c r="DX25" s="14">
        <f t="shared" si="63"/>
        <v>7.9111991366985879E-2</v>
      </c>
      <c r="DY25" s="14">
        <f t="shared" si="64"/>
        <v>0.9354865875378594</v>
      </c>
      <c r="DZ25" s="14">
        <f t="shared" si="65"/>
        <v>0.16886495547282765</v>
      </c>
      <c r="EA25" s="14">
        <f t="shared" si="66"/>
        <v>-7.3995272333165246E-2</v>
      </c>
      <c r="EB25" s="14">
        <f t="shared" si="67"/>
        <v>4.8637305918069343E-3</v>
      </c>
      <c r="EC25" s="14">
        <f t="shared" si="68"/>
        <v>-5.4654734855048349E-6</v>
      </c>
      <c r="ED25" s="14">
        <f t="shared" si="69"/>
        <v>3.9183293292099249E-3</v>
      </c>
      <c r="EE25" s="14">
        <f t="shared" si="70"/>
        <v>0.97965032318428569</v>
      </c>
      <c r="EF25" s="14">
        <f t="shared" si="71"/>
        <v>0.93471251632583008</v>
      </c>
      <c r="EG25" s="14">
        <f t="shared" si="72"/>
        <v>-7.7407121202932583E-4</v>
      </c>
      <c r="EH25" s="14">
        <f t="shared" si="73"/>
        <v>-0.93448650694632163</v>
      </c>
      <c r="EI25" s="14">
        <f t="shared" si="74"/>
        <v>0.93465824897301608</v>
      </c>
      <c r="EM25">
        <f t="shared" si="22"/>
        <v>646.93292116128293</v>
      </c>
      <c r="EW25">
        <f t="shared" si="112"/>
        <v>1.9574565344144907</v>
      </c>
      <c r="EX25">
        <f t="shared" si="75"/>
        <v>2.92080965957374E-2</v>
      </c>
      <c r="EY25">
        <f t="shared" si="113"/>
        <v>1.0575724567038987</v>
      </c>
      <c r="EZ25">
        <f t="shared" si="114"/>
        <v>1.3262158364053037E-2</v>
      </c>
      <c r="FB25" s="16">
        <v>852.3</v>
      </c>
      <c r="FC25" s="16">
        <v>5140.8</v>
      </c>
      <c r="FE25" s="22">
        <v>2584.1999999999998</v>
      </c>
      <c r="FF25" s="22">
        <v>5999</v>
      </c>
    </row>
    <row r="26" spans="3:162">
      <c r="C26" s="4">
        <f t="shared" si="76"/>
        <v>775.7154671094238</v>
      </c>
      <c r="D26">
        <v>553</v>
      </c>
      <c r="E26" s="4">
        <f t="shared" si="23"/>
        <v>809.92405856153334</v>
      </c>
      <c r="F26" s="4">
        <f t="shared" si="24"/>
        <v>-256.92405856153334</v>
      </c>
      <c r="G26" s="4">
        <f>Sheet1!D27</f>
        <v>515.6</v>
      </c>
      <c r="H26" s="4">
        <f>Sheet1!F27</f>
        <v>-290.67861452624265</v>
      </c>
      <c r="I26" s="25">
        <f t="shared" si="25"/>
        <v>0.90252823435051688</v>
      </c>
      <c r="J26" s="4">
        <f t="shared" si="26"/>
        <v>837.67149146466613</v>
      </c>
      <c r="K26" s="4">
        <f t="shared" si="0"/>
        <v>664.3577335547119</v>
      </c>
      <c r="M26" s="4">
        <f t="shared" si="1"/>
        <v>664.3577335547119</v>
      </c>
      <c r="Q26">
        <f t="shared" si="27"/>
        <v>100.2589858447668</v>
      </c>
      <c r="S26">
        <f t="shared" si="28"/>
        <v>1.2271983450455275</v>
      </c>
      <c r="T26">
        <f t="shared" si="29"/>
        <v>2.4642031777958893E-2</v>
      </c>
      <c r="U26">
        <f t="shared" si="2"/>
        <v>122.71983450455275</v>
      </c>
      <c r="V26">
        <f t="shared" si="77"/>
        <v>689.07187074306376</v>
      </c>
      <c r="W26">
        <f t="shared" si="3"/>
        <v>368.99228292770488</v>
      </c>
      <c r="X26">
        <f t="shared" si="78"/>
        <v>0.79997410141552339</v>
      </c>
      <c r="Y26">
        <f t="shared" si="30"/>
        <v>48.33</v>
      </c>
      <c r="Z26">
        <f t="shared" si="31"/>
        <v>1.0226652875379396</v>
      </c>
      <c r="AA26">
        <f t="shared" si="32"/>
        <v>49.425413346708623</v>
      </c>
      <c r="AB26">
        <f t="shared" si="33"/>
        <v>60.654785462271946</v>
      </c>
      <c r="AC26">
        <f t="shared" si="4"/>
        <v>1.2271983450455275</v>
      </c>
      <c r="AD26">
        <f t="shared" si="34"/>
        <v>49.425413346708623</v>
      </c>
      <c r="AI26">
        <f t="shared" si="115"/>
        <v>0.69931410662445803</v>
      </c>
      <c r="AJ26">
        <f t="shared" si="116"/>
        <v>0.84128508172591909</v>
      </c>
      <c r="AK26">
        <f t="shared" si="35"/>
        <v>2.8424582025828808</v>
      </c>
      <c r="AL26">
        <f t="shared" si="5"/>
        <v>0</v>
      </c>
      <c r="AM26">
        <f t="shared" si="6"/>
        <v>2.8424582025828808</v>
      </c>
      <c r="AN26">
        <f t="shared" si="79"/>
        <v>2.8424582025828808</v>
      </c>
      <c r="AO26">
        <f t="shared" si="7"/>
        <v>0</v>
      </c>
      <c r="AP26">
        <f t="shared" si="8"/>
        <v>30</v>
      </c>
      <c r="AQ26">
        <f t="shared" si="80"/>
        <v>30</v>
      </c>
      <c r="AS26">
        <f t="shared" si="81"/>
        <v>0.99603858104154708</v>
      </c>
      <c r="AU26">
        <f t="shared" si="36"/>
        <v>0.93304025887313113</v>
      </c>
      <c r="AW26">
        <f t="shared" si="9"/>
        <v>0.36556312640218558</v>
      </c>
      <c r="AX26">
        <f t="shared" si="9"/>
        <v>0.19575602820627752</v>
      </c>
      <c r="AY26">
        <f t="shared" si="82"/>
        <v>0.56131915460846304</v>
      </c>
      <c r="AZ26">
        <f t="shared" si="37"/>
        <v>0.6512571741065506</v>
      </c>
      <c r="BA26">
        <f t="shared" si="83"/>
        <v>0.3487428258934494</v>
      </c>
      <c r="BB26">
        <f t="shared" si="10"/>
        <v>0.65169260951595731</v>
      </c>
      <c r="BC26">
        <f t="shared" si="84"/>
        <v>0.65169260951595731</v>
      </c>
      <c r="BD26">
        <f t="shared" si="85"/>
        <v>0.80264484250227541</v>
      </c>
      <c r="BE26">
        <f t="shared" si="86"/>
        <v>0.42980966919413904</v>
      </c>
      <c r="BF26">
        <f t="shared" si="11"/>
        <v>25.857645996366937</v>
      </c>
      <c r="BG26">
        <f t="shared" si="87"/>
        <v>1.31517589398342E-2</v>
      </c>
      <c r="BH26">
        <f t="shared" si="88"/>
        <v>2.2199638559939304E-3</v>
      </c>
      <c r="BI26">
        <f t="shared" si="89"/>
        <v>0.87477823503449126</v>
      </c>
      <c r="BJ26">
        <f t="shared" si="90"/>
        <v>2.5377447301331182E-3</v>
      </c>
      <c r="BK26">
        <f t="shared" si="38"/>
        <v>3.8140523341947939E-3</v>
      </c>
      <c r="BL26">
        <f t="shared" si="39"/>
        <v>20.818743920414299</v>
      </c>
      <c r="BM26">
        <f t="shared" si="91"/>
        <v>1.832028074688424E-4</v>
      </c>
      <c r="BN26">
        <f t="shared" si="92"/>
        <v>0.23497943446116443</v>
      </c>
      <c r="BO26">
        <f t="shared" si="93"/>
        <v>1.2252400170651903</v>
      </c>
      <c r="BP26">
        <f t="shared" si="94"/>
        <v>0.43792964062551265</v>
      </c>
      <c r="BQ26">
        <f t="shared" si="40"/>
        <v>7.8623000109891787E-5</v>
      </c>
      <c r="BR26">
        <f t="shared" si="95"/>
        <v>1.0831149571168668</v>
      </c>
      <c r="BS26">
        <f t="shared" si="96"/>
        <v>0.99580775816221312</v>
      </c>
      <c r="BT26">
        <f t="shared" si="97"/>
        <v>1.0876747527211288</v>
      </c>
      <c r="BU26">
        <f t="shared" si="41"/>
        <v>0.47632501357660728</v>
      </c>
      <c r="BV26">
        <f t="shared" si="42"/>
        <v>0.47632501357660728</v>
      </c>
      <c r="BW26">
        <f t="shared" si="43"/>
        <v>0.47632501357660728</v>
      </c>
      <c r="BX26">
        <f t="shared" si="12"/>
        <v>18.068108626743115</v>
      </c>
      <c r="BY26">
        <f t="shared" si="13"/>
        <v>0.3941932483834642</v>
      </c>
      <c r="BZ26">
        <f t="shared" si="14"/>
        <v>34800.700542538594</v>
      </c>
      <c r="CA26">
        <f t="shared" si="15"/>
        <v>0.1711738579732478</v>
      </c>
      <c r="CB26">
        <f t="shared" si="16"/>
        <v>26836.413725821545</v>
      </c>
      <c r="CC26">
        <f t="shared" si="98"/>
        <v>1.6187778227438283E-4</v>
      </c>
      <c r="CD26">
        <f t="shared" si="99"/>
        <v>1.8799829409194097E-4</v>
      </c>
      <c r="CE26">
        <f t="shared" si="100"/>
        <v>-3.1485675684741539</v>
      </c>
      <c r="CF26">
        <f t="shared" si="101"/>
        <v>12.490968291202559</v>
      </c>
      <c r="CG26">
        <f t="shared" si="102"/>
        <v>6.4092585030121434E-3</v>
      </c>
      <c r="CH26">
        <f t="shared" si="17"/>
        <v>24.597083222945809</v>
      </c>
      <c r="CI26" s="11">
        <f t="shared" si="18"/>
        <v>2453897411.3414726</v>
      </c>
      <c r="CJ26" s="18">
        <f t="shared" si="44"/>
        <v>0.17104295726054775</v>
      </c>
      <c r="CK26" s="18">
        <f t="shared" si="19"/>
        <v>34.208591452109552</v>
      </c>
      <c r="CL26">
        <f t="shared" si="103"/>
        <v>1800</v>
      </c>
      <c r="CM26" s="4">
        <f t="shared" si="20"/>
        <v>809.92405856153334</v>
      </c>
      <c r="CN26" s="11"/>
      <c r="CO26" s="11"/>
      <c r="CP26" s="11"/>
      <c r="CQ26" s="11"/>
      <c r="CR26" s="11"/>
      <c r="CS26" s="11"/>
      <c r="CT26" s="11"/>
      <c r="CU26" s="13">
        <f t="shared" si="21"/>
        <v>0.99603858104154708</v>
      </c>
      <c r="CV26" s="14">
        <v>0.8</v>
      </c>
      <c r="CW26" s="14">
        <f t="shared" si="104"/>
        <v>0.20278220950317627</v>
      </c>
      <c r="CX26" s="14">
        <f t="shared" si="45"/>
        <v>-8.8857541663953876E-2</v>
      </c>
      <c r="CY26" s="14">
        <f t="shared" si="105"/>
        <v>7.01374791697744E-3</v>
      </c>
      <c r="CZ26" s="14">
        <f t="shared" si="106"/>
        <v>-1.364832628856583E-5</v>
      </c>
      <c r="DA26" s="14">
        <f t="shared" si="46"/>
        <v>5.7007497784431083E-3</v>
      </c>
      <c r="DB26" s="14">
        <f t="shared" si="47"/>
        <v>0.97078721937756307</v>
      </c>
      <c r="DC26" s="14">
        <f t="shared" si="48"/>
        <v>0.9237040696050941</v>
      </c>
      <c r="DD26" s="14">
        <f t="shared" si="49"/>
        <v>0.12370406960509406</v>
      </c>
      <c r="DE26" s="14">
        <v>0.85</v>
      </c>
      <c r="DF26" s="14">
        <f t="shared" si="50"/>
        <v>0.19085384423828353</v>
      </c>
      <c r="DG26" s="14">
        <f t="shared" si="51"/>
        <v>-8.3630627448427169E-2</v>
      </c>
      <c r="DH26" s="14">
        <f t="shared" si="52"/>
        <v>6.2128701271495657E-3</v>
      </c>
      <c r="DI26" s="14">
        <f t="shared" si="53"/>
        <v>-1.0079400521573086E-5</v>
      </c>
      <c r="DJ26" s="14">
        <f t="shared" si="54"/>
        <v>5.0331957359195014E-3</v>
      </c>
      <c r="DK26" s="14">
        <f t="shared" si="107"/>
        <v>0.97407929992845155</v>
      </c>
      <c r="DL26" s="14">
        <f t="shared" si="108"/>
        <v>0.92749505385809128</v>
      </c>
      <c r="DM26" s="14">
        <f t="shared" si="109"/>
        <v>7.7495053858091301E-2</v>
      </c>
      <c r="DN26" s="14">
        <f t="shared" si="110"/>
        <v>-0.92418031494005637</v>
      </c>
      <c r="DO26" s="14">
        <f t="shared" si="111"/>
        <v>0.9338527423764893</v>
      </c>
      <c r="DP26" s="14">
        <f t="shared" si="55"/>
        <v>0.85</v>
      </c>
      <c r="DQ26" s="14">
        <f t="shared" si="56"/>
        <v>0.19085384423828353</v>
      </c>
      <c r="DR26" s="14">
        <f t="shared" si="57"/>
        <v>-8.3630627448427169E-2</v>
      </c>
      <c r="DS26" s="14">
        <f t="shared" si="58"/>
        <v>6.2128701271495657E-3</v>
      </c>
      <c r="DT26" s="14">
        <f t="shared" si="59"/>
        <v>-1.0079400521573086E-5</v>
      </c>
      <c r="DU26" s="14">
        <f t="shared" si="60"/>
        <v>5.0331957359195014E-3</v>
      </c>
      <c r="DV26" s="14">
        <f t="shared" si="61"/>
        <v>0.97407929992845155</v>
      </c>
      <c r="DW26" s="14">
        <f t="shared" si="62"/>
        <v>0.92749505385809128</v>
      </c>
      <c r="DX26" s="14">
        <f t="shared" si="63"/>
        <v>7.7495053858091301E-2</v>
      </c>
      <c r="DY26" s="14">
        <f t="shared" si="64"/>
        <v>0.9338527423764893</v>
      </c>
      <c r="DZ26" s="14">
        <f t="shared" si="65"/>
        <v>0.1737166474338398</v>
      </c>
      <c r="EA26" s="14">
        <f t="shared" si="66"/>
        <v>-7.6121244930182227E-2</v>
      </c>
      <c r="EB26" s="14">
        <f t="shared" si="67"/>
        <v>5.1472270956762602E-3</v>
      </c>
      <c r="EC26" s="14">
        <f t="shared" si="68"/>
        <v>-6.2970528621060567E-6</v>
      </c>
      <c r="ED26" s="14">
        <f t="shared" si="69"/>
        <v>4.1515896202760161E-3</v>
      </c>
      <c r="EE26" s="14">
        <f t="shared" si="70"/>
        <v>0.97847703847875644</v>
      </c>
      <c r="EF26" s="14">
        <f t="shared" si="71"/>
        <v>0.93309451433498303</v>
      </c>
      <c r="EG26" s="14">
        <f t="shared" si="72"/>
        <v>-7.5822804150627032E-4</v>
      </c>
      <c r="EH26" s="14">
        <f t="shared" si="73"/>
        <v>-0.93322269113452716</v>
      </c>
      <c r="EI26" s="14">
        <f t="shared" si="74"/>
        <v>0.93304025887313113</v>
      </c>
      <c r="EM26">
        <f t="shared" si="22"/>
        <v>664.3577335547119</v>
      </c>
      <c r="EW26">
        <f t="shared" si="112"/>
        <v>2.0136965997700149</v>
      </c>
      <c r="EX26">
        <f t="shared" si="75"/>
        <v>3.0047280114029969E-2</v>
      </c>
      <c r="EY26">
        <f t="shared" si="113"/>
        <v>1.0597676117602386</v>
      </c>
      <c r="EZ26">
        <f t="shared" si="114"/>
        <v>1.3289686023086032E-2</v>
      </c>
      <c r="FB26" s="16">
        <v>982.9</v>
      </c>
      <c r="FC26" s="16">
        <v>5809.9</v>
      </c>
      <c r="FE26" s="22">
        <v>2966.7</v>
      </c>
      <c r="FF26" s="22">
        <v>6979.3</v>
      </c>
    </row>
    <row r="27" spans="3:162">
      <c r="C27" s="4">
        <f t="shared" si="76"/>
        <v>809.92405856153334</v>
      </c>
      <c r="D27">
        <v>554</v>
      </c>
      <c r="E27" s="4">
        <f t="shared" si="23"/>
        <v>844.49572379336962</v>
      </c>
      <c r="F27" s="4">
        <f t="shared" si="24"/>
        <v>-290.49572379336962</v>
      </c>
      <c r="G27" s="4">
        <f>Sheet1!D28</f>
        <v>515.70000000000005</v>
      </c>
      <c r="H27" s="4">
        <f>Sheet1!F28</f>
        <v>-324.67796007732909</v>
      </c>
      <c r="I27" s="25">
        <f t="shared" si="25"/>
        <v>0.89248658704855122</v>
      </c>
      <c r="J27" s="4">
        <f t="shared" si="26"/>
        <v>879.49029644696134</v>
      </c>
      <c r="K27" s="4">
        <f t="shared" si="0"/>
        <v>681.96202928076673</v>
      </c>
      <c r="M27" s="4">
        <f t="shared" si="1"/>
        <v>681.96202928076673</v>
      </c>
      <c r="Q27">
        <f t="shared" si="27"/>
        <v>103.1681802236937</v>
      </c>
      <c r="S27">
        <f t="shared" si="28"/>
        <v>1.2267295468400718</v>
      </c>
      <c r="T27">
        <f t="shared" si="29"/>
        <v>2.3964108844326284E-2</v>
      </c>
      <c r="U27">
        <f t="shared" si="2"/>
        <v>122.67295468400718</v>
      </c>
      <c r="V27">
        <f t="shared" si="77"/>
        <v>688.80864055070037</v>
      </c>
      <c r="W27">
        <f t="shared" si="3"/>
        <v>351.86937109299049</v>
      </c>
      <c r="X27">
        <f t="shared" si="78"/>
        <v>0.79968318197763066</v>
      </c>
      <c r="Y27">
        <f t="shared" si="30"/>
        <v>48.33</v>
      </c>
      <c r="Z27">
        <f t="shared" si="31"/>
        <v>1.0222746223667265</v>
      </c>
      <c r="AA27">
        <f t="shared" si="32"/>
        <v>49.406532498983893</v>
      </c>
      <c r="AB27">
        <f t="shared" si="33"/>
        <v>60.60845322341779</v>
      </c>
      <c r="AC27">
        <f t="shared" si="4"/>
        <v>1.2267295468400718</v>
      </c>
      <c r="AD27">
        <f t="shared" si="34"/>
        <v>49.406532498983893</v>
      </c>
      <c r="AI27">
        <f t="shared" si="115"/>
        <v>0.69413907815528475</v>
      </c>
      <c r="AJ27">
        <f t="shared" si="116"/>
        <v>0.8380050140727836</v>
      </c>
      <c r="AK27">
        <f t="shared" si="35"/>
        <v>2.8060395728403642</v>
      </c>
      <c r="AL27">
        <f t="shared" si="5"/>
        <v>0</v>
      </c>
      <c r="AM27">
        <f t="shared" si="6"/>
        <v>2.8060395728403642</v>
      </c>
      <c r="AN27">
        <f t="shared" si="79"/>
        <v>2.8060395728403642</v>
      </c>
      <c r="AO27">
        <f t="shared" si="7"/>
        <v>0</v>
      </c>
      <c r="AP27">
        <f t="shared" si="8"/>
        <v>30</v>
      </c>
      <c r="AQ27">
        <f t="shared" si="80"/>
        <v>30</v>
      </c>
      <c r="AS27">
        <f t="shared" si="81"/>
        <v>1.0224318280071465</v>
      </c>
      <c r="AU27">
        <f t="shared" si="36"/>
        <v>0.93141526828803844</v>
      </c>
      <c r="AW27">
        <f t="shared" si="9"/>
        <v>0.36542347877445702</v>
      </c>
      <c r="AX27">
        <f t="shared" si="9"/>
        <v>0.18667206258646896</v>
      </c>
      <c r="AY27">
        <f t="shared" si="82"/>
        <v>0.55209554136092598</v>
      </c>
      <c r="AZ27">
        <f t="shared" si="37"/>
        <v>0.66188449534238447</v>
      </c>
      <c r="BA27">
        <f t="shared" si="83"/>
        <v>0.33811550465761553</v>
      </c>
      <c r="BB27">
        <f t="shared" si="10"/>
        <v>0.66535953497905087</v>
      </c>
      <c r="BC27">
        <f t="shared" si="84"/>
        <v>0.66535953497905087</v>
      </c>
      <c r="BD27">
        <f t="shared" si="85"/>
        <v>0.80226159099492333</v>
      </c>
      <c r="BE27">
        <f t="shared" si="86"/>
        <v>0.40982540702415493</v>
      </c>
      <c r="BF27">
        <f t="shared" si="11"/>
        <v>25.852706625325542</v>
      </c>
      <c r="BG27">
        <f t="shared" si="87"/>
        <v>1.2984493940929072E-2</v>
      </c>
      <c r="BH27">
        <f t="shared" si="88"/>
        <v>2.2170535346171631E-3</v>
      </c>
      <c r="BI27">
        <f t="shared" si="89"/>
        <v>0.8762815149127593</v>
      </c>
      <c r="BJ27">
        <f t="shared" si="90"/>
        <v>2.5300699568424519E-3</v>
      </c>
      <c r="BK27">
        <f t="shared" si="38"/>
        <v>3.8007020400754135E-3</v>
      </c>
      <c r="BL27">
        <f t="shared" si="39"/>
        <v>20.252661624319884</v>
      </c>
      <c r="BM27">
        <f t="shared" si="91"/>
        <v>1.876643233653516E-4</v>
      </c>
      <c r="BN27">
        <f t="shared" si="92"/>
        <v>0.24119817964905657</v>
      </c>
      <c r="BO27">
        <f t="shared" si="93"/>
        <v>1.2313298960113601</v>
      </c>
      <c r="BP27">
        <f t="shared" si="94"/>
        <v>0.44258816944951512</v>
      </c>
      <c r="BQ27">
        <f t="shared" si="40"/>
        <v>7.4634136293759689E-5</v>
      </c>
      <c r="BR27">
        <f t="shared" si="95"/>
        <v>1.0833925412383218</v>
      </c>
      <c r="BS27">
        <f t="shared" si="96"/>
        <v>0.99601999608721503</v>
      </c>
      <c r="BT27">
        <f t="shared" si="97"/>
        <v>1.087721677771875</v>
      </c>
      <c r="BU27">
        <f t="shared" si="41"/>
        <v>0.48141274623560948</v>
      </c>
      <c r="BV27">
        <f t="shared" si="42"/>
        <v>0.48141274623560948</v>
      </c>
      <c r="BW27">
        <f t="shared" si="43"/>
        <v>0.48141274623560948</v>
      </c>
      <c r="BX27">
        <f t="shared" si="12"/>
        <v>18.054306979961961</v>
      </c>
      <c r="BY27">
        <f t="shared" si="13"/>
        <v>0.38654120076168397</v>
      </c>
      <c r="BZ27">
        <f t="shared" si="14"/>
        <v>34760.26118673684</v>
      </c>
      <c r="CA27">
        <f t="shared" si="15"/>
        <v>0.17501441236531082</v>
      </c>
      <c r="CB27">
        <f t="shared" si="16"/>
        <v>26217.009300193553</v>
      </c>
      <c r="CC27">
        <f t="shared" si="98"/>
        <v>1.6187778227438283E-4</v>
      </c>
      <c r="CD27">
        <f t="shared" si="99"/>
        <v>1.9243995156849385E-4</v>
      </c>
      <c r="CE27">
        <f t="shared" si="100"/>
        <v>-3.1406544656157482</v>
      </c>
      <c r="CF27">
        <f t="shared" si="101"/>
        <v>12.462483645540205</v>
      </c>
      <c r="CG27">
        <f t="shared" si="102"/>
        <v>6.4385903924330376E-3</v>
      </c>
      <c r="CH27">
        <f t="shared" si="17"/>
        <v>24.858771342844719</v>
      </c>
      <c r="CI27" s="11">
        <f t="shared" si="18"/>
        <v>2433511772.8573976</v>
      </c>
      <c r="CJ27" s="18">
        <f t="shared" si="44"/>
        <v>0.17285832615918134</v>
      </c>
      <c r="CK27" s="18">
        <f t="shared" si="19"/>
        <v>34.57166523183627</v>
      </c>
      <c r="CL27">
        <f t="shared" si="103"/>
        <v>2000</v>
      </c>
      <c r="CM27" s="4">
        <f t="shared" si="20"/>
        <v>844.49572379336962</v>
      </c>
      <c r="CN27" s="11"/>
      <c r="CO27" s="11"/>
      <c r="CP27" s="11"/>
      <c r="CQ27" s="11"/>
      <c r="CR27" s="11"/>
      <c r="CS27" s="11"/>
      <c r="CT27" s="11"/>
      <c r="CU27" s="13">
        <f t="shared" si="21"/>
        <v>1.0224318280071465</v>
      </c>
      <c r="CV27" s="14">
        <v>0.8</v>
      </c>
      <c r="CW27" s="14">
        <f t="shared" si="104"/>
        <v>0.2081555765971001</v>
      </c>
      <c r="CX27" s="14">
        <f t="shared" si="45"/>
        <v>-9.1212108130084513E-2</v>
      </c>
      <c r="CY27" s="14">
        <f t="shared" si="105"/>
        <v>7.3903762945544604E-3</v>
      </c>
      <c r="CZ27" s="14">
        <f t="shared" si="106"/>
        <v>-1.5555013572286994E-5</v>
      </c>
      <c r="DA27" s="14">
        <f t="shared" si="46"/>
        <v>6.0161599051521235E-3</v>
      </c>
      <c r="DB27" s="14">
        <f t="shared" si="47"/>
        <v>0.9692429031365124</v>
      </c>
      <c r="DC27" s="14">
        <f t="shared" si="48"/>
        <v>0.92202494347024533</v>
      </c>
      <c r="DD27" s="14">
        <f t="shared" si="49"/>
        <v>0.12202494347024528</v>
      </c>
      <c r="DE27" s="14">
        <v>0.85</v>
      </c>
      <c r="DF27" s="14">
        <f t="shared" si="50"/>
        <v>0.19591113091491777</v>
      </c>
      <c r="DG27" s="14">
        <f t="shared" si="51"/>
        <v>-8.5846690004785425E-2</v>
      </c>
      <c r="DH27" s="14">
        <f t="shared" si="52"/>
        <v>6.5464924962143336E-3</v>
      </c>
      <c r="DI27" s="14">
        <f t="shared" si="53"/>
        <v>-1.1487504665310959E-5</v>
      </c>
      <c r="DJ27" s="14">
        <f t="shared" si="54"/>
        <v>5.3107591411886961E-3</v>
      </c>
      <c r="DK27" s="14">
        <f t="shared" si="107"/>
        <v>0.97270656055265858</v>
      </c>
      <c r="DL27" s="14">
        <f t="shared" si="108"/>
        <v>0.92587710025424341</v>
      </c>
      <c r="DM27" s="14">
        <f t="shared" si="109"/>
        <v>7.5877100254243435E-2</v>
      </c>
      <c r="DN27" s="14">
        <f t="shared" si="110"/>
        <v>-0.92295686432003821</v>
      </c>
      <c r="DO27" s="14">
        <f t="shared" si="111"/>
        <v>0.93221088459008716</v>
      </c>
      <c r="DP27" s="14">
        <f t="shared" si="55"/>
        <v>0.85</v>
      </c>
      <c r="DQ27" s="14">
        <f t="shared" si="56"/>
        <v>0.19591113091491777</v>
      </c>
      <c r="DR27" s="14">
        <f t="shared" si="57"/>
        <v>-8.5846690004785425E-2</v>
      </c>
      <c r="DS27" s="14">
        <f t="shared" si="58"/>
        <v>6.5464924962143336E-3</v>
      </c>
      <c r="DT27" s="14">
        <f t="shared" si="59"/>
        <v>-1.1487504665310959E-5</v>
      </c>
      <c r="DU27" s="14">
        <f t="shared" si="60"/>
        <v>5.3107591411886961E-3</v>
      </c>
      <c r="DV27" s="14">
        <f t="shared" si="61"/>
        <v>0.97270656055265858</v>
      </c>
      <c r="DW27" s="14">
        <f t="shared" si="62"/>
        <v>0.92587710025424341</v>
      </c>
      <c r="DX27" s="14">
        <f t="shared" si="63"/>
        <v>7.5877100254243435E-2</v>
      </c>
      <c r="DY27" s="14">
        <f t="shared" si="64"/>
        <v>0.93221088459008716</v>
      </c>
      <c r="DZ27" s="14">
        <f t="shared" si="65"/>
        <v>0.1786338950020997</v>
      </c>
      <c r="EA27" s="14">
        <f t="shared" si="66"/>
        <v>-7.8275943469758913E-2</v>
      </c>
      <c r="EB27" s="14">
        <f t="shared" si="67"/>
        <v>5.4427474983045161E-3</v>
      </c>
      <c r="EC27" s="14">
        <f t="shared" si="68"/>
        <v>-7.2401819744646676E-6</v>
      </c>
      <c r="ED27" s="14">
        <f t="shared" si="69"/>
        <v>4.3953141227566573E-3</v>
      </c>
      <c r="EE27" s="14">
        <f t="shared" si="70"/>
        <v>0.97725548723625943</v>
      </c>
      <c r="EF27" s="14">
        <f t="shared" si="71"/>
        <v>0.93146938905511112</v>
      </c>
      <c r="EG27" s="14">
        <f t="shared" si="72"/>
        <v>-7.4149553497604437E-4</v>
      </c>
      <c r="EH27" s="14">
        <f t="shared" si="73"/>
        <v>-0.93197629694958894</v>
      </c>
      <c r="EI27" s="14">
        <f t="shared" si="74"/>
        <v>0.93141526828803844</v>
      </c>
      <c r="EM27">
        <f t="shared" si="22"/>
        <v>681.96202928076673</v>
      </c>
      <c r="EW27">
        <f t="shared" si="112"/>
        <v>2.0706965756197877</v>
      </c>
      <c r="EX27">
        <f t="shared" si="75"/>
        <v>3.089780260140303E-2</v>
      </c>
      <c r="EY27">
        <f t="shared" si="113"/>
        <v>1.0620149748631766</v>
      </c>
      <c r="EZ27">
        <f t="shared" si="114"/>
        <v>1.3317868380884557E-2</v>
      </c>
      <c r="FB27" s="16">
        <v>1126.0999999999999</v>
      </c>
      <c r="FC27" s="16">
        <v>6364.5</v>
      </c>
      <c r="FE27" s="22">
        <v>3385.2</v>
      </c>
      <c r="FF27" s="22">
        <v>8017.3</v>
      </c>
    </row>
    <row r="28" spans="3:162">
      <c r="C28" s="4">
        <f t="shared" si="76"/>
        <v>844.49572379336962</v>
      </c>
      <c r="D28">
        <v>555</v>
      </c>
      <c r="E28" s="4">
        <f t="shared" si="23"/>
        <v>879.43496723024043</v>
      </c>
      <c r="F28" s="4">
        <f t="shared" si="24"/>
        <v>-324.43496723024043</v>
      </c>
      <c r="G28" s="4">
        <f>Sheet1!D29</f>
        <v>515.79999999999995</v>
      </c>
      <c r="H28" s="4">
        <f>Sheet1!F29</f>
        <v>-359.02960123512958</v>
      </c>
      <c r="I28" s="25">
        <f t="shared" si="25"/>
        <v>0.88251617359410983</v>
      </c>
      <c r="J28" s="4">
        <f t="shared" si="26"/>
        <v>922.62495344301283</v>
      </c>
      <c r="K28" s="4">
        <f t="shared" si="0"/>
        <v>699.74786189668475</v>
      </c>
      <c r="M28" s="4">
        <f t="shared" si="1"/>
        <v>699.74786189668475</v>
      </c>
      <c r="Q28">
        <f t="shared" si="27"/>
        <v>106.11452923198895</v>
      </c>
      <c r="S28">
        <f t="shared" si="28"/>
        <v>1.226256096213959</v>
      </c>
      <c r="T28">
        <f t="shared" si="29"/>
        <v>2.3314086963133914E-2</v>
      </c>
      <c r="U28">
        <f t="shared" si="2"/>
        <v>122.62560962139591</v>
      </c>
      <c r="V28">
        <f t="shared" si="77"/>
        <v>688.54279802413805</v>
      </c>
      <c r="W28">
        <f t="shared" si="3"/>
        <v>335.45583782168717</v>
      </c>
      <c r="X28">
        <f t="shared" si="78"/>
        <v>0.79938854707680118</v>
      </c>
      <c r="Y28">
        <f t="shared" si="30"/>
        <v>48.33</v>
      </c>
      <c r="Z28">
        <f t="shared" si="31"/>
        <v>1.0218800801782992</v>
      </c>
      <c r="AA28">
        <f t="shared" si="32"/>
        <v>49.387464275017201</v>
      </c>
      <c r="AB28">
        <f t="shared" si="33"/>
        <v>60.561679143788957</v>
      </c>
      <c r="AC28">
        <f t="shared" si="4"/>
        <v>1.226256096213959</v>
      </c>
      <c r="AD28">
        <f t="shared" si="34"/>
        <v>49.387464275017201</v>
      </c>
      <c r="AI28">
        <f t="shared" si="115"/>
        <v>0.68901113877480114</v>
      </c>
      <c r="AJ28">
        <f t="shared" si="116"/>
        <v>0.83473405995865968</v>
      </c>
      <c r="AK28">
        <f t="shared" si="35"/>
        <v>2.7701649860415332</v>
      </c>
      <c r="AL28">
        <f t="shared" si="5"/>
        <v>0</v>
      </c>
      <c r="AM28">
        <f t="shared" si="6"/>
        <v>2.7701649860415332</v>
      </c>
      <c r="AN28">
        <f t="shared" si="79"/>
        <v>2.7701649860415332</v>
      </c>
      <c r="AO28">
        <f t="shared" si="7"/>
        <v>0</v>
      </c>
      <c r="AP28">
        <f t="shared" si="8"/>
        <v>30</v>
      </c>
      <c r="AQ28">
        <f t="shared" si="80"/>
        <v>30</v>
      </c>
      <c r="AS28">
        <f t="shared" si="81"/>
        <v>1.0490972442229156</v>
      </c>
      <c r="AU28">
        <f t="shared" si="36"/>
        <v>0.929783569162563</v>
      </c>
      <c r="AW28">
        <f t="shared" si="9"/>
        <v>0.36528244526363318</v>
      </c>
      <c r="AX28">
        <f t="shared" si="9"/>
        <v>0.17796443310292376</v>
      </c>
      <c r="AY28">
        <f t="shared" si="82"/>
        <v>0.54324687836655694</v>
      </c>
      <c r="AZ28">
        <f t="shared" si="37"/>
        <v>0.672405971962453</v>
      </c>
      <c r="BA28">
        <f t="shared" si="83"/>
        <v>0.327594028037547</v>
      </c>
      <c r="BB28">
        <f t="shared" si="10"/>
        <v>0.67825806902615438</v>
      </c>
      <c r="BC28">
        <f t="shared" si="84"/>
        <v>0.67825806902615438</v>
      </c>
      <c r="BD28">
        <f t="shared" si="85"/>
        <v>0.80187457320491062</v>
      </c>
      <c r="BE28">
        <f t="shared" si="86"/>
        <v>0.39067071437574041</v>
      </c>
      <c r="BF28">
        <f t="shared" si="11"/>
        <v>25.847717277270394</v>
      </c>
      <c r="BG28">
        <f t="shared" si="87"/>
        <v>1.2819727204885126E-2</v>
      </c>
      <c r="BH28">
        <f t="shared" si="88"/>
        <v>2.2141609902990088E-3</v>
      </c>
      <c r="BI28">
        <f t="shared" si="89"/>
        <v>0.87776478573942174</v>
      </c>
      <c r="BJ28">
        <f t="shared" si="90"/>
        <v>2.522499223335575E-3</v>
      </c>
      <c r="BK28">
        <f t="shared" si="38"/>
        <v>3.7875011870734067E-3</v>
      </c>
      <c r="BL28">
        <f t="shared" si="39"/>
        <v>19.699044931542581</v>
      </c>
      <c r="BM28">
        <f t="shared" si="91"/>
        <v>1.9226826479332352E-4</v>
      </c>
      <c r="BN28">
        <f t="shared" si="92"/>
        <v>0.24764589320784952</v>
      </c>
      <c r="BO28">
        <f t="shared" si="93"/>
        <v>1.2376443233475904</v>
      </c>
      <c r="BP28">
        <f t="shared" si="94"/>
        <v>0.44731930149286336</v>
      </c>
      <c r="BQ28">
        <f t="shared" si="40"/>
        <v>7.0830661509004445E-5</v>
      </c>
      <c r="BR28">
        <f t="shared" si="95"/>
        <v>1.083657293279165</v>
      </c>
      <c r="BS28">
        <f t="shared" si="96"/>
        <v>0.99622241483689056</v>
      </c>
      <c r="BT28">
        <f t="shared" si="97"/>
        <v>1.0877664235818163</v>
      </c>
      <c r="BU28">
        <f t="shared" si="41"/>
        <v>0.48657891678400822</v>
      </c>
      <c r="BV28">
        <f t="shared" si="42"/>
        <v>0.48657891678400822</v>
      </c>
      <c r="BW28">
        <f t="shared" si="43"/>
        <v>0.48657891678400822</v>
      </c>
      <c r="BX28">
        <f t="shared" si="12"/>
        <v>18.040373715748611</v>
      </c>
      <c r="BY28">
        <f t="shared" si="13"/>
        <v>0.37879149737414425</v>
      </c>
      <c r="BZ28">
        <f t="shared" si="14"/>
        <v>34719.389660127868</v>
      </c>
      <c r="CA28">
        <f t="shared" si="15"/>
        <v>0.17899531850685635</v>
      </c>
      <c r="CB28">
        <f t="shared" si="16"/>
        <v>25603.794967192567</v>
      </c>
      <c r="CC28">
        <f t="shared" si="98"/>
        <v>1.6187778227438283E-4</v>
      </c>
      <c r="CD28">
        <f t="shared" si="99"/>
        <v>1.9704891429042724E-4</v>
      </c>
      <c r="CE28">
        <f t="shared" si="100"/>
        <v>-3.1326120497444512</v>
      </c>
      <c r="CF28">
        <f t="shared" si="101"/>
        <v>12.433503246549487</v>
      </c>
      <c r="CG28">
        <f t="shared" si="102"/>
        <v>6.468639908344522E-3</v>
      </c>
      <c r="CH28">
        <f t="shared" si="17"/>
        <v>25.123698916847022</v>
      </c>
      <c r="CI28" s="11">
        <f t="shared" si="18"/>
        <v>2413402796.2967815</v>
      </c>
      <c r="CJ28" s="18">
        <f t="shared" si="44"/>
        <v>0.17469621718435391</v>
      </c>
      <c r="CK28" s="18">
        <f t="shared" si="19"/>
        <v>34.939243436870782</v>
      </c>
      <c r="CL28">
        <f t="shared" si="103"/>
        <v>2200</v>
      </c>
      <c r="CM28" s="4">
        <f t="shared" si="20"/>
        <v>879.43496723024043</v>
      </c>
      <c r="CN28" s="11"/>
      <c r="CO28" s="11"/>
      <c r="CP28" s="11"/>
      <c r="CQ28" s="11"/>
      <c r="CR28" s="11"/>
      <c r="CS28" s="11"/>
      <c r="CT28" s="11"/>
      <c r="CU28" s="13">
        <f t="shared" si="21"/>
        <v>1.0490972442229156</v>
      </c>
      <c r="CV28" s="14">
        <v>0.8</v>
      </c>
      <c r="CW28" s="14">
        <f t="shared" si="104"/>
        <v>0.21358435427747988</v>
      </c>
      <c r="CX28" s="14">
        <f t="shared" si="45"/>
        <v>-9.3590955071838206E-2</v>
      </c>
      <c r="CY28" s="14">
        <f t="shared" si="105"/>
        <v>7.7808908542109922E-3</v>
      </c>
      <c r="CZ28" s="14">
        <f t="shared" si="106"/>
        <v>-1.7692015983835572E-5</v>
      </c>
      <c r="DA28" s="14">
        <f t="shared" si="46"/>
        <v>6.3441987721732226E-3</v>
      </c>
      <c r="DB28" s="14">
        <f t="shared" si="47"/>
        <v>0.96764424255483494</v>
      </c>
      <c r="DC28" s="14">
        <f t="shared" si="48"/>
        <v>0.92034655521387343</v>
      </c>
      <c r="DD28" s="14">
        <f t="shared" si="49"/>
        <v>0.12034655521387339</v>
      </c>
      <c r="DE28" s="14">
        <v>0.85</v>
      </c>
      <c r="DF28" s="14">
        <f t="shared" si="50"/>
        <v>0.20102056873174579</v>
      </c>
      <c r="DG28" s="14">
        <f t="shared" si="51"/>
        <v>-8.8085604773494794E-2</v>
      </c>
      <c r="DH28" s="14">
        <f t="shared" si="52"/>
        <v>6.8924154279516063E-3</v>
      </c>
      <c r="DI28" s="14">
        <f t="shared" si="53"/>
        <v>-1.3065698413478522E-5</v>
      </c>
      <c r="DJ28" s="14">
        <f t="shared" si="54"/>
        <v>5.5993406274275669E-3</v>
      </c>
      <c r="DK28" s="14">
        <f t="shared" si="107"/>
        <v>0.97128525149111244</v>
      </c>
      <c r="DL28" s="14">
        <f t="shared" si="108"/>
        <v>0.92425843332236568</v>
      </c>
      <c r="DM28" s="14">
        <f t="shared" si="109"/>
        <v>7.4258433322365702E-2</v>
      </c>
      <c r="DN28" s="14">
        <f t="shared" si="110"/>
        <v>-0.92176243783015488</v>
      </c>
      <c r="DO28" s="14">
        <f t="shared" si="111"/>
        <v>0.93056135754150637</v>
      </c>
      <c r="DP28" s="14">
        <f t="shared" si="55"/>
        <v>0.85</v>
      </c>
      <c r="DQ28" s="14">
        <f t="shared" si="56"/>
        <v>0.20102056873174579</v>
      </c>
      <c r="DR28" s="14">
        <f t="shared" si="57"/>
        <v>-8.8085604773494794E-2</v>
      </c>
      <c r="DS28" s="14">
        <f t="shared" si="58"/>
        <v>6.8924154279516063E-3</v>
      </c>
      <c r="DT28" s="14">
        <f t="shared" si="59"/>
        <v>-1.3065698413478522E-5</v>
      </c>
      <c r="DU28" s="14">
        <f t="shared" si="60"/>
        <v>5.5993406274275669E-3</v>
      </c>
      <c r="DV28" s="14">
        <f t="shared" si="61"/>
        <v>0.97128525149111244</v>
      </c>
      <c r="DW28" s="14">
        <f t="shared" si="62"/>
        <v>0.92425843332236568</v>
      </c>
      <c r="DX28" s="14">
        <f t="shared" si="63"/>
        <v>7.4258433322365702E-2</v>
      </c>
      <c r="DY28" s="14">
        <f t="shared" si="64"/>
        <v>0.93056135754150637</v>
      </c>
      <c r="DZ28" s="14">
        <f t="shared" si="65"/>
        <v>0.18361764330447455</v>
      </c>
      <c r="EA28" s="14">
        <f t="shared" si="66"/>
        <v>-8.0459782098926222E-2</v>
      </c>
      <c r="EB28" s="14">
        <f t="shared" si="67"/>
        <v>5.7506808933785163E-3</v>
      </c>
      <c r="EC28" s="14">
        <f t="shared" si="68"/>
        <v>-8.308109036929702E-6</v>
      </c>
      <c r="ED28" s="14">
        <f t="shared" si="69"/>
        <v>4.6498960579491174E-3</v>
      </c>
      <c r="EE28" s="14">
        <f t="shared" si="70"/>
        <v>0.97598424855931565</v>
      </c>
      <c r="EF28" s="14">
        <f t="shared" si="71"/>
        <v>0.92983743221348558</v>
      </c>
      <c r="EG28" s="14">
        <f t="shared" si="72"/>
        <v>-7.2392532802079135E-4</v>
      </c>
      <c r="EH28" s="14">
        <f t="shared" si="73"/>
        <v>-0.93074844986015137</v>
      </c>
      <c r="EI28" s="14">
        <f t="shared" si="74"/>
        <v>0.929783569162563</v>
      </c>
      <c r="EM28">
        <f t="shared" si="22"/>
        <v>699.74786189668475</v>
      </c>
      <c r="EW28">
        <f t="shared" si="112"/>
        <v>2.1284674177287681</v>
      </c>
      <c r="EX28">
        <f t="shared" si="75"/>
        <v>3.1759827533793632E-2</v>
      </c>
      <c r="EY28">
        <f t="shared" si="113"/>
        <v>1.0643156548714257</v>
      </c>
      <c r="EZ28">
        <f t="shared" si="114"/>
        <v>1.3346719342746314E-2</v>
      </c>
      <c r="FB28" s="16">
        <v>1269.0999999999999</v>
      </c>
      <c r="FC28" s="16">
        <v>6957.3</v>
      </c>
      <c r="FE28" s="22">
        <v>3815.9</v>
      </c>
      <c r="FF28" s="22">
        <v>9017.2000000000007</v>
      </c>
    </row>
    <row r="29" spans="3:162">
      <c r="C29" s="4">
        <f t="shared" si="76"/>
        <v>879.43496723024043</v>
      </c>
      <c r="D29">
        <v>556</v>
      </c>
      <c r="E29" s="4">
        <f t="shared" si="23"/>
        <v>914.74671329724174</v>
      </c>
      <c r="F29" s="4">
        <f t="shared" si="24"/>
        <v>-358.74671329724174</v>
      </c>
      <c r="G29" s="4">
        <f>Sheet1!D30</f>
        <v>515.9</v>
      </c>
      <c r="H29" s="4">
        <f>Sheet1!F30</f>
        <v>-393.73781808025308</v>
      </c>
      <c r="I29" s="25">
        <f t="shared" si="25"/>
        <v>0.87259612925215257</v>
      </c>
      <c r="J29" s="4">
        <f t="shared" si="26"/>
        <v>967.12572159207389</v>
      </c>
      <c r="K29" s="4">
        <f t="shared" si="0"/>
        <v>717.71748361512027</v>
      </c>
      <c r="M29" s="4">
        <f t="shared" si="1"/>
        <v>717.71748361512027</v>
      </c>
      <c r="Q29">
        <f t="shared" si="27"/>
        <v>109.09845909226676</v>
      </c>
      <c r="S29">
        <f t="shared" si="28"/>
        <v>1.2257779387749541</v>
      </c>
      <c r="T29">
        <f t="shared" si="29"/>
        <v>2.2690321109710917E-2</v>
      </c>
      <c r="U29">
        <f t="shared" si="2"/>
        <v>122.57779387749541</v>
      </c>
      <c r="V29">
        <f t="shared" si="77"/>
        <v>688.27431262213679</v>
      </c>
      <c r="W29">
        <f t="shared" si="3"/>
        <v>319.71012080495365</v>
      </c>
      <c r="X29">
        <f t="shared" si="78"/>
        <v>0.79909015409077333</v>
      </c>
      <c r="Y29">
        <f t="shared" si="30"/>
        <v>48.33</v>
      </c>
      <c r="Z29">
        <f t="shared" si="31"/>
        <v>1.0214816156457951</v>
      </c>
      <c r="AA29">
        <f t="shared" si="32"/>
        <v>49.368206484161277</v>
      </c>
      <c r="AB29">
        <f t="shared" si="33"/>
        <v>60.514458385171537</v>
      </c>
      <c r="AC29">
        <f t="shared" si="4"/>
        <v>1.2257779387749541</v>
      </c>
      <c r="AD29">
        <f t="shared" si="34"/>
        <v>49.368206484161277</v>
      </c>
      <c r="AI29">
        <f t="shared" si="115"/>
        <v>0.68392975211736662</v>
      </c>
      <c r="AJ29">
        <f t="shared" si="116"/>
        <v>0.83147230299940145</v>
      </c>
      <c r="AK29">
        <f t="shared" si="35"/>
        <v>2.7348256427704771</v>
      </c>
      <c r="AL29">
        <f t="shared" si="5"/>
        <v>0</v>
      </c>
      <c r="AM29">
        <f t="shared" si="6"/>
        <v>2.7348256427704771</v>
      </c>
      <c r="AN29">
        <f t="shared" si="79"/>
        <v>2.7348256427704771</v>
      </c>
      <c r="AO29">
        <f t="shared" si="7"/>
        <v>0</v>
      </c>
      <c r="AP29">
        <f t="shared" si="8"/>
        <v>30</v>
      </c>
      <c r="AQ29">
        <f t="shared" si="80"/>
        <v>30</v>
      </c>
      <c r="AS29">
        <f t="shared" si="81"/>
        <v>1.0760382063195206</v>
      </c>
      <c r="AU29">
        <f t="shared" si="36"/>
        <v>0.92814545590338327</v>
      </c>
      <c r="AW29">
        <f t="shared" si="9"/>
        <v>0.36514000966712123</v>
      </c>
      <c r="AX29">
        <f t="shared" si="9"/>
        <v>0.16961109031754185</v>
      </c>
      <c r="AY29">
        <f t="shared" si="82"/>
        <v>0.53475109998466308</v>
      </c>
      <c r="AZ29">
        <f t="shared" si="37"/>
        <v>0.6828223629228507</v>
      </c>
      <c r="BA29">
        <f t="shared" si="83"/>
        <v>0.3171776370771493</v>
      </c>
      <c r="BB29">
        <f t="shared" si="10"/>
        <v>0.69044611022555857</v>
      </c>
      <c r="BC29">
        <f t="shared" si="84"/>
        <v>0.69044611022555857</v>
      </c>
      <c r="BD29">
        <f t="shared" si="85"/>
        <v>0.8014837457881564</v>
      </c>
      <c r="BE29">
        <f t="shared" si="86"/>
        <v>0.37229700497309653</v>
      </c>
      <c r="BF29">
        <f t="shared" si="11"/>
        <v>25.842677349887992</v>
      </c>
      <c r="BG29">
        <f t="shared" si="87"/>
        <v>1.2657418397972096E-2</v>
      </c>
      <c r="BH29">
        <f t="shared" si="88"/>
        <v>2.2112865344466244E-3</v>
      </c>
      <c r="BI29">
        <f t="shared" si="89"/>
        <v>0.87922829388495616</v>
      </c>
      <c r="BJ29">
        <f t="shared" si="90"/>
        <v>2.5150311356289942E-3</v>
      </c>
      <c r="BK29">
        <f t="shared" si="38"/>
        <v>3.7744474130242465E-3</v>
      </c>
      <c r="BL29">
        <f t="shared" si="39"/>
        <v>19.157142324523004</v>
      </c>
      <c r="BM29">
        <f t="shared" si="91"/>
        <v>1.9702559750744175E-4</v>
      </c>
      <c r="BN29">
        <f t="shared" si="92"/>
        <v>0.25434091531670117</v>
      </c>
      <c r="BO29">
        <f t="shared" si="93"/>
        <v>1.2442012917937408</v>
      </c>
      <c r="BP29">
        <f t="shared" si="94"/>
        <v>0.45212944451566683</v>
      </c>
      <c r="BQ29">
        <f t="shared" si="40"/>
        <v>6.7201417320223445E-5</v>
      </c>
      <c r="BR29">
        <f t="shared" si="95"/>
        <v>1.0839099803827639</v>
      </c>
      <c r="BS29">
        <f t="shared" si="96"/>
        <v>0.9964156020323125</v>
      </c>
      <c r="BT29">
        <f t="shared" si="97"/>
        <v>1.0878091211859748</v>
      </c>
      <c r="BU29">
        <f t="shared" si="41"/>
        <v>0.49183053370089053</v>
      </c>
      <c r="BV29">
        <f t="shared" si="42"/>
        <v>0.49183053370089053</v>
      </c>
      <c r="BW29">
        <f t="shared" si="43"/>
        <v>0.49183053370089053</v>
      </c>
      <c r="BX29">
        <f t="shared" si="12"/>
        <v>18.026307392875086</v>
      </c>
      <c r="BY29">
        <f t="shared" si="13"/>
        <v>0.37094296676033106</v>
      </c>
      <c r="BZ29">
        <f t="shared" si="14"/>
        <v>34678.081037898373</v>
      </c>
      <c r="CA29">
        <f t="shared" si="15"/>
        <v>0.18312841527109219</v>
      </c>
      <c r="CB29">
        <f t="shared" si="16"/>
        <v>24996.157424429857</v>
      </c>
      <c r="CC29">
        <f t="shared" si="98"/>
        <v>1.6187778227438283E-4</v>
      </c>
      <c r="CD29">
        <f t="shared" si="99"/>
        <v>2.0183902326799646E-4</v>
      </c>
      <c r="CE29">
        <f t="shared" si="100"/>
        <v>-3.1244281533833882</v>
      </c>
      <c r="CF29">
        <f t="shared" si="101"/>
        <v>12.403982510968804</v>
      </c>
      <c r="CG29">
        <f t="shared" si="102"/>
        <v>6.4994664986971025E-3</v>
      </c>
      <c r="CH29">
        <f t="shared" si="17"/>
        <v>25.392168488718767</v>
      </c>
      <c r="CI29" s="11">
        <f t="shared" si="18"/>
        <v>2393559812.9814692</v>
      </c>
      <c r="CJ29" s="18">
        <f t="shared" si="44"/>
        <v>0.17655873033500677</v>
      </c>
      <c r="CK29" s="18">
        <f t="shared" si="19"/>
        <v>35.311746067001351</v>
      </c>
      <c r="CL29">
        <f t="shared" si="103"/>
        <v>2400</v>
      </c>
      <c r="CM29" s="4">
        <f t="shared" si="20"/>
        <v>914.74671329724174</v>
      </c>
      <c r="CN29" s="11"/>
      <c r="CO29" s="11"/>
      <c r="CP29" s="11"/>
      <c r="CQ29" s="11"/>
      <c r="CR29" s="11"/>
      <c r="CS29" s="11"/>
      <c r="CT29" s="11"/>
      <c r="CU29" s="13">
        <f t="shared" si="21"/>
        <v>1.0760382063195206</v>
      </c>
      <c r="CV29" s="14">
        <v>0.8</v>
      </c>
      <c r="CW29" s="14">
        <f t="shared" si="104"/>
        <v>0.21906922998819595</v>
      </c>
      <c r="CX29" s="14">
        <f t="shared" si="45"/>
        <v>-9.5994383721622834E-2</v>
      </c>
      <c r="CY29" s="14">
        <f t="shared" si="105"/>
        <v>8.1856508174769256E-3</v>
      </c>
      <c r="CZ29" s="14">
        <f t="shared" si="106"/>
        <v>-2.0083391358282492E-5</v>
      </c>
      <c r="DA29" s="14">
        <f t="shared" si="46"/>
        <v>6.6852781395559894E-3</v>
      </c>
      <c r="DB29" s="14">
        <f t="shared" si="47"/>
        <v>0.96599004795431431</v>
      </c>
      <c r="DC29" s="14">
        <f t="shared" si="48"/>
        <v>0.91866926263783</v>
      </c>
      <c r="DD29" s="14">
        <f t="shared" si="49"/>
        <v>0.11866926263782995</v>
      </c>
      <c r="DE29" s="14">
        <v>0.85</v>
      </c>
      <c r="DF29" s="14">
        <f t="shared" si="50"/>
        <v>0.20618280469477268</v>
      </c>
      <c r="DG29" s="14">
        <f t="shared" si="51"/>
        <v>-9.0347655267409732E-2</v>
      </c>
      <c r="DH29" s="14">
        <f t="shared" si="52"/>
        <v>7.2509571255158925E-3</v>
      </c>
      <c r="DI29" s="14">
        <f t="shared" si="53"/>
        <v>-1.4831748673917468E-5</v>
      </c>
      <c r="DJ29" s="14">
        <f t="shared" si="54"/>
        <v>5.8992919705861931E-3</v>
      </c>
      <c r="DK29" s="14">
        <f t="shared" si="107"/>
        <v>0.96981428692402816</v>
      </c>
      <c r="DL29" s="14">
        <f t="shared" si="108"/>
        <v>0.92263935124259078</v>
      </c>
      <c r="DM29" s="14">
        <f t="shared" si="109"/>
        <v>7.2639351242590799E-2</v>
      </c>
      <c r="DN29" s="14">
        <f t="shared" si="110"/>
        <v>-0.92059822790478429</v>
      </c>
      <c r="DO29" s="14">
        <f t="shared" si="111"/>
        <v>0.928904509090695</v>
      </c>
      <c r="DP29" s="14">
        <f t="shared" si="55"/>
        <v>0.85</v>
      </c>
      <c r="DQ29" s="14">
        <f t="shared" si="56"/>
        <v>0.20618280469477268</v>
      </c>
      <c r="DR29" s="14">
        <f t="shared" si="57"/>
        <v>-9.0347655267409732E-2</v>
      </c>
      <c r="DS29" s="14">
        <f t="shared" si="58"/>
        <v>7.2509571255158925E-3</v>
      </c>
      <c r="DT29" s="14">
        <f t="shared" si="59"/>
        <v>-1.4831748673917468E-5</v>
      </c>
      <c r="DU29" s="14">
        <f t="shared" si="60"/>
        <v>5.8992919705861931E-3</v>
      </c>
      <c r="DV29" s="14">
        <f t="shared" si="61"/>
        <v>0.96981428692402816</v>
      </c>
      <c r="DW29" s="14">
        <f t="shared" si="62"/>
        <v>0.92263935124259078</v>
      </c>
      <c r="DX29" s="14">
        <f t="shared" si="63"/>
        <v>7.2639351242590799E-2</v>
      </c>
      <c r="DY29" s="14">
        <f t="shared" si="64"/>
        <v>0.928904509090695</v>
      </c>
      <c r="DZ29" s="14">
        <f t="shared" si="65"/>
        <v>0.18866889144731822</v>
      </c>
      <c r="EA29" s="14">
        <f t="shared" si="66"/>
        <v>-8.2673198618094135E-2</v>
      </c>
      <c r="EB29" s="14">
        <f t="shared" si="67"/>
        <v>6.0714307592289627E-3</v>
      </c>
      <c r="EC29" s="14">
        <f t="shared" si="68"/>
        <v>-9.5155003828362753E-6</v>
      </c>
      <c r="ED29" s="14">
        <f t="shared" si="69"/>
        <v>4.9157468050297559E-3</v>
      </c>
      <c r="EE29" s="14">
        <f t="shared" si="70"/>
        <v>0.97466185806111894</v>
      </c>
      <c r="EF29" s="14">
        <f t="shared" si="71"/>
        <v>0.92819893855626601</v>
      </c>
      <c r="EG29" s="14">
        <f t="shared" si="72"/>
        <v>-7.0557053442898976E-4</v>
      </c>
      <c r="EH29" s="14">
        <f t="shared" si="73"/>
        <v>-0.92954030919468889</v>
      </c>
      <c r="EI29" s="14">
        <f t="shared" si="74"/>
        <v>0.92814545590338327</v>
      </c>
      <c r="EM29">
        <f t="shared" si="22"/>
        <v>717.71748361512027</v>
      </c>
      <c r="EW29">
        <f t="shared" si="112"/>
        <v>2.1870207075838053</v>
      </c>
      <c r="EX29">
        <f t="shared" si="75"/>
        <v>3.2633527723818896E-2</v>
      </c>
      <c r="EY29">
        <f t="shared" si="113"/>
        <v>1.0666708124058542</v>
      </c>
      <c r="EZ29">
        <f t="shared" si="114"/>
        <v>1.3376253463076217E-2</v>
      </c>
      <c r="FB29" s="16">
        <v>1400.4</v>
      </c>
      <c r="FC29" s="16">
        <v>7435.5</v>
      </c>
      <c r="FE29" s="22">
        <v>4222.5</v>
      </c>
      <c r="FF29" s="22">
        <v>9997.6</v>
      </c>
    </row>
    <row r="30" spans="3:162">
      <c r="C30" s="4">
        <f t="shared" si="76"/>
        <v>914.74671329724174</v>
      </c>
      <c r="D30">
        <v>557</v>
      </c>
      <c r="E30" s="4">
        <f t="shared" si="23"/>
        <v>950.43633241993712</v>
      </c>
      <c r="F30" s="4">
        <f t="shared" si="24"/>
        <v>-393.43633241993712</v>
      </c>
      <c r="G30" s="4">
        <f>Sheet1!D31</f>
        <v>516</v>
      </c>
      <c r="H30" s="4">
        <f>Sheet1!F31</f>
        <v>-428.80727593664085</v>
      </c>
      <c r="I30" s="25">
        <f t="shared" si="25"/>
        <v>0.86270593943179841</v>
      </c>
      <c r="J30" s="4">
        <f t="shared" si="26"/>
        <v>1013.0491755499736</v>
      </c>
      <c r="K30" s="4">
        <f t="shared" si="0"/>
        <v>735.87335664862087</v>
      </c>
      <c r="M30" s="4">
        <f t="shared" si="1"/>
        <v>735.87335664862087</v>
      </c>
      <c r="Q30">
        <f t="shared" si="27"/>
        <v>112.12043471755661</v>
      </c>
      <c r="S30">
        <f t="shared" si="28"/>
        <v>1.2252950146933586</v>
      </c>
      <c r="T30">
        <f t="shared" si="29"/>
        <v>2.2091288343213871E-2</v>
      </c>
      <c r="U30">
        <f t="shared" si="2"/>
        <v>122.52950146933586</v>
      </c>
      <c r="V30">
        <f t="shared" si="77"/>
        <v>688.00315075032086</v>
      </c>
      <c r="W30">
        <f t="shared" si="3"/>
        <v>304.59372332914376</v>
      </c>
      <c r="X30">
        <f t="shared" si="78"/>
        <v>0.79878795652824441</v>
      </c>
      <c r="Y30">
        <f t="shared" si="30"/>
        <v>48.33</v>
      </c>
      <c r="Z30">
        <f t="shared" si="31"/>
        <v>1.0210791789111322</v>
      </c>
      <c r="AA30">
        <f t="shared" si="32"/>
        <v>49.348756716775014</v>
      </c>
      <c r="AB30">
        <f t="shared" si="33"/>
        <v>60.466785586379821</v>
      </c>
      <c r="AC30">
        <f t="shared" si="4"/>
        <v>1.2252950146933586</v>
      </c>
      <c r="AD30">
        <f t="shared" si="34"/>
        <v>49.348756716775014</v>
      </c>
      <c r="AI30">
        <f t="shared" si="115"/>
        <v>0.67889433307189473</v>
      </c>
      <c r="AJ30">
        <f t="shared" si="116"/>
        <v>0.82821978774565996</v>
      </c>
      <c r="AK30">
        <f t="shared" si="35"/>
        <v>2.7000124973001061</v>
      </c>
      <c r="AL30">
        <f t="shared" si="5"/>
        <v>0</v>
      </c>
      <c r="AM30">
        <f t="shared" si="6"/>
        <v>2.7000124973001061</v>
      </c>
      <c r="AN30">
        <f t="shared" si="79"/>
        <v>2.7000124973001061</v>
      </c>
      <c r="AO30">
        <f t="shared" si="7"/>
        <v>0</v>
      </c>
      <c r="AP30">
        <f t="shared" si="8"/>
        <v>30</v>
      </c>
      <c r="AQ30">
        <f t="shared" si="80"/>
        <v>30</v>
      </c>
      <c r="AS30">
        <f t="shared" si="81"/>
        <v>1.1032584057700463</v>
      </c>
      <c r="AU30">
        <f t="shared" si="36"/>
        <v>0.92650122568182747</v>
      </c>
      <c r="AW30">
        <f t="shared" si="9"/>
        <v>0.36499615416259279</v>
      </c>
      <c r="AX30">
        <f t="shared" si="9"/>
        <v>0.16159161113718262</v>
      </c>
      <c r="AY30">
        <f t="shared" si="82"/>
        <v>0.52658776529977547</v>
      </c>
      <c r="AZ30">
        <f t="shared" si="37"/>
        <v>0.69313451282866034</v>
      </c>
      <c r="BA30">
        <f t="shared" si="83"/>
        <v>0.30686548717133966</v>
      </c>
      <c r="BB30">
        <f t="shared" si="10"/>
        <v>0.70197624709101203</v>
      </c>
      <c r="BC30">
        <f t="shared" si="84"/>
        <v>0.70197624709101203</v>
      </c>
      <c r="BD30">
        <f t="shared" si="85"/>
        <v>0.80108906098584709</v>
      </c>
      <c r="BE30">
        <f t="shared" si="86"/>
        <v>0.35465927668764075</v>
      </c>
      <c r="BF30">
        <f t="shared" si="11"/>
        <v>25.837586182770746</v>
      </c>
      <c r="BG30">
        <f t="shared" si="87"/>
        <v>1.2497526051613509E-2</v>
      </c>
      <c r="BH30">
        <f t="shared" si="88"/>
        <v>2.208430427909427E-3</v>
      </c>
      <c r="BI30">
        <f t="shared" si="89"/>
        <v>0.88067230059768142</v>
      </c>
      <c r="BJ30">
        <f t="shared" si="90"/>
        <v>2.5076642315315727E-3</v>
      </c>
      <c r="BK30">
        <f t="shared" si="38"/>
        <v>3.7615382348299966E-3</v>
      </c>
      <c r="BL30">
        <f t="shared" si="39"/>
        <v>18.626239505567263</v>
      </c>
      <c r="BM30">
        <f t="shared" si="91"/>
        <v>2.019483446299344E-4</v>
      </c>
      <c r="BN30">
        <f t="shared" si="92"/>
        <v>0.26130348815558396</v>
      </c>
      <c r="BO30">
        <f t="shared" si="93"/>
        <v>1.2510206612238459</v>
      </c>
      <c r="BP30">
        <f t="shared" si="94"/>
        <v>0.45702542630290044</v>
      </c>
      <c r="BQ30">
        <f t="shared" si="40"/>
        <v>6.3736075032601132E-5</v>
      </c>
      <c r="BR30">
        <f t="shared" si="95"/>
        <v>1.0841513130987852</v>
      </c>
      <c r="BS30">
        <f t="shared" si="96"/>
        <v>0.99660010189237236</v>
      </c>
      <c r="BT30">
        <f t="shared" si="97"/>
        <v>1.0878498918875967</v>
      </c>
      <c r="BU30">
        <f t="shared" si="41"/>
        <v>0.49717506059349303</v>
      </c>
      <c r="BV30">
        <f t="shared" si="42"/>
        <v>0.49717506059349303</v>
      </c>
      <c r="BW30">
        <f t="shared" si="43"/>
        <v>0.49717506059349303</v>
      </c>
      <c r="BX30">
        <f t="shared" si="12"/>
        <v>18.012106414328301</v>
      </c>
      <c r="BY30">
        <f t="shared" si="13"/>
        <v>0.36299433562062167</v>
      </c>
      <c r="BZ30">
        <f t="shared" si="14"/>
        <v>34636.329909623717</v>
      </c>
      <c r="CA30">
        <f t="shared" si="15"/>
        <v>0.18742674479996924</v>
      </c>
      <c r="CB30">
        <f t="shared" si="16"/>
        <v>24393.506662828633</v>
      </c>
      <c r="CC30">
        <f t="shared" si="98"/>
        <v>1.6187778227438283E-4</v>
      </c>
      <c r="CD30">
        <f t="shared" si="99"/>
        <v>2.0682553229167284E-4</v>
      </c>
      <c r="CE30">
        <f t="shared" si="100"/>
        <v>-3.1160898357433688</v>
      </c>
      <c r="CF30">
        <f t="shared" si="101"/>
        <v>12.373873924161371</v>
      </c>
      <c r="CG30">
        <f t="shared" si="102"/>
        <v>6.5311344843902337E-3</v>
      </c>
      <c r="CH30">
        <f t="shared" si="17"/>
        <v>25.664501310673433</v>
      </c>
      <c r="CI30" s="11">
        <f t="shared" si="18"/>
        <v>2373973046.8706665</v>
      </c>
      <c r="CJ30" s="18">
        <f t="shared" si="44"/>
        <v>0.17844809561347671</v>
      </c>
      <c r="CK30" s="18">
        <f t="shared" si="19"/>
        <v>35.689619122695341</v>
      </c>
      <c r="CL30">
        <f t="shared" si="103"/>
        <v>2600</v>
      </c>
      <c r="CM30" s="4">
        <f t="shared" si="20"/>
        <v>950.43633241993712</v>
      </c>
      <c r="CN30" s="11"/>
      <c r="CO30" s="11"/>
      <c r="CP30" s="11"/>
      <c r="CQ30" s="11"/>
      <c r="CR30" s="11"/>
      <c r="CS30" s="11"/>
      <c r="CT30" s="11"/>
      <c r="CU30" s="13">
        <f t="shared" si="21"/>
        <v>1.1032584057700463</v>
      </c>
      <c r="CV30" s="14">
        <v>0.8</v>
      </c>
      <c r="CW30" s="14">
        <f t="shared" si="104"/>
        <v>0.2246109552714905</v>
      </c>
      <c r="CX30" s="14">
        <f t="shared" si="45"/>
        <v>-9.8422723399235523E-2</v>
      </c>
      <c r="CY30" s="14">
        <f t="shared" si="105"/>
        <v>8.6050286566430548E-3</v>
      </c>
      <c r="CZ30" s="14">
        <f t="shared" si="106"/>
        <v>-2.2755417977161191E-5</v>
      </c>
      <c r="DA30" s="14">
        <f t="shared" si="46"/>
        <v>7.0398288652374639E-3</v>
      </c>
      <c r="DB30" s="14">
        <f t="shared" si="47"/>
        <v>0.96427909507088627</v>
      </c>
      <c r="DC30" s="14">
        <f t="shared" si="48"/>
        <v>0.91699342048300969</v>
      </c>
      <c r="DD30" s="14">
        <f t="shared" si="49"/>
        <v>0.11699342048300965</v>
      </c>
      <c r="DE30" s="14">
        <v>0.85</v>
      </c>
      <c r="DF30" s="14">
        <f t="shared" si="50"/>
        <v>0.21139854613787343</v>
      </c>
      <c r="DG30" s="14">
        <f t="shared" si="51"/>
        <v>-9.2633151434574609E-2</v>
      </c>
      <c r="DH30" s="14">
        <f t="shared" si="52"/>
        <v>7.62244752975994E-3</v>
      </c>
      <c r="DI30" s="14">
        <f t="shared" si="53"/>
        <v>-1.6805062172331288E-5</v>
      </c>
      <c r="DJ30" s="14">
        <f t="shared" si="54"/>
        <v>6.2109809900729165E-3</v>
      </c>
      <c r="DK30" s="14">
        <f t="shared" si="107"/>
        <v>0.96829254837601031</v>
      </c>
      <c r="DL30" s="14">
        <f t="shared" si="108"/>
        <v>0.92102014776815022</v>
      </c>
      <c r="DM30" s="14">
        <f t="shared" si="109"/>
        <v>7.1020147768150244E-2</v>
      </c>
      <c r="DN30" s="14">
        <f t="shared" si="110"/>
        <v>-0.91946545429718929</v>
      </c>
      <c r="DO30" s="14">
        <f t="shared" si="111"/>
        <v>0.92724069179133628</v>
      </c>
      <c r="DP30" s="14">
        <f t="shared" si="55"/>
        <v>0.85</v>
      </c>
      <c r="DQ30" s="14">
        <f t="shared" si="56"/>
        <v>0.21139854613787343</v>
      </c>
      <c r="DR30" s="14">
        <f t="shared" si="57"/>
        <v>-9.2633151434574609E-2</v>
      </c>
      <c r="DS30" s="14">
        <f t="shared" si="58"/>
        <v>7.62244752975994E-3</v>
      </c>
      <c r="DT30" s="14">
        <f t="shared" si="59"/>
        <v>-1.6805062172331288E-5</v>
      </c>
      <c r="DU30" s="14">
        <f t="shared" si="60"/>
        <v>6.2109809900729165E-3</v>
      </c>
      <c r="DV30" s="14">
        <f t="shared" si="61"/>
        <v>0.96829254837601031</v>
      </c>
      <c r="DW30" s="14">
        <f t="shared" si="62"/>
        <v>0.92102014776815022</v>
      </c>
      <c r="DX30" s="14">
        <f t="shared" si="63"/>
        <v>7.1020147768150244E-2</v>
      </c>
      <c r="DY30" s="14">
        <f t="shared" si="64"/>
        <v>0.92724069179133628</v>
      </c>
      <c r="DZ30" s="14">
        <f t="shared" si="65"/>
        <v>0.19378869565145126</v>
      </c>
      <c r="EA30" s="14">
        <f t="shared" si="66"/>
        <v>-8.4916655854775022E-2</v>
      </c>
      <c r="EB30" s="14">
        <f t="shared" si="67"/>
        <v>6.4054158533761642E-3</v>
      </c>
      <c r="EC30" s="14">
        <f t="shared" si="68"/>
        <v>-1.087858327418868E-5</v>
      </c>
      <c r="ED30" s="14">
        <f t="shared" si="69"/>
        <v>5.193297133119017E-3</v>
      </c>
      <c r="EE30" s="14">
        <f t="shared" si="70"/>
        <v>0.97328680537890366</v>
      </c>
      <c r="EF30" s="14">
        <f t="shared" si="71"/>
        <v>0.92655420615795214</v>
      </c>
      <c r="EG30" s="14">
        <f t="shared" si="72"/>
        <v>-6.8648563338413737E-4</v>
      </c>
      <c r="EH30" s="14">
        <f t="shared" si="73"/>
        <v>-0.92835307062303329</v>
      </c>
      <c r="EI30" s="14">
        <f t="shared" si="74"/>
        <v>0.92650122568182747</v>
      </c>
      <c r="EM30">
        <f t="shared" si="22"/>
        <v>735.87335664862087</v>
      </c>
      <c r="EW30">
        <f t="shared" si="112"/>
        <v>2.246368688733841</v>
      </c>
      <c r="EX30">
        <f t="shared" si="75"/>
        <v>3.3519085863024649E-2</v>
      </c>
      <c r="EY30">
        <f t="shared" si="113"/>
        <v>1.0690816630229347</v>
      </c>
      <c r="EZ30">
        <f t="shared" si="114"/>
        <v>1.3406485985182027E-2</v>
      </c>
      <c r="FB30" s="16">
        <v>1531.7</v>
      </c>
      <c r="FC30" s="16">
        <v>7932.8</v>
      </c>
      <c r="FE30" s="19"/>
      <c r="FF30" s="19"/>
    </row>
    <row r="31" spans="3:162">
      <c r="C31" s="4">
        <f t="shared" si="76"/>
        <v>950.43633241993712</v>
      </c>
      <c r="D31">
        <v>558</v>
      </c>
      <c r="E31" s="4">
        <f t="shared" si="23"/>
        <v>986.50967076565962</v>
      </c>
      <c r="F31" s="4">
        <f t="shared" si="24"/>
        <v>-428.50967076565962</v>
      </c>
      <c r="G31" s="4">
        <f>Sheet1!D32</f>
        <v>516.1</v>
      </c>
      <c r="H31" s="4">
        <f>Sheet1!F32</f>
        <v>-464.24304867608998</v>
      </c>
      <c r="I31" s="25">
        <f t="shared" si="25"/>
        <v>0.85282524845895902</v>
      </c>
      <c r="J31" s="4">
        <f t="shared" si="26"/>
        <v>1060.4589404921694</v>
      </c>
      <c r="K31" s="4">
        <f t="shared" si="0"/>
        <v>754.21816620996856</v>
      </c>
      <c r="M31" s="4">
        <f t="shared" si="1"/>
        <v>754.21816620996856</v>
      </c>
      <c r="Q31">
        <f t="shared" si="27"/>
        <v>115.18096214514939</v>
      </c>
      <c r="S31">
        <f t="shared" si="28"/>
        <v>1.2248072583697411</v>
      </c>
      <c r="T31">
        <f t="shared" si="29"/>
        <v>2.1515576670575541E-2</v>
      </c>
      <c r="U31">
        <f t="shared" si="2"/>
        <v>122.48072583697412</v>
      </c>
      <c r="V31">
        <f t="shared" si="77"/>
        <v>687.72927557460969</v>
      </c>
      <c r="W31">
        <f t="shared" si="3"/>
        <v>290.07093456192644</v>
      </c>
      <c r="X31">
        <f t="shared" si="78"/>
        <v>0.79848190378548511</v>
      </c>
      <c r="Y31">
        <f t="shared" si="30"/>
        <v>48.33</v>
      </c>
      <c r="Z31">
        <f t="shared" si="31"/>
        <v>1.0206727153081177</v>
      </c>
      <c r="AA31">
        <f t="shared" si="32"/>
        <v>49.329112330841326</v>
      </c>
      <c r="AB31">
        <f t="shared" si="33"/>
        <v>60.418654831750757</v>
      </c>
      <c r="AC31">
        <f t="shared" si="4"/>
        <v>1.2248072583697411</v>
      </c>
      <c r="AD31">
        <f t="shared" si="34"/>
        <v>49.329112330841326</v>
      </c>
      <c r="AI31">
        <f t="shared" si="115"/>
        <v>0.67390424984575104</v>
      </c>
      <c r="AJ31">
        <f t="shared" si="116"/>
        <v>0.82497652001701971</v>
      </c>
      <c r="AK31">
        <f t="shared" si="35"/>
        <v>2.6657162820674123</v>
      </c>
      <c r="AL31">
        <f t="shared" si="5"/>
        <v>0</v>
      </c>
      <c r="AM31">
        <f t="shared" si="6"/>
        <v>2.6657162820674123</v>
      </c>
      <c r="AN31">
        <f t="shared" si="79"/>
        <v>2.6657162820674123</v>
      </c>
      <c r="AO31">
        <f t="shared" si="7"/>
        <v>0</v>
      </c>
      <c r="AP31">
        <f t="shared" si="8"/>
        <v>30</v>
      </c>
      <c r="AQ31">
        <f t="shared" si="80"/>
        <v>30</v>
      </c>
      <c r="AS31">
        <f t="shared" si="81"/>
        <v>1.1307618683807625</v>
      </c>
      <c r="AU31">
        <f t="shared" si="36"/>
        <v>0.92485117869779243</v>
      </c>
      <c r="AW31">
        <f t="shared" si="9"/>
        <v>0.36485085920900695</v>
      </c>
      <c r="AX31">
        <f t="shared" si="9"/>
        <v>0.15388705042119008</v>
      </c>
      <c r="AY31">
        <f t="shared" si="82"/>
        <v>0.51873790963019706</v>
      </c>
      <c r="AZ31">
        <f t="shared" si="37"/>
        <v>0.70334335014979987</v>
      </c>
      <c r="BA31">
        <f t="shared" si="83"/>
        <v>0.29665664985020013</v>
      </c>
      <c r="BB31">
        <f t="shared" si="10"/>
        <v>0.71289633366450633</v>
      </c>
      <c r="BC31">
        <f t="shared" si="84"/>
        <v>0.71289633366450633</v>
      </c>
      <c r="BD31">
        <f t="shared" si="85"/>
        <v>0.80069046635559138</v>
      </c>
      <c r="BE31">
        <f t="shared" si="86"/>
        <v>0.33771578456731588</v>
      </c>
      <c r="BF31">
        <f t="shared" si="11"/>
        <v>25.832443053843345</v>
      </c>
      <c r="BG31">
        <f t="shared" si="87"/>
        <v>1.2340007674982213E-2</v>
      </c>
      <c r="BH31">
        <f t="shared" si="88"/>
        <v>2.2055928823396694E-3</v>
      </c>
      <c r="BI31">
        <f t="shared" si="89"/>
        <v>0.88209708093433559</v>
      </c>
      <c r="BJ31">
        <f t="shared" si="90"/>
        <v>2.500396985786938E-3</v>
      </c>
      <c r="BK31">
        <f t="shared" si="38"/>
        <v>3.7487710554826173E-3</v>
      </c>
      <c r="BL31">
        <f t="shared" si="39"/>
        <v>18.105655219725211</v>
      </c>
      <c r="BM31">
        <f t="shared" si="91"/>
        <v>2.0704973169921614E-4</v>
      </c>
      <c r="BN31">
        <f t="shared" si="92"/>
        <v>0.26855602740730194</v>
      </c>
      <c r="BO31">
        <f t="shared" si="93"/>
        <v>1.2581244252814416</v>
      </c>
      <c r="BP31">
        <f t="shared" si="94"/>
        <v>0.46201455243843198</v>
      </c>
      <c r="BQ31">
        <f t="shared" si="40"/>
        <v>6.0425060560994104E-5</v>
      </c>
      <c r="BR31">
        <f t="shared" si="95"/>
        <v>1.0843819504655952</v>
      </c>
      <c r="BS31">
        <f t="shared" si="96"/>
        <v>0.99677641913641701</v>
      </c>
      <c r="BT31">
        <f t="shared" si="97"/>
        <v>1.0878888481381586</v>
      </c>
      <c r="BU31">
        <f t="shared" si="41"/>
        <v>0.50262047927531261</v>
      </c>
      <c r="BV31">
        <f t="shared" si="42"/>
        <v>0.50262047927531261</v>
      </c>
      <c r="BW31">
        <f t="shared" si="43"/>
        <v>0.50262047927531261</v>
      </c>
      <c r="BX31">
        <f t="shared" si="12"/>
        <v>17.997769017925076</v>
      </c>
      <c r="BY31">
        <f t="shared" si="13"/>
        <v>0.35494422256727048</v>
      </c>
      <c r="BZ31">
        <f t="shared" si="14"/>
        <v>34594.130349798448</v>
      </c>
      <c r="CA31">
        <f t="shared" si="15"/>
        <v>0.19190472208015585</v>
      </c>
      <c r="CB31">
        <f t="shared" si="16"/>
        <v>23795.27276179304</v>
      </c>
      <c r="CC31">
        <f t="shared" si="98"/>
        <v>1.6187778227438283E-4</v>
      </c>
      <c r="CD31">
        <f t="shared" si="99"/>
        <v>2.1202530647603429E-4</v>
      </c>
      <c r="CE31">
        <f t="shared" si="100"/>
        <v>-3.1075832735282249</v>
      </c>
      <c r="CF31">
        <f t="shared" si="101"/>
        <v>12.343126637007959</v>
      </c>
      <c r="CG31">
        <f t="shared" si="102"/>
        <v>6.5637137153347468E-3</v>
      </c>
      <c r="CH31">
        <f t="shared" si="17"/>
        <v>25.941040037078789</v>
      </c>
      <c r="CI31" s="11">
        <f t="shared" si="18"/>
        <v>2354633580.6055312</v>
      </c>
      <c r="CJ31" s="18">
        <f t="shared" si="44"/>
        <v>0.18036669172861267</v>
      </c>
      <c r="CK31" s="18">
        <f t="shared" si="19"/>
        <v>36.073338345722533</v>
      </c>
      <c r="CL31">
        <f t="shared" si="103"/>
        <v>2800</v>
      </c>
      <c r="CM31" s="4">
        <f t="shared" si="20"/>
        <v>986.50967076565962</v>
      </c>
      <c r="CN31" s="11"/>
      <c r="CO31" s="11"/>
      <c r="CP31" s="11"/>
      <c r="CQ31" s="11"/>
      <c r="CR31" s="11"/>
      <c r="CS31" s="11"/>
      <c r="CT31" s="11"/>
      <c r="CU31" s="13">
        <f t="shared" si="21"/>
        <v>1.1307618683807625</v>
      </c>
      <c r="CV31" s="14">
        <v>0.8</v>
      </c>
      <c r="CW31" s="14">
        <f t="shared" si="104"/>
        <v>0.23021034973606735</v>
      </c>
      <c r="CX31" s="14">
        <f t="shared" si="45"/>
        <v>-0.10087633325065228</v>
      </c>
      <c r="CY31" s="14">
        <f t="shared" si="105"/>
        <v>9.0394111509079327E-3</v>
      </c>
      <c r="CZ31" s="14">
        <f t="shared" si="106"/>
        <v>-2.573678921931018E-5</v>
      </c>
      <c r="DA31" s="14">
        <f t="shared" si="46"/>
        <v>7.408302340341435E-3</v>
      </c>
      <c r="DB31" s="14">
        <f t="shared" si="47"/>
        <v>0.96251012201568753</v>
      </c>
      <c r="DC31" s="14">
        <f t="shared" si="48"/>
        <v>0.91531938067900609</v>
      </c>
      <c r="DD31" s="14">
        <f t="shared" si="49"/>
        <v>0.11531938067900604</v>
      </c>
      <c r="DE31" s="14">
        <v>0.85</v>
      </c>
      <c r="DF31" s="14">
        <f t="shared" si="50"/>
        <v>0.21666856445747518</v>
      </c>
      <c r="DG31" s="14">
        <f t="shared" si="51"/>
        <v>-9.4942431294731566E-2</v>
      </c>
      <c r="DH31" s="14">
        <f t="shared" si="52"/>
        <v>8.0072292547834992E-3</v>
      </c>
      <c r="DI31" s="14">
        <f t="shared" si="53"/>
        <v>-1.9006829203523594E-5</v>
      </c>
      <c r="DJ31" s="14">
        <f t="shared" si="54"/>
        <v>6.5347927593121151E-3</v>
      </c>
      <c r="DK31" s="14">
        <f t="shared" si="107"/>
        <v>0.96671888189585253</v>
      </c>
      <c r="DL31" s="14">
        <f t="shared" si="108"/>
        <v>0.91940111233895871</v>
      </c>
      <c r="DM31" s="14">
        <f t="shared" si="109"/>
        <v>6.9401112338958737E-2</v>
      </c>
      <c r="DN31" s="14">
        <f t="shared" si="110"/>
        <v>-0.91836536680094738</v>
      </c>
      <c r="DO31" s="14">
        <f t="shared" si="111"/>
        <v>0.92557026304325041</v>
      </c>
      <c r="DP31" s="14">
        <f t="shared" si="55"/>
        <v>0.85</v>
      </c>
      <c r="DQ31" s="14">
        <f t="shared" si="56"/>
        <v>0.21666856445747518</v>
      </c>
      <c r="DR31" s="14">
        <f t="shared" si="57"/>
        <v>-9.4942431294731566E-2</v>
      </c>
      <c r="DS31" s="14">
        <f t="shared" si="58"/>
        <v>8.0072292547834992E-3</v>
      </c>
      <c r="DT31" s="14">
        <f t="shared" si="59"/>
        <v>-1.9006829203523594E-5</v>
      </c>
      <c r="DU31" s="14">
        <f t="shared" si="60"/>
        <v>6.534792759312116E-3</v>
      </c>
      <c r="DV31" s="14">
        <f t="shared" si="61"/>
        <v>0.96671888189585253</v>
      </c>
      <c r="DW31" s="14">
        <f t="shared" si="62"/>
        <v>0.91940111233895871</v>
      </c>
      <c r="DX31" s="14">
        <f t="shared" si="63"/>
        <v>6.9401112338958737E-2</v>
      </c>
      <c r="DY31" s="14">
        <f t="shared" si="64"/>
        <v>0.92557026304325041</v>
      </c>
      <c r="DZ31" s="14">
        <f t="shared" si="65"/>
        <v>0.19897817285455291</v>
      </c>
      <c r="EA31" s="14">
        <f t="shared" si="66"/>
        <v>-8.719064324212282E-2</v>
      </c>
      <c r="EB31" s="14">
        <f t="shared" si="67"/>
        <v>6.7530711943446942E-3</v>
      </c>
      <c r="EC31" s="14">
        <f t="shared" si="68"/>
        <v>-1.2415303353130495E-5</v>
      </c>
      <c r="ED31" s="14">
        <f t="shared" si="69"/>
        <v>5.4829985483428739E-3</v>
      </c>
      <c r="EE31" s="14">
        <f t="shared" si="70"/>
        <v>0.97185753142795295</v>
      </c>
      <c r="EF31" s="14">
        <f t="shared" si="71"/>
        <v>0.92490353668959058</v>
      </c>
      <c r="EG31" s="14">
        <f t="shared" si="72"/>
        <v>-6.6672635365983002E-4</v>
      </c>
      <c r="EH31" s="14">
        <f t="shared" si="73"/>
        <v>-0.92718796879822007</v>
      </c>
      <c r="EI31" s="14">
        <f t="shared" si="74"/>
        <v>0.92485117869779243</v>
      </c>
      <c r="EM31">
        <f t="shared" si="22"/>
        <v>754.21816620996856</v>
      </c>
      <c r="EW31">
        <f t="shared" si="112"/>
        <v>2.3065243085482847</v>
      </c>
      <c r="EX31">
        <f t="shared" si="75"/>
        <v>3.4416695144981087E-2</v>
      </c>
      <c r="EY31">
        <f t="shared" si="113"/>
        <v>1.0715494807508326</v>
      </c>
      <c r="EZ31">
        <f t="shared" si="114"/>
        <v>1.343743288561758E-2</v>
      </c>
      <c r="FB31" s="16">
        <v>1687.1</v>
      </c>
      <c r="FC31" s="16">
        <v>8449.4</v>
      </c>
    </row>
    <row r="32" spans="3:162">
      <c r="C32" s="4">
        <f t="shared" si="76"/>
        <v>986.50967076565962</v>
      </c>
      <c r="D32">
        <v>559</v>
      </c>
      <c r="E32" s="4">
        <f t="shared" si="23"/>
        <v>1022.9730842363068</v>
      </c>
      <c r="F32" s="4">
        <f t="shared" si="24"/>
        <v>-463.97308423630682</v>
      </c>
      <c r="G32" s="4">
        <f>Sheet1!D33</f>
        <v>516.20000000000005</v>
      </c>
      <c r="H32" s="4">
        <f>Sheet1!F33</f>
        <v>-500.05064526010938</v>
      </c>
      <c r="I32" s="25">
        <f t="shared" si="25"/>
        <v>0.84293366878043452</v>
      </c>
      <c r="J32" s="4">
        <f t="shared" si="26"/>
        <v>1109.4265654824158</v>
      </c>
      <c r="K32" s="4">
        <f t="shared" si="0"/>
        <v>772.75483538282981</v>
      </c>
      <c r="M32" s="4">
        <f t="shared" si="1"/>
        <v>772.75483538282981</v>
      </c>
      <c r="Q32">
        <f t="shared" si="27"/>
        <v>118.28059130951077</v>
      </c>
      <c r="S32">
        <f t="shared" si="28"/>
        <v>1.224314598054159</v>
      </c>
      <c r="T32">
        <f t="shared" si="29"/>
        <v>2.0961875071827982E-2</v>
      </c>
      <c r="U32">
        <f t="shared" si="2"/>
        <v>122.4314598054159</v>
      </c>
      <c r="V32">
        <f t="shared" si="77"/>
        <v>687.45264680741025</v>
      </c>
      <c r="W32">
        <f t="shared" si="3"/>
        <v>276.10857895050879</v>
      </c>
      <c r="X32">
        <f t="shared" si="78"/>
        <v>0.79817194086904897</v>
      </c>
      <c r="Y32">
        <f t="shared" si="30"/>
        <v>48.33</v>
      </c>
      <c r="Z32">
        <f t="shared" si="31"/>
        <v>1.0202621650451325</v>
      </c>
      <c r="AA32">
        <f t="shared" si="32"/>
        <v>49.309270436631252</v>
      </c>
      <c r="AB32">
        <f t="shared" si="33"/>
        <v>60.370059614968014</v>
      </c>
      <c r="AC32">
        <f t="shared" si="4"/>
        <v>1.224314598054159</v>
      </c>
      <c r="AD32">
        <f t="shared" si="34"/>
        <v>49.309270436631252</v>
      </c>
      <c r="AI32">
        <f t="shared" si="115"/>
        <v>0.66895882557385178</v>
      </c>
      <c r="AJ32">
        <f t="shared" si="116"/>
        <v>0.8217424669968354</v>
      </c>
      <c r="AK32">
        <f t="shared" si="35"/>
        <v>2.6319275283199732</v>
      </c>
      <c r="AL32">
        <f t="shared" si="5"/>
        <v>0</v>
      </c>
      <c r="AM32">
        <f t="shared" si="6"/>
        <v>2.6319275283199732</v>
      </c>
      <c r="AN32">
        <f t="shared" si="79"/>
        <v>2.6319275283199732</v>
      </c>
      <c r="AO32">
        <f t="shared" si="7"/>
        <v>0</v>
      </c>
      <c r="AP32">
        <f t="shared" si="8"/>
        <v>30</v>
      </c>
      <c r="AQ32">
        <f t="shared" si="80"/>
        <v>30</v>
      </c>
      <c r="AS32">
        <f t="shared" si="81"/>
        <v>1.1585529765859517</v>
      </c>
      <c r="AU32">
        <f t="shared" si="36"/>
        <v>0.92319561839997033</v>
      </c>
      <c r="AW32">
        <f t="shared" si="9"/>
        <v>0.36470410343318177</v>
      </c>
      <c r="AX32">
        <f t="shared" si="9"/>
        <v>0.14647980803333163</v>
      </c>
      <c r="AY32">
        <f t="shared" si="82"/>
        <v>0.51118391146651343</v>
      </c>
      <c r="AZ32">
        <f t="shared" si="37"/>
        <v>0.71344988614156091</v>
      </c>
      <c r="BA32">
        <f t="shared" si="83"/>
        <v>0.28655011385843909</v>
      </c>
      <c r="BB32">
        <f t="shared" si="10"/>
        <v>0.72324999432179449</v>
      </c>
      <c r="BC32">
        <f t="shared" si="84"/>
        <v>0.72324999432179449</v>
      </c>
      <c r="BD32">
        <f t="shared" si="85"/>
        <v>0.80028790446317533</v>
      </c>
      <c r="BE32">
        <f t="shared" si="86"/>
        <v>0.32142774790204792</v>
      </c>
      <c r="BF32">
        <f t="shared" si="11"/>
        <v>25.827247175271228</v>
      </c>
      <c r="BG32">
        <f t="shared" si="87"/>
        <v>1.2184819850008485E-2</v>
      </c>
      <c r="BH32">
        <f t="shared" si="88"/>
        <v>2.2027740613777538E-3</v>
      </c>
      <c r="BI32">
        <f t="shared" si="89"/>
        <v>0.88350292284002263</v>
      </c>
      <c r="BJ32">
        <f t="shared" si="90"/>
        <v>2.4932278144558146E-3</v>
      </c>
      <c r="BK32">
        <f t="shared" si="38"/>
        <v>3.7361431697603966E-3</v>
      </c>
      <c r="BL32">
        <f t="shared" si="39"/>
        <v>17.594737321677073</v>
      </c>
      <c r="BM32">
        <f t="shared" si="91"/>
        <v>2.1234435623869148E-4</v>
      </c>
      <c r="BN32">
        <f t="shared" si="92"/>
        <v>0.27612344176082193</v>
      </c>
      <c r="BO32">
        <f t="shared" si="93"/>
        <v>1.2655370251489526</v>
      </c>
      <c r="BP32">
        <f t="shared" si="94"/>
        <v>0.46710467208571832</v>
      </c>
      <c r="BQ32">
        <f t="shared" si="40"/>
        <v>5.7259487129498795E-5</v>
      </c>
      <c r="BR32">
        <f t="shared" si="95"/>
        <v>1.0846025045677619</v>
      </c>
      <c r="BS32">
        <f t="shared" si="96"/>
        <v>0.99694502248326433</v>
      </c>
      <c r="BT32">
        <f t="shared" si="97"/>
        <v>1.0879260943257971</v>
      </c>
      <c r="BU32">
        <f t="shared" si="41"/>
        <v>0.5081753615435477</v>
      </c>
      <c r="BV32">
        <f t="shared" si="42"/>
        <v>0.5081753615435477</v>
      </c>
      <c r="BW32">
        <f t="shared" si="43"/>
        <v>0.5081753615435477</v>
      </c>
      <c r="BX32">
        <f t="shared" si="12"/>
        <v>17.983293265535895</v>
      </c>
      <c r="BY32">
        <f t="shared" si="13"/>
        <v>0.34679113098339814</v>
      </c>
      <c r="BZ32">
        <f t="shared" si="14"/>
        <v>34551.475884063009</v>
      </c>
      <c r="CA32">
        <f t="shared" si="15"/>
        <v>0.19657833391296531</v>
      </c>
      <c r="CB32">
        <f t="shared" si="16"/>
        <v>23200.902794890921</v>
      </c>
      <c r="CC32">
        <f t="shared" si="98"/>
        <v>1.6187778227438283E-4</v>
      </c>
      <c r="CD32">
        <f t="shared" si="99"/>
        <v>2.1745705521041214E-4</v>
      </c>
      <c r="CE32">
        <f t="shared" si="100"/>
        <v>-3.0988936364384232</v>
      </c>
      <c r="CF32">
        <f t="shared" si="101"/>
        <v>12.311686005635954</v>
      </c>
      <c r="CG32">
        <f t="shared" si="102"/>
        <v>6.5972803293125049E-3</v>
      </c>
      <c r="CH32">
        <f t="shared" si="17"/>
        <v>26.22215178584997</v>
      </c>
      <c r="CI32" s="11">
        <f t="shared" si="18"/>
        <v>2335533331.8751321</v>
      </c>
      <c r="CJ32" s="18">
        <f t="shared" si="44"/>
        <v>0.1823170673532358</v>
      </c>
      <c r="CK32" s="18">
        <f t="shared" si="19"/>
        <v>36.463413470647161</v>
      </c>
      <c r="CL32">
        <f t="shared" si="103"/>
        <v>3000</v>
      </c>
      <c r="CM32" s="4">
        <f t="shared" si="20"/>
        <v>1022.9730842363068</v>
      </c>
      <c r="CN32" s="11"/>
      <c r="CO32" s="11"/>
      <c r="CP32" s="11"/>
      <c r="CQ32" s="11"/>
      <c r="CR32" s="11"/>
      <c r="CS32" s="11"/>
      <c r="CT32" s="11"/>
      <c r="CU32" s="13">
        <f t="shared" si="21"/>
        <v>1.1585529765859517</v>
      </c>
      <c r="CV32" s="14">
        <v>0.8</v>
      </c>
      <c r="CW32" s="14">
        <f t="shared" si="104"/>
        <v>0.23586830559606736</v>
      </c>
      <c r="CX32" s="14">
        <f t="shared" si="45"/>
        <v>-0.10335560423697067</v>
      </c>
      <c r="CY32" s="14">
        <f t="shared" si="105"/>
        <v>9.4892005551624296E-3</v>
      </c>
      <c r="CZ32" s="14">
        <f t="shared" si="106"/>
        <v>-2.9058826952730623E-5</v>
      </c>
      <c r="DA32" s="14">
        <f t="shared" si="46"/>
        <v>7.7911720685382201E-3</v>
      </c>
      <c r="DB32" s="14">
        <f t="shared" si="47"/>
        <v>0.96068182588739981</v>
      </c>
      <c r="DC32" s="14">
        <f t="shared" si="48"/>
        <v>0.91364749255375066</v>
      </c>
      <c r="DD32" s="14">
        <f t="shared" si="49"/>
        <v>0.11364749255375062</v>
      </c>
      <c r="DE32" s="14">
        <v>0.85</v>
      </c>
      <c r="DF32" s="14">
        <f t="shared" si="50"/>
        <v>0.221993699384534</v>
      </c>
      <c r="DG32" s="14">
        <f t="shared" si="51"/>
        <v>-9.7275862811266517E-2</v>
      </c>
      <c r="DH32" s="14">
        <f t="shared" si="52"/>
        <v>8.4056586232580718E-3</v>
      </c>
      <c r="DI32" s="14">
        <f t="shared" si="53"/>
        <v>-2.1460181223029138E-5</v>
      </c>
      <c r="DJ32" s="14">
        <f t="shared" si="54"/>
        <v>6.8711309383348036E-3</v>
      </c>
      <c r="DK32" s="14">
        <f t="shared" si="107"/>
        <v>0.96509209491627446</v>
      </c>
      <c r="DL32" s="14">
        <f t="shared" si="108"/>
        <v>0.91778253014493616</v>
      </c>
      <c r="DM32" s="14">
        <f t="shared" si="109"/>
        <v>6.7782530144936182E-2</v>
      </c>
      <c r="DN32" s="14">
        <f t="shared" si="110"/>
        <v>-0.91729924817628994</v>
      </c>
      <c r="DO32" s="14">
        <f t="shared" si="111"/>
        <v>0.9238935851955582</v>
      </c>
      <c r="DP32" s="14">
        <f t="shared" si="55"/>
        <v>0.85</v>
      </c>
      <c r="DQ32" s="14">
        <f t="shared" si="56"/>
        <v>0.221993699384534</v>
      </c>
      <c r="DR32" s="14">
        <f t="shared" si="57"/>
        <v>-9.7275862811266517E-2</v>
      </c>
      <c r="DS32" s="14">
        <f t="shared" si="58"/>
        <v>8.4056586232580718E-3</v>
      </c>
      <c r="DT32" s="14">
        <f t="shared" si="59"/>
        <v>-2.1460181223029138E-5</v>
      </c>
      <c r="DU32" s="14">
        <f t="shared" si="60"/>
        <v>6.8711309383348036E-3</v>
      </c>
      <c r="DV32" s="14">
        <f t="shared" si="61"/>
        <v>0.96509209491627446</v>
      </c>
      <c r="DW32" s="14">
        <f t="shared" si="62"/>
        <v>0.91778253014493616</v>
      </c>
      <c r="DX32" s="14">
        <f t="shared" si="63"/>
        <v>6.7782530144936182E-2</v>
      </c>
      <c r="DY32" s="14">
        <f t="shared" si="64"/>
        <v>0.9238935851955582</v>
      </c>
      <c r="DZ32" s="14">
        <f t="shared" si="65"/>
        <v>0.20423850484567807</v>
      </c>
      <c r="EA32" s="14">
        <f t="shared" si="66"/>
        <v>-8.9495678630645462E-2</v>
      </c>
      <c r="EB32" s="14">
        <f t="shared" si="67"/>
        <v>7.1148491433964851E-3</v>
      </c>
      <c r="EC32" s="14">
        <f t="shared" si="68"/>
        <v>-1.4145498438462661E-5</v>
      </c>
      <c r="ED32" s="14">
        <f t="shared" si="69"/>
        <v>5.7853247711256326E-3</v>
      </c>
      <c r="EE32" s="14">
        <f t="shared" si="70"/>
        <v>0.97037242535505452</v>
      </c>
      <c r="EF32" s="14">
        <f t="shared" si="71"/>
        <v>0.92324723564081335</v>
      </c>
      <c r="EG32" s="14">
        <f t="shared" si="72"/>
        <v>-6.4634955474485167E-4</v>
      </c>
      <c r="EH32" s="14">
        <f t="shared" si="73"/>
        <v>-0.92604628018230639</v>
      </c>
      <c r="EI32" s="14">
        <f t="shared" si="74"/>
        <v>0.92319561839997033</v>
      </c>
      <c r="EM32">
        <f t="shared" si="22"/>
        <v>772.75483538282981</v>
      </c>
      <c r="EW32">
        <f t="shared" si="112"/>
        <v>2.3675012661436958</v>
      </c>
      <c r="EX32">
        <f t="shared" si="75"/>
        <v>3.5326559980418511E-2</v>
      </c>
      <c r="EY32">
        <f t="shared" si="113"/>
        <v>1.074075602039678</v>
      </c>
      <c r="EZ32">
        <f t="shared" si="114"/>
        <v>1.3469110923719942E-2</v>
      </c>
      <c r="FB32" s="16">
        <v>1818.7</v>
      </c>
      <c r="FC32" s="16">
        <v>8851.2999999999993</v>
      </c>
    </row>
    <row r="33" spans="3:159">
      <c r="C33" s="4">
        <f t="shared" si="76"/>
        <v>1022.9730842363068</v>
      </c>
      <c r="D33">
        <v>560</v>
      </c>
      <c r="E33" s="4">
        <f t="shared" si="23"/>
        <v>1059.8334773225449</v>
      </c>
      <c r="F33" s="4">
        <f t="shared" si="24"/>
        <v>-499.83347732254492</v>
      </c>
      <c r="G33" s="4">
        <f>Sheet1!D34</f>
        <v>516.29999999999995</v>
      </c>
      <c r="H33" s="4">
        <f>Sheet1!F34</f>
        <v>-536.23603994992186</v>
      </c>
      <c r="I33" s="25">
        <f t="shared" si="25"/>
        <v>0.83301058643883064</v>
      </c>
      <c r="J33" s="4">
        <f t="shared" si="26"/>
        <v>1160.0325631626874</v>
      </c>
      <c r="K33" s="4">
        <f t="shared" si="0"/>
        <v>791.48654211815347</v>
      </c>
      <c r="M33" s="4">
        <f t="shared" si="1"/>
        <v>791.48654211815347</v>
      </c>
      <c r="Q33">
        <f t="shared" si="27"/>
        <v>121.41991920122061</v>
      </c>
      <c r="S33">
        <f t="shared" si="28"/>
        <v>1.2238169554102662</v>
      </c>
      <c r="T33">
        <f t="shared" si="29"/>
        <v>2.0428964545486681E-2</v>
      </c>
      <c r="U33">
        <f t="shared" si="2"/>
        <v>122.38169554102663</v>
      </c>
      <c r="V33">
        <f t="shared" si="77"/>
        <v>687.17322046286461</v>
      </c>
      <c r="W33">
        <f t="shared" si="3"/>
        <v>262.67579118940773</v>
      </c>
      <c r="X33">
        <f t="shared" si="78"/>
        <v>0.79785800807987795</v>
      </c>
      <c r="Y33">
        <f t="shared" si="30"/>
        <v>48.33</v>
      </c>
      <c r="Z33">
        <f t="shared" si="31"/>
        <v>1.0198474628418885</v>
      </c>
      <c r="AA33">
        <f t="shared" si="32"/>
        <v>49.28922787914847</v>
      </c>
      <c r="AB33">
        <f t="shared" si="33"/>
        <v>60.320992797582292</v>
      </c>
      <c r="AC33">
        <f t="shared" si="4"/>
        <v>1.2238169554102662</v>
      </c>
      <c r="AD33">
        <f t="shared" si="34"/>
        <v>49.28922787914847</v>
      </c>
      <c r="AI33">
        <f t="shared" si="115"/>
        <v>0.66405733946574774</v>
      </c>
      <c r="AJ33">
        <f t="shared" si="116"/>
        <v>0.81851755706973062</v>
      </c>
      <c r="AK33">
        <f t="shared" si="35"/>
        <v>2.5986365830240237</v>
      </c>
      <c r="AL33">
        <f t="shared" si="5"/>
        <v>0</v>
      </c>
      <c r="AM33">
        <f t="shared" si="6"/>
        <v>2.5986365830240237</v>
      </c>
      <c r="AN33">
        <f t="shared" si="79"/>
        <v>2.5986365830240237</v>
      </c>
      <c r="AO33">
        <f t="shared" si="7"/>
        <v>0</v>
      </c>
      <c r="AP33">
        <f t="shared" si="8"/>
        <v>30</v>
      </c>
      <c r="AQ33">
        <f t="shared" si="80"/>
        <v>30</v>
      </c>
      <c r="AS33">
        <f t="shared" si="81"/>
        <v>1.1866364949297654</v>
      </c>
      <c r="AU33">
        <f t="shared" si="36"/>
        <v>0.92153485165630966</v>
      </c>
      <c r="AW33">
        <f t="shared" si="9"/>
        <v>0.36455586349994945</v>
      </c>
      <c r="AX33">
        <f t="shared" si="9"/>
        <v>0.13935350945877245</v>
      </c>
      <c r="AY33">
        <f t="shared" si="82"/>
        <v>0.50390937295872185</v>
      </c>
      <c r="AZ33">
        <f t="shared" si="37"/>
        <v>0.72345521449511185</v>
      </c>
      <c r="BA33">
        <f t="shared" si="83"/>
        <v>0.27654478550488815</v>
      </c>
      <c r="BB33">
        <f t="shared" si="10"/>
        <v>0.73307706758805791</v>
      </c>
      <c r="BC33">
        <f t="shared" si="84"/>
        <v>0.73307706758805791</v>
      </c>
      <c r="BD33">
        <f t="shared" si="85"/>
        <v>0.79988131252956207</v>
      </c>
      <c r="BE33">
        <f t="shared" si="86"/>
        <v>0.30575908718445044</v>
      </c>
      <c r="BF33">
        <f t="shared" si="11"/>
        <v>25.821997688780527</v>
      </c>
      <c r="BG33">
        <f t="shared" si="87"/>
        <v>1.2031918309215859E-2</v>
      </c>
      <c r="BH33">
        <f t="shared" si="88"/>
        <v>2.1999740816466165E-3</v>
      </c>
      <c r="BI33">
        <f t="shared" si="89"/>
        <v>0.88489012637613507</v>
      </c>
      <c r="BJ33">
        <f t="shared" si="90"/>
        <v>2.4861550785475555E-3</v>
      </c>
      <c r="BK33">
        <f t="shared" si="38"/>
        <v>3.723651768593011E-3</v>
      </c>
      <c r="BL33">
        <f t="shared" si="39"/>
        <v>17.092859033111015</v>
      </c>
      <c r="BM33">
        <f t="shared" si="91"/>
        <v>2.1784838694216281E-4</v>
      </c>
      <c r="BN33">
        <f t="shared" si="92"/>
        <v>0.28403351077208633</v>
      </c>
      <c r="BO33">
        <f t="shared" si="93"/>
        <v>1.2732857206474071</v>
      </c>
      <c r="BP33">
        <f t="shared" si="94"/>
        <v>0.47230425330855297</v>
      </c>
      <c r="BQ33">
        <f t="shared" si="40"/>
        <v>5.4231094856830679E-5</v>
      </c>
      <c r="BR33">
        <f t="shared" si="95"/>
        <v>1.0848135446314349</v>
      </c>
      <c r="BS33">
        <f t="shared" si="96"/>
        <v>0.99710634779493557</v>
      </c>
      <c r="BT33">
        <f t="shared" si="97"/>
        <v>1.0879617274831923</v>
      </c>
      <c r="BU33">
        <f t="shared" si="41"/>
        <v>0.51384895132723252</v>
      </c>
      <c r="BV33">
        <f t="shared" si="42"/>
        <v>0.51384895132723252</v>
      </c>
      <c r="BW33">
        <f t="shared" si="43"/>
        <v>0.51384895132723252</v>
      </c>
      <c r="BX33">
        <f t="shared" si="12"/>
        <v>17.968677030728752</v>
      </c>
      <c r="BY33">
        <f t="shared" si="13"/>
        <v>0.3385334408659294</v>
      </c>
      <c r="BZ33">
        <f t="shared" si="14"/>
        <v>34508.359450537107</v>
      </c>
      <c r="CA33">
        <f t="shared" si="15"/>
        <v>0.20146537345405702</v>
      </c>
      <c r="CB33">
        <f t="shared" si="16"/>
        <v>22609.857810179292</v>
      </c>
      <c r="CC33">
        <f t="shared" si="98"/>
        <v>1.6187778227438283E-4</v>
      </c>
      <c r="CD33">
        <f t="shared" si="99"/>
        <v>2.2314160674325766E-4</v>
      </c>
      <c r="CE33">
        <f t="shared" si="100"/>
        <v>-3.0900049444385869</v>
      </c>
      <c r="CF33">
        <f t="shared" si="101"/>
        <v>12.279493063119947</v>
      </c>
      <c r="CG33">
        <f t="shared" si="102"/>
        <v>6.6319176338910093E-3</v>
      </c>
      <c r="CH33">
        <f t="shared" si="17"/>
        <v>26.508231638838105</v>
      </c>
      <c r="CI33" s="11">
        <f t="shared" si="18"/>
        <v>2316665040.5738435</v>
      </c>
      <c r="CJ33" s="18">
        <f t="shared" si="44"/>
        <v>0.18430196543119093</v>
      </c>
      <c r="CK33" s="18">
        <f t="shared" si="19"/>
        <v>36.860393086238183</v>
      </c>
      <c r="CL33">
        <f t="shared" si="103"/>
        <v>3200</v>
      </c>
      <c r="CM33" s="4">
        <f t="shared" si="20"/>
        <v>1059.8334773225449</v>
      </c>
      <c r="CN33" s="11"/>
      <c r="CO33" s="11"/>
      <c r="CP33" s="11"/>
      <c r="CQ33" s="11"/>
      <c r="CR33" s="11"/>
      <c r="CS33" s="11"/>
      <c r="CT33" s="11"/>
      <c r="CU33" s="13">
        <f t="shared" si="21"/>
        <v>1.1866364949297654</v>
      </c>
      <c r="CV33" s="14">
        <v>0.8</v>
      </c>
      <c r="CW33" s="14">
        <f t="shared" si="104"/>
        <v>0.24158579285888651</v>
      </c>
      <c r="CX33" s="14">
        <f t="shared" si="45"/>
        <v>-0.10586096140767021</v>
      </c>
      <c r="CY33" s="14">
        <f t="shared" si="105"/>
        <v>9.9548158979474079E-3</v>
      </c>
      <c r="CZ33" s="14">
        <f t="shared" si="106"/>
        <v>-3.2755715959285619E-5</v>
      </c>
      <c r="DA33" s="14">
        <f t="shared" si="46"/>
        <v>8.1889354096019093E-3</v>
      </c>
      <c r="DB33" s="14">
        <f t="shared" si="47"/>
        <v>0.9587928589824618</v>
      </c>
      <c r="DC33" s="14">
        <f t="shared" si="48"/>
        <v>0.91197810299963145</v>
      </c>
      <c r="DD33" s="14">
        <f t="shared" si="49"/>
        <v>0.1119781029996314</v>
      </c>
      <c r="DE33" s="14">
        <v>0.85</v>
      </c>
      <c r="DF33" s="14">
        <f t="shared" si="50"/>
        <v>0.2273748638671873</v>
      </c>
      <c r="DG33" s="14">
        <f t="shared" si="51"/>
        <v>-9.963384603074843E-2</v>
      </c>
      <c r="DH33" s="14">
        <f t="shared" si="52"/>
        <v>8.8181068161748664E-3</v>
      </c>
      <c r="DI33" s="14">
        <f t="shared" si="53"/>
        <v>-2.4190363971670302E-5</v>
      </c>
      <c r="DJ33" s="14">
        <f t="shared" si="54"/>
        <v>7.220419245523137E-3</v>
      </c>
      <c r="DK33" s="14">
        <f t="shared" si="107"/>
        <v>0.96341095274480582</v>
      </c>
      <c r="DL33" s="14">
        <f t="shared" si="108"/>
        <v>0.91616468213394453</v>
      </c>
      <c r="DM33" s="14">
        <f t="shared" si="109"/>
        <v>6.6164682133944552E-2</v>
      </c>
      <c r="DN33" s="14">
        <f t="shared" si="110"/>
        <v>-0.9162684173137382</v>
      </c>
      <c r="DO33" s="14">
        <f t="shared" si="111"/>
        <v>0.9222110255943583</v>
      </c>
      <c r="DP33" s="14">
        <f t="shared" si="55"/>
        <v>0.85</v>
      </c>
      <c r="DQ33" s="14">
        <f t="shared" si="56"/>
        <v>0.2273748638671873</v>
      </c>
      <c r="DR33" s="14">
        <f t="shared" si="57"/>
        <v>-9.963384603074843E-2</v>
      </c>
      <c r="DS33" s="14">
        <f t="shared" si="58"/>
        <v>8.8181068161748664E-3</v>
      </c>
      <c r="DT33" s="14">
        <f t="shared" si="59"/>
        <v>-2.4190363971670302E-5</v>
      </c>
      <c r="DU33" s="14">
        <f t="shared" si="60"/>
        <v>7.220419245523137E-3</v>
      </c>
      <c r="DV33" s="14">
        <f t="shared" si="61"/>
        <v>0.96341095274480582</v>
      </c>
      <c r="DW33" s="14">
        <f t="shared" si="62"/>
        <v>0.91616468213394453</v>
      </c>
      <c r="DX33" s="14">
        <f t="shared" si="63"/>
        <v>6.6164682133944552E-2</v>
      </c>
      <c r="DY33" s="14">
        <f t="shared" si="64"/>
        <v>0.9222110255943583</v>
      </c>
      <c r="DZ33" s="14">
        <f t="shared" si="65"/>
        <v>0.20957094300900272</v>
      </c>
      <c r="EA33" s="14">
        <f t="shared" si="66"/>
        <v>-9.183231036687603E-2</v>
      </c>
      <c r="EB33" s="14">
        <f t="shared" si="67"/>
        <v>7.4912206010897941E-3</v>
      </c>
      <c r="EC33" s="14">
        <f t="shared" si="68"/>
        <v>-1.609109061765125E-5</v>
      </c>
      <c r="ED33" s="14">
        <f t="shared" si="69"/>
        <v>6.1007733615403787E-3</v>
      </c>
      <c r="EE33" s="14">
        <f t="shared" si="70"/>
        <v>0.96882982114257366</v>
      </c>
      <c r="EF33" s="14">
        <f t="shared" si="71"/>
        <v>0.92158561248952386</v>
      </c>
      <c r="EG33" s="14">
        <f t="shared" si="72"/>
        <v>-6.2541310483443802E-4</v>
      </c>
      <c r="EH33" s="14">
        <f t="shared" si="73"/>
        <v>-0.92492932608337231</v>
      </c>
      <c r="EI33" s="14">
        <f t="shared" si="74"/>
        <v>0.92153485165630966</v>
      </c>
      <c r="EM33">
        <f t="shared" si="22"/>
        <v>791.48654211815347</v>
      </c>
      <c r="EW33">
        <f t="shared" si="112"/>
        <v>2.4293140673725486</v>
      </c>
      <c r="EX33">
        <f t="shared" si="75"/>
        <v>3.624889681773965E-2</v>
      </c>
      <c r="EY33">
        <f t="shared" si="113"/>
        <v>1.0766614301869231</v>
      </c>
      <c r="EZ33">
        <f t="shared" si="114"/>
        <v>1.3501537697104219E-2</v>
      </c>
      <c r="FB33" s="16">
        <v>1938.3</v>
      </c>
      <c r="FC33" s="16">
        <v>9234</v>
      </c>
    </row>
    <row r="34" spans="3:159">
      <c r="C34" s="4">
        <f t="shared" si="76"/>
        <v>1059.8334773225449</v>
      </c>
      <c r="D34">
        <v>561</v>
      </c>
      <c r="E34" s="4">
        <f t="shared" si="23"/>
        <v>1097.098347549854</v>
      </c>
      <c r="F34" s="4">
        <f t="shared" si="24"/>
        <v>-536.098347549854</v>
      </c>
      <c r="G34" s="4">
        <f>Sheet1!D35</f>
        <v>516.4</v>
      </c>
      <c r="H34" s="4">
        <f>Sheet1!F35</f>
        <v>-572.80570669621113</v>
      </c>
      <c r="I34" s="25">
        <f t="shared" si="25"/>
        <v>0.82303495843850039</v>
      </c>
      <c r="J34" s="4">
        <f t="shared" si="26"/>
        <v>1212.3676509767756</v>
      </c>
      <c r="K34" s="4">
        <f t="shared" si="0"/>
        <v>810.41673866127246</v>
      </c>
      <c r="M34" s="4">
        <f t="shared" si="1"/>
        <v>810.41673866127246</v>
      </c>
      <c r="Q34">
        <f t="shared" si="27"/>
        <v>124.59959346788766</v>
      </c>
      <c r="S34">
        <f t="shared" si="28"/>
        <v>1.2233142450164274</v>
      </c>
      <c r="T34">
        <f t="shared" si="29"/>
        <v>1.9915710051255441E-2</v>
      </c>
      <c r="U34">
        <f t="shared" si="2"/>
        <v>122.33142450164274</v>
      </c>
      <c r="V34">
        <f t="shared" si="77"/>
        <v>686.89094857672399</v>
      </c>
      <c r="W34">
        <f t="shared" si="3"/>
        <v>249.74381368031084</v>
      </c>
      <c r="X34">
        <f t="shared" si="78"/>
        <v>0.79754004065321127</v>
      </c>
      <c r="Y34">
        <f t="shared" si="30"/>
        <v>48.33</v>
      </c>
      <c r="Z34">
        <f t="shared" si="31"/>
        <v>1.0194285375136896</v>
      </c>
      <c r="AA34">
        <f t="shared" si="32"/>
        <v>49.268981218036615</v>
      </c>
      <c r="AB34">
        <f t="shared" si="33"/>
        <v>60.271446561471002</v>
      </c>
      <c r="AC34">
        <f t="shared" si="4"/>
        <v>1.2233142450164274</v>
      </c>
      <c r="AD34">
        <f t="shared" si="34"/>
        <v>49.268981218036615</v>
      </c>
      <c r="AI34">
        <f t="shared" si="115"/>
        <v>0.65919902747671999</v>
      </c>
      <c r="AJ34">
        <f t="shared" si="116"/>
        <v>0.8153016793790191</v>
      </c>
      <c r="AK34">
        <f t="shared" si="35"/>
        <v>2.5658336220794431</v>
      </c>
      <c r="AL34">
        <f t="shared" si="5"/>
        <v>0</v>
      </c>
      <c r="AM34">
        <f t="shared" si="6"/>
        <v>2.5658336220794431</v>
      </c>
      <c r="AN34">
        <f t="shared" si="79"/>
        <v>2.5658336220794431</v>
      </c>
      <c r="AO34">
        <f t="shared" si="7"/>
        <v>0</v>
      </c>
      <c r="AP34">
        <f t="shared" si="8"/>
        <v>30</v>
      </c>
      <c r="AQ34">
        <f t="shared" si="80"/>
        <v>30</v>
      </c>
      <c r="AS34">
        <f t="shared" si="81"/>
        <v>1.2150175991923124</v>
      </c>
      <c r="AU34">
        <f t="shared" si="36"/>
        <v>0.9198691888670899</v>
      </c>
      <c r="AW34">
        <f t="shared" si="9"/>
        <v>0.36440611396354511</v>
      </c>
      <c r="AX34">
        <f t="shared" si="9"/>
        <v>0.13249289835344563</v>
      </c>
      <c r="AY34">
        <f t="shared" si="82"/>
        <v>0.49689901231699074</v>
      </c>
      <c r="AZ34">
        <f t="shared" si="37"/>
        <v>0.73336051175540795</v>
      </c>
      <c r="BA34">
        <f t="shared" si="83"/>
        <v>0.26663948824459205</v>
      </c>
      <c r="BB34">
        <f t="shared" si="10"/>
        <v>0.74241399726991752</v>
      </c>
      <c r="BC34">
        <f t="shared" si="84"/>
        <v>0.74241399726991752</v>
      </c>
      <c r="BD34">
        <f t="shared" si="85"/>
        <v>0.79947062202673669</v>
      </c>
      <c r="BE34">
        <f t="shared" si="86"/>
        <v>0.29067618736866457</v>
      </c>
      <c r="BF34">
        <f t="shared" si="11"/>
        <v>25.816693660305312</v>
      </c>
      <c r="BG34">
        <f t="shared" si="87"/>
        <v>1.188125799659316E-2</v>
      </c>
      <c r="BH34">
        <f t="shared" si="88"/>
        <v>2.1971930135368284E-3</v>
      </c>
      <c r="BI34">
        <f t="shared" si="89"/>
        <v>0.88625900309653793</v>
      </c>
      <c r="BJ34">
        <f t="shared" si="90"/>
        <v>2.479177086901191E-3</v>
      </c>
      <c r="BK34">
        <f t="shared" si="38"/>
        <v>3.7112939420729904E-3</v>
      </c>
      <c r="BL34">
        <f t="shared" si="39"/>
        <v>16.599415338337231</v>
      </c>
      <c r="BM34">
        <f t="shared" si="91"/>
        <v>2.2357979883192393E-4</v>
      </c>
      <c r="BN34">
        <f t="shared" si="92"/>
        <v>0.2923173340911141</v>
      </c>
      <c r="BO34">
        <f t="shared" si="93"/>
        <v>1.2814010314499649</v>
      </c>
      <c r="BP34">
        <f t="shared" si="94"/>
        <v>0.47762246979857165</v>
      </c>
      <c r="BQ34">
        <f t="shared" si="40"/>
        <v>5.1332196407668919E-5</v>
      </c>
      <c r="BR34">
        <f t="shared" si="95"/>
        <v>1.0850156007121672</v>
      </c>
      <c r="BS34">
        <f t="shared" si="96"/>
        <v>0.99726080090710334</v>
      </c>
      <c r="BT34">
        <f t="shared" si="97"/>
        <v>1.0879958379244852</v>
      </c>
      <c r="BU34">
        <f t="shared" si="41"/>
        <v>0.51965125924005906</v>
      </c>
      <c r="BV34">
        <f t="shared" si="42"/>
        <v>0.51965125924005906</v>
      </c>
      <c r="BW34">
        <f t="shared" si="43"/>
        <v>0.51965125924005906</v>
      </c>
      <c r="BX34">
        <f t="shared" si="12"/>
        <v>17.953917984607614</v>
      </c>
      <c r="BY34">
        <f t="shared" si="13"/>
        <v>0.33016939950467045</v>
      </c>
      <c r="BZ34">
        <f t="shared" si="14"/>
        <v>34464.773355556288</v>
      </c>
      <c r="CA34">
        <f t="shared" si="15"/>
        <v>0.20658571803502285</v>
      </c>
      <c r="CB34">
        <f t="shared" si="16"/>
        <v>22021.609848954668</v>
      </c>
      <c r="CC34">
        <f t="shared" si="98"/>
        <v>1.6187778227438283E-4</v>
      </c>
      <c r="CD34">
        <f t="shared" si="99"/>
        <v>2.2910223342456902E-4</v>
      </c>
      <c r="CE34">
        <f t="shared" si="100"/>
        <v>-3.0808999032108808</v>
      </c>
      <c r="CF34">
        <f t="shared" si="101"/>
        <v>12.246483909901736</v>
      </c>
      <c r="CG34">
        <f t="shared" si="102"/>
        <v>6.6677171363643721E-3</v>
      </c>
      <c r="CH34">
        <f t="shared" si="17"/>
        <v>26.799706667971694</v>
      </c>
      <c r="CI34" s="11">
        <f t="shared" si="18"/>
        <v>2298022267.5577679</v>
      </c>
      <c r="CJ34" s="18">
        <f t="shared" si="44"/>
        <v>0.18632435113654497</v>
      </c>
      <c r="CK34" s="18">
        <f t="shared" si="19"/>
        <v>37.264870227308997</v>
      </c>
      <c r="CL34">
        <f t="shared" si="103"/>
        <v>3400</v>
      </c>
      <c r="CM34" s="4">
        <f t="shared" si="20"/>
        <v>1097.098347549854</v>
      </c>
      <c r="CN34" s="11"/>
      <c r="CO34" s="11"/>
      <c r="CP34" s="11"/>
      <c r="CQ34" s="11"/>
      <c r="CR34" s="11"/>
      <c r="CS34" s="11"/>
      <c r="CT34" s="11"/>
      <c r="CU34" s="13">
        <f t="shared" si="21"/>
        <v>1.2150175991923124</v>
      </c>
      <c r="CV34" s="14">
        <v>0.8</v>
      </c>
      <c r="CW34" s="14">
        <f t="shared" si="104"/>
        <v>0.2473638652549188</v>
      </c>
      <c r="CX34" s="14">
        <f t="shared" si="45"/>
        <v>-0.10839286649897822</v>
      </c>
      <c r="CY34" s="14">
        <f t="shared" si="105"/>
        <v>1.0436694428082031E-2</v>
      </c>
      <c r="CZ34" s="14">
        <f t="shared" si="106"/>
        <v>-3.6864762050397413E-5</v>
      </c>
      <c r="DA34" s="14">
        <f t="shared" si="46"/>
        <v>8.6021155108254466E-3</v>
      </c>
      <c r="DB34" s="14">
        <f t="shared" si="47"/>
        <v>0.95684182453998157</v>
      </c>
      <c r="DC34" s="14">
        <f t="shared" si="48"/>
        <v>0.91031155659143626</v>
      </c>
      <c r="DD34" s="14">
        <f t="shared" si="49"/>
        <v>0.11031155659143621</v>
      </c>
      <c r="DE34" s="14">
        <v>0.85</v>
      </c>
      <c r="DF34" s="14">
        <f t="shared" si="50"/>
        <v>0.23281304965168828</v>
      </c>
      <c r="DG34" s="14">
        <f t="shared" si="51"/>
        <v>-0.1020168155284501</v>
      </c>
      <c r="DH34" s="14">
        <f t="shared" si="52"/>
        <v>9.2449611542871971E-3</v>
      </c>
      <c r="DI34" s="14">
        <f t="shared" si="53"/>
        <v>-2.722492809610934E-5</v>
      </c>
      <c r="DJ34" s="14">
        <f t="shared" si="54"/>
        <v>7.5831030886311032E-3</v>
      </c>
      <c r="DK34" s="14">
        <f t="shared" si="107"/>
        <v>0.96167417462816107</v>
      </c>
      <c r="DL34" s="14">
        <f t="shared" si="108"/>
        <v>0.91454784495781283</v>
      </c>
      <c r="DM34" s="14">
        <f t="shared" si="109"/>
        <v>6.454784495781285E-2</v>
      </c>
      <c r="DN34" s="14">
        <f t="shared" si="110"/>
        <v>-0.91527423267246844</v>
      </c>
      <c r="DO34" s="14">
        <f t="shared" si="111"/>
        <v>0.92052295656717276</v>
      </c>
      <c r="DP34" s="14">
        <f t="shared" si="55"/>
        <v>0.85</v>
      </c>
      <c r="DQ34" s="14">
        <f t="shared" si="56"/>
        <v>0.23281304965168828</v>
      </c>
      <c r="DR34" s="14">
        <f t="shared" si="57"/>
        <v>-0.1020168155284501</v>
      </c>
      <c r="DS34" s="14">
        <f t="shared" si="58"/>
        <v>9.2449611542871971E-3</v>
      </c>
      <c r="DT34" s="14">
        <f t="shared" si="59"/>
        <v>-2.722492809610934E-5</v>
      </c>
      <c r="DU34" s="14">
        <f t="shared" si="60"/>
        <v>7.5831030886311023E-3</v>
      </c>
      <c r="DV34" s="14">
        <f t="shared" si="61"/>
        <v>0.96167417462816107</v>
      </c>
      <c r="DW34" s="14">
        <f t="shared" si="62"/>
        <v>0.91454784495781283</v>
      </c>
      <c r="DX34" s="14">
        <f t="shared" si="63"/>
        <v>6.454784495781285E-2</v>
      </c>
      <c r="DY34" s="14">
        <f t="shared" si="64"/>
        <v>0.92052295656717276</v>
      </c>
      <c r="DZ34" s="14">
        <f t="shared" si="65"/>
        <v>0.21497681376889644</v>
      </c>
      <c r="EA34" s="14">
        <f t="shared" si="66"/>
        <v>-9.420111967936004E-2</v>
      </c>
      <c r="EB34" s="14">
        <f t="shared" si="67"/>
        <v>7.8826763363104898E-3</v>
      </c>
      <c r="EC34" s="14">
        <f t="shared" si="68"/>
        <v>-1.8276298878009658E-5</v>
      </c>
      <c r="ED34" s="14">
        <f t="shared" si="69"/>
        <v>6.4298675136751785E-3</v>
      </c>
      <c r="EE34" s="14">
        <f t="shared" si="70"/>
        <v>0.96722799380502467</v>
      </c>
      <c r="EF34" s="14">
        <f t="shared" si="71"/>
        <v>0.91991898081151247</v>
      </c>
      <c r="EG34" s="14">
        <f t="shared" si="72"/>
        <v>-6.0397575566029094E-4</v>
      </c>
      <c r="EH34" s="14">
        <f t="shared" si="73"/>
        <v>-0.92383847593536927</v>
      </c>
      <c r="EI34" s="14">
        <f t="shared" si="74"/>
        <v>0.9198691888670899</v>
      </c>
      <c r="EM34">
        <f t="shared" si="22"/>
        <v>810.41673866127246</v>
      </c>
      <c r="EW34">
        <f t="shared" si="112"/>
        <v>2.4919780879416771</v>
      </c>
      <c r="EX34">
        <f t="shared" si="75"/>
        <v>3.7183935084838568E-2</v>
      </c>
      <c r="EY34">
        <f t="shared" si="113"/>
        <v>1.0793084403100133</v>
      </c>
      <c r="EZ34">
        <f t="shared" si="114"/>
        <v>1.35347317040218E-2</v>
      </c>
      <c r="FB34" s="16">
        <v>2093.8000000000002</v>
      </c>
      <c r="FC34" s="16">
        <v>9712.4</v>
      </c>
    </row>
    <row r="35" spans="3:159">
      <c r="C35" s="4">
        <f t="shared" si="76"/>
        <v>1097.098347549854</v>
      </c>
      <c r="D35">
        <v>562</v>
      </c>
      <c r="E35" s="4">
        <f t="shared" si="23"/>
        <v>1134.775836394464</v>
      </c>
      <c r="F35" s="4">
        <f t="shared" si="24"/>
        <v>-572.77583639446402</v>
      </c>
      <c r="G35" s="4">
        <f>Sheet1!D36</f>
        <v>516.5</v>
      </c>
      <c r="H35" s="4">
        <f>Sheet1!F36</f>
        <v>-609.76665831798664</v>
      </c>
      <c r="I35" s="25">
        <f t="shared" si="25"/>
        <v>0.81298509722027734</v>
      </c>
      <c r="J35" s="4">
        <f t="shared" si="26"/>
        <v>1266.534238515409</v>
      </c>
      <c r="K35" s="4">
        <f t="shared" si="0"/>
        <v>829.549173774927</v>
      </c>
      <c r="M35" s="4">
        <f t="shared" si="1"/>
        <v>829.549173774927</v>
      </c>
      <c r="Q35">
        <f t="shared" si="27"/>
        <v>127.82031652393486</v>
      </c>
      <c r="S35">
        <f t="shared" si="28"/>
        <v>1.2228063737943733</v>
      </c>
      <c r="T35">
        <f t="shared" si="29"/>
        <v>1.9421053243060114E-2</v>
      </c>
      <c r="U35">
        <f t="shared" si="2"/>
        <v>122.28063737943732</v>
      </c>
      <c r="V35">
        <f t="shared" si="77"/>
        <v>686.60577888554064</v>
      </c>
      <c r="W35">
        <f t="shared" si="3"/>
        <v>237.28581380088931</v>
      </c>
      <c r="X35">
        <f t="shared" si="78"/>
        <v>0.79721796834760661</v>
      </c>
      <c r="Y35">
        <f t="shared" si="30"/>
        <v>48.33</v>
      </c>
      <c r="Z35">
        <f t="shared" si="31"/>
        <v>1.019005311495311</v>
      </c>
      <c r="AA35">
        <f t="shared" si="32"/>
        <v>49.248526704568384</v>
      </c>
      <c r="AB35">
        <f t="shared" si="33"/>
        <v>60.221412354328621</v>
      </c>
      <c r="AC35">
        <f t="shared" si="4"/>
        <v>1.2228063737943733</v>
      </c>
      <c r="AD35">
        <f t="shared" si="34"/>
        <v>49.248526704568384</v>
      </c>
      <c r="AI35">
        <f t="shared" si="115"/>
        <v>0.65438308248102861</v>
      </c>
      <c r="AJ35">
        <f t="shared" si="116"/>
        <v>0.8120946830756296</v>
      </c>
      <c r="AK35">
        <f t="shared" si="35"/>
        <v>2.5335086598368064</v>
      </c>
      <c r="AL35">
        <f t="shared" si="5"/>
        <v>0</v>
      </c>
      <c r="AM35">
        <f t="shared" si="6"/>
        <v>2.5335086598368064</v>
      </c>
      <c r="AN35">
        <f t="shared" si="79"/>
        <v>2.5335086598368064</v>
      </c>
      <c r="AO35">
        <f t="shared" si="7"/>
        <v>0</v>
      </c>
      <c r="AP35">
        <f t="shared" si="8"/>
        <v>30</v>
      </c>
      <c r="AQ35">
        <f t="shared" si="80"/>
        <v>30</v>
      </c>
      <c r="AS35">
        <f t="shared" si="81"/>
        <v>1.2437019097075368</v>
      </c>
      <c r="AU35">
        <f t="shared" si="36"/>
        <v>0.91819894401113566</v>
      </c>
      <c r="AW35">
        <f t="shared" si="9"/>
        <v>0.36425482709741358</v>
      </c>
      <c r="AX35">
        <f t="shared" si="9"/>
        <v>0.12588373960237317</v>
      </c>
      <c r="AY35">
        <f t="shared" si="82"/>
        <v>0.49013856669978673</v>
      </c>
      <c r="AZ35">
        <f t="shared" si="37"/>
        <v>0.74316703855814348</v>
      </c>
      <c r="BA35">
        <f t="shared" si="83"/>
        <v>0.25683296144185652</v>
      </c>
      <c r="BB35">
        <f t="shared" si="10"/>
        <v>0.75129417797487341</v>
      </c>
      <c r="BC35">
        <f t="shared" si="84"/>
        <v>0.75129417797487341</v>
      </c>
      <c r="BD35">
        <f t="shared" si="85"/>
        <v>0.79905575821472064</v>
      </c>
      <c r="BE35">
        <f t="shared" si="86"/>
        <v>0.27614768429130032</v>
      </c>
      <c r="BF35">
        <f t="shared" si="11"/>
        <v>25.811334073860856</v>
      </c>
      <c r="BG35">
        <f t="shared" si="87"/>
        <v>1.1732793111480962E-2</v>
      </c>
      <c r="BH35">
        <f t="shared" si="88"/>
        <v>2.1944308817607211E-3</v>
      </c>
      <c r="BI35">
        <f t="shared" si="89"/>
        <v>0.88760987557423388</v>
      </c>
      <c r="BJ35">
        <f t="shared" si="90"/>
        <v>2.4722920983061927E-3</v>
      </c>
      <c r="BK35">
        <f t="shared" si="38"/>
        <v>3.6990666810709717E-3</v>
      </c>
      <c r="BL35">
        <f t="shared" si="39"/>
        <v>16.113819465641203</v>
      </c>
      <c r="BM35">
        <f t="shared" si="91"/>
        <v>2.295586523703043E-4</v>
      </c>
      <c r="BN35">
        <f t="shared" si="92"/>
        <v>0.30100986851143069</v>
      </c>
      <c r="BO35">
        <f t="shared" si="93"/>
        <v>1.2899172645811676</v>
      </c>
      <c r="BP35">
        <f t="shared" si="94"/>
        <v>0.4830693012969931</v>
      </c>
      <c r="BQ35">
        <f t="shared" si="40"/>
        <v>4.8555627996190415E-5</v>
      </c>
      <c r="BR35">
        <f t="shared" si="95"/>
        <v>1.0852091670227464</v>
      </c>
      <c r="BS35">
        <f t="shared" si="96"/>
        <v>0.99740876018287461</v>
      </c>
      <c r="BT35">
        <f t="shared" si="97"/>
        <v>1.0880285098195583</v>
      </c>
      <c r="BU35">
        <f t="shared" si="41"/>
        <v>0.52559317202974265</v>
      </c>
      <c r="BV35">
        <f t="shared" si="42"/>
        <v>0.52559317202974265</v>
      </c>
      <c r="BW35">
        <f t="shared" si="43"/>
        <v>0.52559317202974265</v>
      </c>
      <c r="BX35">
        <f t="shared" si="12"/>
        <v>17.939013579574912</v>
      </c>
      <c r="BY35">
        <f t="shared" si="13"/>
        <v>0.32169711082084695</v>
      </c>
      <c r="BZ35">
        <f t="shared" si="14"/>
        <v>34420.709222968384</v>
      </c>
      <c r="CA35">
        <f t="shared" si="15"/>
        <v>0.21196165996041552</v>
      </c>
      <c r="CB35">
        <f t="shared" si="16"/>
        <v>21435.638965463593</v>
      </c>
      <c r="CC35">
        <f t="shared" si="98"/>
        <v>1.6187778227438283E-4</v>
      </c>
      <c r="CD35">
        <f t="shared" si="99"/>
        <v>2.3536503894885816E-4</v>
      </c>
      <c r="CE35">
        <f t="shared" si="100"/>
        <v>-3.0715597134032353</v>
      </c>
      <c r="CF35">
        <f t="shared" si="101"/>
        <v>12.212589006665286</v>
      </c>
      <c r="CG35">
        <f t="shared" si="102"/>
        <v>6.7047797526947981E-3</v>
      </c>
      <c r="CH35">
        <f t="shared" si="17"/>
        <v>27.097040593423312</v>
      </c>
      <c r="CI35" s="11">
        <f t="shared" si="18"/>
        <v>2279599406.2133598</v>
      </c>
      <c r="CJ35" s="18">
        <f t="shared" si="44"/>
        <v>0.18838744422305068</v>
      </c>
      <c r="CK35" s="18">
        <f t="shared" si="19"/>
        <v>37.677488844610139</v>
      </c>
      <c r="CL35">
        <f t="shared" si="103"/>
        <v>3600</v>
      </c>
      <c r="CM35" s="4">
        <f t="shared" si="20"/>
        <v>1134.775836394464</v>
      </c>
      <c r="CN35" s="11"/>
      <c r="CO35" s="11"/>
      <c r="CP35" s="11"/>
      <c r="CQ35" s="11"/>
      <c r="CR35" s="11"/>
      <c r="CS35" s="11"/>
      <c r="CT35" s="11"/>
      <c r="CU35" s="13">
        <f t="shared" si="21"/>
        <v>1.2437019097075368</v>
      </c>
      <c r="CV35" s="14">
        <v>0.8</v>
      </c>
      <c r="CW35" s="14">
        <f t="shared" si="104"/>
        <v>0.25320366702069974</v>
      </c>
      <c r="CX35" s="14">
        <f t="shared" si="45"/>
        <v>-0.1109518209061891</v>
      </c>
      <c r="CY35" s="14">
        <f t="shared" si="105"/>
        <v>1.0935293233066964E-2</v>
      </c>
      <c r="CZ35" s="14">
        <f t="shared" si="106"/>
        <v>-4.1426676971637364E-5</v>
      </c>
      <c r="DA35" s="14">
        <f t="shared" si="46"/>
        <v>9.0312634542311712E-3</v>
      </c>
      <c r="DB35" s="14">
        <f t="shared" si="47"/>
        <v>0.95482727194630712</v>
      </c>
      <c r="DC35" s="14">
        <f t="shared" si="48"/>
        <v>0.90864819565008148</v>
      </c>
      <c r="DD35" s="14">
        <f t="shared" si="49"/>
        <v>0.10864819565008144</v>
      </c>
      <c r="DE35" s="14">
        <v>0.85</v>
      </c>
      <c r="DF35" s="14">
        <f t="shared" si="50"/>
        <v>0.23830933366654092</v>
      </c>
      <c r="DG35" s="14">
        <f t="shared" si="51"/>
        <v>-0.10442524320582502</v>
      </c>
      <c r="DH35" s="14">
        <f t="shared" si="52"/>
        <v>9.6866265317132952E-3</v>
      </c>
      <c r="DI35" s="14">
        <f t="shared" si="53"/>
        <v>-3.0593939553216691E-5</v>
      </c>
      <c r="DJ35" s="14">
        <f t="shared" si="54"/>
        <v>7.9596513788477673E-3</v>
      </c>
      <c r="DK35" s="14">
        <f t="shared" si="107"/>
        <v>0.95988042932161932</v>
      </c>
      <c r="DL35" s="14">
        <f t="shared" si="108"/>
        <v>0.91293229084822025</v>
      </c>
      <c r="DM35" s="14">
        <f t="shared" si="109"/>
        <v>6.2932290848220274E-2</v>
      </c>
      <c r="DN35" s="14">
        <f t="shared" si="110"/>
        <v>-0.91431809603722447</v>
      </c>
      <c r="DO35" s="14">
        <f t="shared" si="111"/>
        <v>0.918829755334579</v>
      </c>
      <c r="DP35" s="14">
        <f t="shared" si="55"/>
        <v>0.85</v>
      </c>
      <c r="DQ35" s="14">
        <f t="shared" si="56"/>
        <v>0.23830933366654092</v>
      </c>
      <c r="DR35" s="14">
        <f t="shared" si="57"/>
        <v>-0.10442524320582502</v>
      </c>
      <c r="DS35" s="14">
        <f t="shared" si="58"/>
        <v>9.6866265317132952E-3</v>
      </c>
      <c r="DT35" s="14">
        <f t="shared" si="59"/>
        <v>-3.0593939553216691E-5</v>
      </c>
      <c r="DU35" s="14">
        <f t="shared" si="60"/>
        <v>7.9596513788477673E-3</v>
      </c>
      <c r="DV35" s="14">
        <f t="shared" si="61"/>
        <v>0.95988042932161932</v>
      </c>
      <c r="DW35" s="14">
        <f t="shared" si="62"/>
        <v>0.91293229084822025</v>
      </c>
      <c r="DX35" s="14">
        <f t="shared" si="63"/>
        <v>6.2932290848220274E-2</v>
      </c>
      <c r="DY35" s="14">
        <f t="shared" si="64"/>
        <v>0.918829755334579</v>
      </c>
      <c r="DZ35" s="14">
        <f t="shared" si="65"/>
        <v>0.22045752484669953</v>
      </c>
      <c r="EA35" s="14">
        <f t="shared" si="66"/>
        <v>-9.6602723420325068E-2</v>
      </c>
      <c r="EB35" s="14">
        <f t="shared" si="67"/>
        <v>8.2897284687627939E-3</v>
      </c>
      <c r="EC35" s="14">
        <f t="shared" si="68"/>
        <v>-2.0727874870716071E-5</v>
      </c>
      <c r="ED35" s="14">
        <f t="shared" si="69"/>
        <v>6.7731580437793478E-3</v>
      </c>
      <c r="EE35" s="14">
        <f t="shared" si="70"/>
        <v>0.96556515510867136</v>
      </c>
      <c r="EF35" s="14">
        <f t="shared" si="71"/>
        <v>0.91824765832042576</v>
      </c>
      <c r="EG35" s="14">
        <f t="shared" si="72"/>
        <v>-5.8209701415323778E-4</v>
      </c>
      <c r="EH35" s="14">
        <f t="shared" si="73"/>
        <v>-0.92277515085782746</v>
      </c>
      <c r="EI35" s="14">
        <f t="shared" si="74"/>
        <v>0.91819894401113566</v>
      </c>
      <c r="EM35">
        <f t="shared" si="22"/>
        <v>829.549173774927</v>
      </c>
      <c r="EW35">
        <f t="shared" si="112"/>
        <v>2.5555096459398658</v>
      </c>
      <c r="EX35">
        <f t="shared" si="75"/>
        <v>3.8131918271317768E-2</v>
      </c>
      <c r="EY35">
        <f t="shared" si="113"/>
        <v>1.0820181849524362</v>
      </c>
      <c r="EZ35">
        <f t="shared" si="114"/>
        <v>1.3568712413661272E-2</v>
      </c>
      <c r="FB35" s="16">
        <v>2189.6999999999998</v>
      </c>
      <c r="FC35" s="16">
        <v>9961.2999999999993</v>
      </c>
    </row>
    <row r="36" spans="3:159">
      <c r="C36" s="4">
        <f t="shared" si="76"/>
        <v>1134.775836394464</v>
      </c>
      <c r="D36">
        <v>563</v>
      </c>
      <c r="E36" s="4">
        <f t="shared" si="23"/>
        <v>1172.8747877293322</v>
      </c>
      <c r="F36" s="4">
        <f t="shared" si="24"/>
        <v>-609.87478772933218</v>
      </c>
      <c r="G36" s="4">
        <f>Sheet1!D37</f>
        <v>516.6</v>
      </c>
      <c r="H36" s="4">
        <f>Sheet1!F37</f>
        <v>-647.12649119900505</v>
      </c>
      <c r="I36" s="25">
        <f t="shared" si="25"/>
        <v>0.80283843684639822</v>
      </c>
      <c r="J36" s="4">
        <f t="shared" si="26"/>
        <v>1322.6482177970454</v>
      </c>
      <c r="K36" s="4">
        <f t="shared" si="0"/>
        <v>848.88791819723201</v>
      </c>
      <c r="M36" s="4">
        <f t="shared" si="1"/>
        <v>848.88791819723201</v>
      </c>
      <c r="Q36">
        <f t="shared" si="27"/>
        <v>131.08285024956425</v>
      </c>
      <c r="S36">
        <f t="shared" si="28"/>
        <v>1.2222932403540454</v>
      </c>
      <c r="T36">
        <f t="shared" si="29"/>
        <v>1.8944005898774374E-2</v>
      </c>
      <c r="U36">
        <f t="shared" si="2"/>
        <v>122.22932403540455</v>
      </c>
      <c r="V36">
        <f t="shared" si="77"/>
        <v>686.3176544587966</v>
      </c>
      <c r="W36">
        <f t="shared" si="3"/>
        <v>225.27671863376906</v>
      </c>
      <c r="X36">
        <f t="shared" si="78"/>
        <v>0.79689171497504363</v>
      </c>
      <c r="Y36">
        <f t="shared" si="30"/>
        <v>48.33</v>
      </c>
      <c r="Z36">
        <f t="shared" si="31"/>
        <v>1.0185777002950378</v>
      </c>
      <c r="AA36">
        <f t="shared" si="32"/>
        <v>49.227860255259174</v>
      </c>
      <c r="AB36">
        <f t="shared" si="33"/>
        <v>60.170880827096859</v>
      </c>
      <c r="AC36">
        <f t="shared" si="4"/>
        <v>1.2222932403540454</v>
      </c>
      <c r="AD36">
        <f t="shared" si="34"/>
        <v>49.227860255259174</v>
      </c>
      <c r="AI36">
        <f t="shared" si="115"/>
        <v>0.64960865391618861</v>
      </c>
      <c r="AJ36">
        <f t="shared" si="116"/>
        <v>0.80889637622320687</v>
      </c>
      <c r="AK36">
        <f t="shared" si="35"/>
        <v>2.5016515548548304</v>
      </c>
      <c r="AL36">
        <f t="shared" si="5"/>
        <v>0</v>
      </c>
      <c r="AM36">
        <f t="shared" si="6"/>
        <v>2.5016515548548304</v>
      </c>
      <c r="AN36">
        <f t="shared" si="79"/>
        <v>2.5016515548548304</v>
      </c>
      <c r="AO36">
        <f t="shared" si="7"/>
        <v>0</v>
      </c>
      <c r="AP36">
        <f t="shared" si="8"/>
        <v>30</v>
      </c>
      <c r="AQ36">
        <f t="shared" si="80"/>
        <v>30</v>
      </c>
      <c r="AS36">
        <f t="shared" si="81"/>
        <v>1.2726955295310824</v>
      </c>
      <c r="AU36">
        <f t="shared" si="36"/>
        <v>0.91652443461339694</v>
      </c>
      <c r="AW36">
        <f t="shared" si="9"/>
        <v>0.36410197269904754</v>
      </c>
      <c r="AX36">
        <f t="shared" si="9"/>
        <v>0.11951273164086723</v>
      </c>
      <c r="AY36">
        <f t="shared" si="82"/>
        <v>0.48361470433991477</v>
      </c>
      <c r="AZ36">
        <f t="shared" si="37"/>
        <v>0.75287614175422968</v>
      </c>
      <c r="BA36">
        <f t="shared" si="83"/>
        <v>0.24712385824577032</v>
      </c>
      <c r="BB36">
        <f t="shared" si="10"/>
        <v>0.75974826105666526</v>
      </c>
      <c r="BC36">
        <f t="shared" si="84"/>
        <v>0.75974826105666526</v>
      </c>
      <c r="BD36">
        <f t="shared" si="85"/>
        <v>0.79863663961052955</v>
      </c>
      <c r="BE36">
        <f t="shared" si="86"/>
        <v>0.26214427150942737</v>
      </c>
      <c r="BF36">
        <f t="shared" si="11"/>
        <v>25.805917824521714</v>
      </c>
      <c r="BG36">
        <f t="shared" si="87"/>
        <v>1.1586477135189736E-2</v>
      </c>
      <c r="BH36">
        <f t="shared" si="88"/>
        <v>2.1916876656495913E-3</v>
      </c>
      <c r="BI36">
        <f t="shared" si="89"/>
        <v>0.88894307708298714</v>
      </c>
      <c r="BJ36">
        <f t="shared" si="90"/>
        <v>2.4654983228414146E-3</v>
      </c>
      <c r="BK36">
        <f t="shared" si="38"/>
        <v>3.6869668773882695E-3</v>
      </c>
      <c r="BL36">
        <f t="shared" si="39"/>
        <v>15.635499399975938</v>
      </c>
      <c r="BM36">
        <f t="shared" si="91"/>
        <v>2.358074266175306E-4</v>
      </c>
      <c r="BN36">
        <f t="shared" si="92"/>
        <v>0.31015057381453159</v>
      </c>
      <c r="BO36">
        <f t="shared" si="93"/>
        <v>1.2988731488136651</v>
      </c>
      <c r="BP36">
        <f t="shared" si="94"/>
        <v>0.48865565053265891</v>
      </c>
      <c r="BQ36">
        <f t="shared" si="40"/>
        <v>4.589470511824565E-5</v>
      </c>
      <c r="BR36">
        <f t="shared" si="95"/>
        <v>1.0853947049426707</v>
      </c>
      <c r="BS36">
        <f t="shared" si="96"/>
        <v>0.99755057882193376</v>
      </c>
      <c r="BT36">
        <f t="shared" si="97"/>
        <v>1.0880598217129773</v>
      </c>
      <c r="BU36">
        <f t="shared" si="41"/>
        <v>0.53168657999760383</v>
      </c>
      <c r="BV36">
        <f t="shared" si="42"/>
        <v>0.53168657999760383</v>
      </c>
      <c r="BW36">
        <f t="shared" si="43"/>
        <v>0.53168657999760383</v>
      </c>
      <c r="BX36">
        <f t="shared" si="12"/>
        <v>17.923961030692904</v>
      </c>
      <c r="BY36">
        <f t="shared" si="13"/>
        <v>0.31311452315302607</v>
      </c>
      <c r="BZ36">
        <f t="shared" si="14"/>
        <v>34376.157935977426</v>
      </c>
      <c r="CA36">
        <f t="shared" si="15"/>
        <v>0.21761830254894254</v>
      </c>
      <c r="CB36">
        <f t="shared" si="16"/>
        <v>20851.43020784522</v>
      </c>
      <c r="CC36">
        <f t="shared" si="98"/>
        <v>1.6187778227438283E-4</v>
      </c>
      <c r="CD36">
        <f t="shared" si="99"/>
        <v>2.4195942195378884E-4</v>
      </c>
      <c r="CE36">
        <f t="shared" si="100"/>
        <v>-3.0619638482480602</v>
      </c>
      <c r="CF36">
        <f t="shared" si="101"/>
        <v>12.177732349575543</v>
      </c>
      <c r="CG36">
        <f t="shared" si="102"/>
        <v>6.7432172341284511E-3</v>
      </c>
      <c r="CH36">
        <f t="shared" si="17"/>
        <v>27.400739204885554</v>
      </c>
      <c r="CI36" s="11">
        <f t="shared" si="18"/>
        <v>2261391708.5524592</v>
      </c>
      <c r="CJ36" s="18">
        <f t="shared" si="44"/>
        <v>0.19049475667434071</v>
      </c>
      <c r="CK36" s="18">
        <f t="shared" si="19"/>
        <v>38.09895133486814</v>
      </c>
      <c r="CL36">
        <f t="shared" si="103"/>
        <v>3800</v>
      </c>
      <c r="CM36" s="4">
        <f t="shared" si="20"/>
        <v>1172.8747877293322</v>
      </c>
      <c r="CN36" s="11"/>
      <c r="CO36" s="11"/>
      <c r="CP36" s="11"/>
      <c r="CQ36" s="11"/>
      <c r="CR36" s="11"/>
      <c r="CS36" s="11"/>
      <c r="CT36" s="11"/>
      <c r="CU36" s="13">
        <f t="shared" si="21"/>
        <v>1.2726955295310824</v>
      </c>
      <c r="CV36" s="14">
        <v>0.8</v>
      </c>
      <c r="CW36" s="14">
        <f t="shared" si="104"/>
        <v>0.25910644066945304</v>
      </c>
      <c r="CX36" s="14">
        <f t="shared" si="45"/>
        <v>-0.11353836908865561</v>
      </c>
      <c r="CY36" s="14">
        <f t="shared" si="105"/>
        <v>1.1451091056782551E-2</v>
      </c>
      <c r="CZ36" s="14">
        <f t="shared" si="106"/>
        <v>-4.6485893725012534E-5</v>
      </c>
      <c r="DA36" s="14">
        <f t="shared" si="46"/>
        <v>9.4769606527359083E-3</v>
      </c>
      <c r="DB36" s="14">
        <f t="shared" si="47"/>
        <v>0.95274769130963777</v>
      </c>
      <c r="DC36" s="14">
        <f t="shared" si="48"/>
        <v>0.90698836024437846</v>
      </c>
      <c r="DD36" s="14">
        <f t="shared" si="49"/>
        <v>0.10698836024437841</v>
      </c>
      <c r="DE36" s="14">
        <v>0.85</v>
      </c>
      <c r="DF36" s="14">
        <f t="shared" si="50"/>
        <v>0.24386488533595585</v>
      </c>
      <c r="DG36" s="14">
        <f t="shared" si="51"/>
        <v>-0.10685964149520531</v>
      </c>
      <c r="DH36" s="14">
        <f t="shared" si="52"/>
        <v>1.014352702607728E-2</v>
      </c>
      <c r="DI36" s="14">
        <f t="shared" si="53"/>
        <v>-3.4330212478157165E-5</v>
      </c>
      <c r="DJ36" s="14">
        <f t="shared" si="54"/>
        <v>8.3505585561193339E-3</v>
      </c>
      <c r="DK36" s="14">
        <f t="shared" si="107"/>
        <v>0.95802833008164945</v>
      </c>
      <c r="DL36" s="14">
        <f t="shared" si="108"/>
        <v>0.91131828741211807</v>
      </c>
      <c r="DM36" s="14">
        <f t="shared" si="109"/>
        <v>6.1318287412118089E-2</v>
      </c>
      <c r="DN36" s="14">
        <f t="shared" si="110"/>
        <v>-0.91340145664520767</v>
      </c>
      <c r="DO36" s="14">
        <f t="shared" si="111"/>
        <v>0.91713180383719917</v>
      </c>
      <c r="DP36" s="14">
        <f t="shared" si="55"/>
        <v>0.85</v>
      </c>
      <c r="DQ36" s="14">
        <f t="shared" si="56"/>
        <v>0.24386488533595585</v>
      </c>
      <c r="DR36" s="14">
        <f t="shared" si="57"/>
        <v>-0.10685964149520531</v>
      </c>
      <c r="DS36" s="14">
        <f t="shared" si="58"/>
        <v>1.014352702607728E-2</v>
      </c>
      <c r="DT36" s="14">
        <f t="shared" si="59"/>
        <v>-3.4330212478157165E-5</v>
      </c>
      <c r="DU36" s="14">
        <f t="shared" si="60"/>
        <v>8.3505585561193339E-3</v>
      </c>
      <c r="DV36" s="14">
        <f t="shared" si="61"/>
        <v>0.95802833008164945</v>
      </c>
      <c r="DW36" s="14">
        <f t="shared" si="62"/>
        <v>0.91131828741211807</v>
      </c>
      <c r="DX36" s="14">
        <f t="shared" si="63"/>
        <v>6.1318287412118089E-2</v>
      </c>
      <c r="DY36" s="14">
        <f t="shared" si="64"/>
        <v>0.91713180383719917</v>
      </c>
      <c r="DZ36" s="14">
        <f t="shared" si="65"/>
        <v>0.22601457246199458</v>
      </c>
      <c r="EA36" s="14">
        <f t="shared" si="66"/>
        <v>-9.9037777221220355E-2</v>
      </c>
      <c r="EB36" s="14">
        <f t="shared" si="67"/>
        <v>8.7129121300027982E-3</v>
      </c>
      <c r="EC36" s="14">
        <f t="shared" si="68"/>
        <v>-2.3475364821640519E-5</v>
      </c>
      <c r="ED36" s="14">
        <f t="shared" si="69"/>
        <v>7.1312256016054804E-3</v>
      </c>
      <c r="EE36" s="14">
        <f t="shared" si="70"/>
        <v>0.96383944873073635</v>
      </c>
      <c r="EF36" s="14">
        <f t="shared" si="71"/>
        <v>0.91657196682622999</v>
      </c>
      <c r="EG36" s="14">
        <f t="shared" si="72"/>
        <v>-5.5983701096917748E-4</v>
      </c>
      <c r="EH36" s="14">
        <f t="shared" si="73"/>
        <v>-0.92174082753902187</v>
      </c>
      <c r="EI36" s="14">
        <f t="shared" si="74"/>
        <v>0.91652443461339694</v>
      </c>
      <c r="EM36">
        <f t="shared" si="22"/>
        <v>848.88791819723201</v>
      </c>
      <c r="EW36">
        <f t="shared" si="112"/>
        <v>2.6199260853138844</v>
      </c>
      <c r="EX36">
        <f t="shared" si="75"/>
        <v>3.9093105174071947E-2</v>
      </c>
      <c r="EY36">
        <f t="shared" si="113"/>
        <v>1.0847923004261661</v>
      </c>
      <c r="EZ36">
        <f t="shared" si="114"/>
        <v>1.3603500345683859E-2</v>
      </c>
    </row>
    <row r="37" spans="3:159">
      <c r="C37" s="4">
        <f t="shared" si="76"/>
        <v>1172.8747877293322</v>
      </c>
      <c r="D37">
        <v>564</v>
      </c>
      <c r="E37" s="4">
        <f t="shared" si="23"/>
        <v>1211.4048150865133</v>
      </c>
      <c r="F37" s="4">
        <f t="shared" si="24"/>
        <v>-647.40481508651328</v>
      </c>
      <c r="G37" s="4">
        <f>Sheet1!D38</f>
        <v>516.70000000000005</v>
      </c>
      <c r="H37" s="4">
        <f>Sheet1!F38</f>
        <v>-684.89343637616435</v>
      </c>
      <c r="I37" s="25">
        <f t="shared" si="25"/>
        <v>0.79257127462264487</v>
      </c>
      <c r="J37" s="4">
        <f t="shared" si="26"/>
        <v>1380.8411293921199</v>
      </c>
      <c r="K37" s="4">
        <f t="shared" si="0"/>
        <v>868.43739386466609</v>
      </c>
      <c r="M37" s="4">
        <f t="shared" si="1"/>
        <v>868.43739386466609</v>
      </c>
      <c r="Q37">
        <f t="shared" si="27"/>
        <v>134.38802137576002</v>
      </c>
      <c r="S37">
        <f t="shared" si="28"/>
        <v>1.2217747342408931</v>
      </c>
      <c r="T37">
        <f t="shared" si="29"/>
        <v>1.8483643964314858E-2</v>
      </c>
      <c r="U37">
        <f t="shared" si="2"/>
        <v>122.17747342408931</v>
      </c>
      <c r="V37">
        <f t="shared" si="77"/>
        <v>686.02651327626154</v>
      </c>
      <c r="W37">
        <f t="shared" si="3"/>
        <v>213.69306509004318</v>
      </c>
      <c r="X37">
        <f t="shared" si="78"/>
        <v>0.79656119786242408</v>
      </c>
      <c r="Y37">
        <f t="shared" si="30"/>
        <v>48.33</v>
      </c>
      <c r="Z37">
        <f t="shared" si="31"/>
        <v>1.018145611867411</v>
      </c>
      <c r="AA37">
        <f t="shared" si="32"/>
        <v>49.206977421551976</v>
      </c>
      <c r="AB37">
        <f t="shared" si="33"/>
        <v>60.119841762014296</v>
      </c>
      <c r="AC37">
        <f t="shared" si="4"/>
        <v>1.2217747342408931</v>
      </c>
      <c r="AD37">
        <f t="shared" si="34"/>
        <v>49.206977421551976</v>
      </c>
      <c r="AI37">
        <f t="shared" si="115"/>
        <v>0.64487484685603325</v>
      </c>
      <c r="AJ37">
        <f t="shared" si="116"/>
        <v>0.80570652431560041</v>
      </c>
      <c r="AK37">
        <f t="shared" si="35"/>
        <v>2.4702520117707349</v>
      </c>
      <c r="AL37">
        <f t="shared" si="5"/>
        <v>0</v>
      </c>
      <c r="AM37">
        <f t="shared" si="6"/>
        <v>2.4702520117707349</v>
      </c>
      <c r="AN37">
        <f t="shared" si="79"/>
        <v>2.4702520117707349</v>
      </c>
      <c r="AO37">
        <f t="shared" si="7"/>
        <v>0</v>
      </c>
      <c r="AP37">
        <f t="shared" si="8"/>
        <v>30</v>
      </c>
      <c r="AQ37">
        <f t="shared" si="80"/>
        <v>30</v>
      </c>
      <c r="AS37">
        <f t="shared" si="81"/>
        <v>1.3020050882528726</v>
      </c>
      <c r="AU37">
        <f t="shared" si="36"/>
        <v>0.91484598161928432</v>
      </c>
      <c r="AW37">
        <f t="shared" si="9"/>
        <v>0.36394751786576984</v>
      </c>
      <c r="AX37">
        <f t="shared" si="9"/>
        <v>0.11336742694276972</v>
      </c>
      <c r="AY37">
        <f t="shared" si="82"/>
        <v>0.47731494480853953</v>
      </c>
      <c r="AZ37">
        <f t="shared" si="37"/>
        <v>0.76248925751058638</v>
      </c>
      <c r="BA37">
        <f t="shared" si="83"/>
        <v>0.23751074248941362</v>
      </c>
      <c r="BB37">
        <f t="shared" si="10"/>
        <v>0.76780442615978961</v>
      </c>
      <c r="BC37">
        <f t="shared" si="84"/>
        <v>0.76780442615978961</v>
      </c>
      <c r="BD37">
        <f t="shared" si="85"/>
        <v>0.79821317737793518</v>
      </c>
      <c r="BE37">
        <f t="shared" si="86"/>
        <v>0.24863852514175946</v>
      </c>
      <c r="BF37">
        <f t="shared" si="11"/>
        <v>25.800443710357836</v>
      </c>
      <c r="BG37">
        <f t="shared" si="87"/>
        <v>1.1442262839764872E-2</v>
      </c>
      <c r="BH37">
        <f t="shared" si="88"/>
        <v>2.1889632991626499E-3</v>
      </c>
      <c r="BI37">
        <f t="shared" si="89"/>
        <v>0.89025895144103573</v>
      </c>
      <c r="BJ37">
        <f t="shared" si="90"/>
        <v>2.4587939223968936E-3</v>
      </c>
      <c r="BK37">
        <f t="shared" si="38"/>
        <v>3.6749913223519306E-3</v>
      </c>
      <c r="BL37">
        <f t="shared" si="39"/>
        <v>15.163894368776113</v>
      </c>
      <c r="BM37">
        <f t="shared" si="91"/>
        <v>2.4235141929761025E-4</v>
      </c>
      <c r="BN37">
        <f t="shared" si="92"/>
        <v>0.3197841943517169</v>
      </c>
      <c r="BO37">
        <f t="shared" si="93"/>
        <v>1.3083126024425999</v>
      </c>
      <c r="BP37">
        <f t="shared" si="94"/>
        <v>0.49439348018232582</v>
      </c>
      <c r="BQ37">
        <f t="shared" si="40"/>
        <v>4.3343182465417892E-5</v>
      </c>
      <c r="BR37">
        <f t="shared" si="95"/>
        <v>1.0855726457458128</v>
      </c>
      <c r="BS37">
        <f t="shared" si="96"/>
        <v>0.99768658695316348</v>
      </c>
      <c r="BT37">
        <f t="shared" si="97"/>
        <v>1.088089846993979</v>
      </c>
      <c r="BU37">
        <f t="shared" si="41"/>
        <v>0.53794452620640776</v>
      </c>
      <c r="BV37">
        <f t="shared" si="42"/>
        <v>0.53794452620640776</v>
      </c>
      <c r="BW37">
        <f t="shared" si="43"/>
        <v>0.53794452620640776</v>
      </c>
      <c r="BX37">
        <f t="shared" si="12"/>
        <v>17.908757294250822</v>
      </c>
      <c r="BY37">
        <f t="shared" si="13"/>
        <v>0.30441941523469424</v>
      </c>
      <c r="BZ37">
        <f t="shared" si="14"/>
        <v>34331.109570311819</v>
      </c>
      <c r="CA37">
        <f t="shared" si="15"/>
        <v>0.22358403706140617</v>
      </c>
      <c r="CB37">
        <f t="shared" si="16"/>
        <v>20268.470517135134</v>
      </c>
      <c r="CC37">
        <f t="shared" si="98"/>
        <v>1.6187778227438283E-4</v>
      </c>
      <c r="CD37">
        <f t="shared" si="99"/>
        <v>2.4891863427656003E-4</v>
      </c>
      <c r="CE37">
        <f t="shared" si="100"/>
        <v>-3.0520897928042774</v>
      </c>
      <c r="CF37">
        <f t="shared" si="101"/>
        <v>12.141830502894834</v>
      </c>
      <c r="CG37">
        <f t="shared" si="102"/>
        <v>6.7831538601107813E-3</v>
      </c>
      <c r="CH37">
        <f t="shared" si="17"/>
        <v>27.711356708796185</v>
      </c>
      <c r="CI37" s="11">
        <f t="shared" si="18"/>
        <v>2243395328.1805124</v>
      </c>
      <c r="CJ37" s="18">
        <f t="shared" si="44"/>
        <v>0.19265013678590553</v>
      </c>
      <c r="CK37" s="18">
        <f t="shared" si="19"/>
        <v>38.530027357181105</v>
      </c>
      <c r="CL37">
        <f t="shared" si="103"/>
        <v>4000</v>
      </c>
      <c r="CM37" s="4">
        <f t="shared" si="20"/>
        <v>1211.4048150865133</v>
      </c>
      <c r="CN37" s="11"/>
      <c r="CO37" s="11"/>
      <c r="CP37" s="11"/>
      <c r="CQ37" s="11"/>
      <c r="CR37" s="11"/>
      <c r="CS37" s="11"/>
      <c r="CT37" s="11"/>
      <c r="CU37" s="13">
        <f t="shared" si="21"/>
        <v>1.3020050882528726</v>
      </c>
      <c r="CV37" s="14">
        <v>0.8</v>
      </c>
      <c r="CW37" s="14">
        <f t="shared" si="104"/>
        <v>0.26507353591083688</v>
      </c>
      <c r="CX37" s="14">
        <f t="shared" si="45"/>
        <v>-0.11615310247835044</v>
      </c>
      <c r="CY37" s="14">
        <f t="shared" si="105"/>
        <v>1.1984590349442428E-2</v>
      </c>
      <c r="CZ37" s="14">
        <f t="shared" si="106"/>
        <v>-5.2090916582675337E-5</v>
      </c>
      <c r="DA37" s="14">
        <f t="shared" si="46"/>
        <v>9.9398215348439796E-3</v>
      </c>
      <c r="DB37" s="14">
        <f t="shared" si="47"/>
        <v>0.9506015072970716</v>
      </c>
      <c r="DC37" s="14">
        <f t="shared" si="48"/>
        <v>0.90533238812096128</v>
      </c>
      <c r="DD37" s="14">
        <f t="shared" si="49"/>
        <v>0.10533238812096124</v>
      </c>
      <c r="DE37" s="14">
        <v>0.85</v>
      </c>
      <c r="DF37" s="14">
        <f t="shared" si="50"/>
        <v>0.24948097497490532</v>
      </c>
      <c r="DG37" s="14">
        <f t="shared" si="51"/>
        <v>-0.10932056703844747</v>
      </c>
      <c r="DH37" s="14">
        <f t="shared" si="52"/>
        <v>1.061610771438499E-2</v>
      </c>
      <c r="DI37" s="14">
        <f t="shared" si="53"/>
        <v>-3.8469567672375043E-5</v>
      </c>
      <c r="DJ37" s="14">
        <f t="shared" si="54"/>
        <v>8.756346859413457E-3</v>
      </c>
      <c r="DK37" s="14">
        <f t="shared" si="107"/>
        <v>0.95611642898363425</v>
      </c>
      <c r="DL37" s="14">
        <f t="shared" si="108"/>
        <v>0.90970609733377439</v>
      </c>
      <c r="DM37" s="14">
        <f t="shared" si="109"/>
        <v>5.9706097333774411E-2</v>
      </c>
      <c r="DN37" s="14">
        <f t="shared" si="110"/>
        <v>-0.91252581574373781</v>
      </c>
      <c r="DO37" s="14">
        <f t="shared" si="111"/>
        <v>0.91542948846341621</v>
      </c>
      <c r="DP37" s="14">
        <f t="shared" si="55"/>
        <v>0.85</v>
      </c>
      <c r="DQ37" s="14">
        <f t="shared" si="56"/>
        <v>0.24948097497490532</v>
      </c>
      <c r="DR37" s="14">
        <f t="shared" si="57"/>
        <v>-0.10932056703844747</v>
      </c>
      <c r="DS37" s="14">
        <f t="shared" si="58"/>
        <v>1.061610771438499E-2</v>
      </c>
      <c r="DT37" s="14">
        <f t="shared" si="59"/>
        <v>-3.8469567672375043E-5</v>
      </c>
      <c r="DU37" s="14">
        <f t="shared" si="60"/>
        <v>8.756346859413457E-3</v>
      </c>
      <c r="DV37" s="14">
        <f t="shared" si="61"/>
        <v>0.95611642898363425</v>
      </c>
      <c r="DW37" s="14">
        <f t="shared" si="62"/>
        <v>0.90970609733377439</v>
      </c>
      <c r="DX37" s="14">
        <f t="shared" si="63"/>
        <v>5.9706097333774411E-2</v>
      </c>
      <c r="DY37" s="14">
        <f t="shared" si="64"/>
        <v>0.91542948846341621</v>
      </c>
      <c r="DZ37" s="14">
        <f t="shared" si="65"/>
        <v>0.23164954963884599</v>
      </c>
      <c r="EA37" s="14">
        <f t="shared" si="66"/>
        <v>-0.10150697913244452</v>
      </c>
      <c r="EB37" s="14">
        <f t="shared" si="67"/>
        <v>9.1527873331518003E-3</v>
      </c>
      <c r="EC37" s="14">
        <f t="shared" si="68"/>
        <v>-2.6551401111102172E-5</v>
      </c>
      <c r="ED37" s="14">
        <f t="shared" si="69"/>
        <v>7.5046831400829911E-3</v>
      </c>
      <c r="EE37" s="14">
        <f t="shared" si="70"/>
        <v>0.96204894475755531</v>
      </c>
      <c r="EF37" s="14">
        <f t="shared" si="71"/>
        <v>0.91489223209747506</v>
      </c>
      <c r="EG37" s="14">
        <f t="shared" si="72"/>
        <v>-5.3725636594115223E-4</v>
      </c>
      <c r="EH37" s="14">
        <f t="shared" si="73"/>
        <v>-0.92073704249422028</v>
      </c>
      <c r="EI37" s="14">
        <f t="shared" si="74"/>
        <v>0.91484598161928432</v>
      </c>
      <c r="EM37">
        <f t="shared" si="22"/>
        <v>868.43739386466609</v>
      </c>
      <c r="EW37">
        <f t="shared" si="112"/>
        <v>2.6852458721531329</v>
      </c>
      <c r="EX37">
        <f t="shared" si="75"/>
        <v>4.0067771333994841E-2</v>
      </c>
      <c r="EY37">
        <f t="shared" si="113"/>
        <v>1.0876325140144496</v>
      </c>
      <c r="EZ37">
        <f t="shared" si="114"/>
        <v>1.3639117160547729E-2</v>
      </c>
    </row>
    <row r="38" spans="3:159">
      <c r="C38" s="4">
        <f t="shared" si="76"/>
        <v>1211.4048150865133</v>
      </c>
      <c r="D38">
        <v>565</v>
      </c>
      <c r="E38" s="4">
        <f t="shared" si="23"/>
        <v>1250.3763793053822</v>
      </c>
      <c r="F38" s="4">
        <f t="shared" si="24"/>
        <v>-685.37637930538222</v>
      </c>
      <c r="G38" s="4">
        <f>Sheet1!D39</f>
        <v>516.79999999999995</v>
      </c>
      <c r="H38" s="4">
        <f>Sheet1!F39</f>
        <v>-723.07641807439995</v>
      </c>
      <c r="I38" s="25">
        <f t="shared" si="25"/>
        <v>0.78215848068501459</v>
      </c>
      <c r="J38" s="4">
        <f t="shared" si="26"/>
        <v>1441.2627986915509</v>
      </c>
      <c r="K38" s="4">
        <f t="shared" si="0"/>
        <v>888.20240754325664</v>
      </c>
      <c r="M38" s="4">
        <f t="shared" si="1"/>
        <v>888.20240754325664</v>
      </c>
      <c r="Q38">
        <f t="shared" si="27"/>
        <v>137.73672767274491</v>
      </c>
      <c r="S38">
        <f t="shared" si="28"/>
        <v>1.2212507350689628</v>
      </c>
      <c r="T38">
        <f t="shared" si="29"/>
        <v>1.8039102139338313E-2</v>
      </c>
      <c r="U38">
        <f t="shared" si="2"/>
        <v>122.12507350689627</v>
      </c>
      <c r="V38">
        <f t="shared" si="77"/>
        <v>685.73228774122254</v>
      </c>
      <c r="W38">
        <f t="shared" si="3"/>
        <v>202.51286360077069</v>
      </c>
      <c r="X38">
        <f t="shared" si="78"/>
        <v>0.79622632723272557</v>
      </c>
      <c r="Y38">
        <f t="shared" si="30"/>
        <v>48.33</v>
      </c>
      <c r="Z38">
        <f t="shared" si="31"/>
        <v>1.0177089458908024</v>
      </c>
      <c r="AA38">
        <f t="shared" si="32"/>
        <v>49.185873354902476</v>
      </c>
      <c r="AB38">
        <f t="shared" si="33"/>
        <v>60.068283989683557</v>
      </c>
      <c r="AC38">
        <f t="shared" si="4"/>
        <v>1.2212507350689628</v>
      </c>
      <c r="AD38">
        <f t="shared" si="34"/>
        <v>49.185873354902476</v>
      </c>
      <c r="AI38">
        <f t="shared" si="115"/>
        <v>0.64018072045683905</v>
      </c>
      <c r="AJ38">
        <f t="shared" si="116"/>
        <v>0.8025248483524442</v>
      </c>
      <c r="AK38">
        <f t="shared" si="35"/>
        <v>2.4392995790782428</v>
      </c>
      <c r="AL38">
        <f t="shared" si="5"/>
        <v>0</v>
      </c>
      <c r="AM38">
        <f t="shared" si="6"/>
        <v>2.4392995790782428</v>
      </c>
      <c r="AN38">
        <f t="shared" si="79"/>
        <v>2.4392995790782428</v>
      </c>
      <c r="AO38">
        <f t="shared" si="7"/>
        <v>0</v>
      </c>
      <c r="AP38">
        <f t="shared" si="8"/>
        <v>30</v>
      </c>
      <c r="AQ38">
        <f t="shared" si="80"/>
        <v>30</v>
      </c>
      <c r="AS38">
        <f t="shared" si="81"/>
        <v>1.3316377924186755</v>
      </c>
      <c r="AU38">
        <f t="shared" si="36"/>
        <v>0.91316390915758583</v>
      </c>
      <c r="AW38">
        <f t="shared" si="9"/>
        <v>0.36379142673649445</v>
      </c>
      <c r="AX38">
        <f t="shared" si="9"/>
        <v>0.10743615970671563</v>
      </c>
      <c r="AY38">
        <f t="shared" si="82"/>
        <v>0.47122758644321006</v>
      </c>
      <c r="AZ38">
        <f t="shared" si="37"/>
        <v>0.7720079155007975</v>
      </c>
      <c r="BA38">
        <f t="shared" si="83"/>
        <v>0.2279920844992025</v>
      </c>
      <c r="BB38">
        <f t="shared" si="10"/>
        <v>0.77548862281004616</v>
      </c>
      <c r="BC38">
        <f t="shared" si="84"/>
        <v>0.77548862281004616</v>
      </c>
      <c r="BD38">
        <f t="shared" si="85"/>
        <v>0.79778527462449311</v>
      </c>
      <c r="BE38">
        <f t="shared" si="86"/>
        <v>0.23560474457883854</v>
      </c>
      <c r="BF38">
        <f t="shared" si="11"/>
        <v>25.794910423150636</v>
      </c>
      <c r="BG38">
        <f t="shared" si="87"/>
        <v>1.1300102277956683E-2</v>
      </c>
      <c r="BH38">
        <f t="shared" si="88"/>
        <v>2.1862576705696077E-3</v>
      </c>
      <c r="BI38">
        <f t="shared" si="89"/>
        <v>0.89155785302724011</v>
      </c>
      <c r="BJ38">
        <f t="shared" si="90"/>
        <v>2.452177010326676E-3</v>
      </c>
      <c r="BK38">
        <f t="shared" si="38"/>
        <v>3.6631367037230599E-3</v>
      </c>
      <c r="BL38">
        <f t="shared" si="39"/>
        <v>14.698451236560423</v>
      </c>
      <c r="BM38">
        <f t="shared" si="91"/>
        <v>2.492192302962845E-4</v>
      </c>
      <c r="BN38">
        <f t="shared" si="92"/>
        <v>0.32996171126923401</v>
      </c>
      <c r="BO38">
        <f t="shared" si="93"/>
        <v>1.3182856687469122</v>
      </c>
      <c r="BP38">
        <f t="shared" si="94"/>
        <v>0.50029597424059247</v>
      </c>
      <c r="BQ38">
        <f t="shared" si="40"/>
        <v>4.0895217539491995E-5</v>
      </c>
      <c r="BR38">
        <f t="shared" si="95"/>
        <v>1.0857433930785103</v>
      </c>
      <c r="BS38">
        <f t="shared" si="96"/>
        <v>0.99781709353553927</v>
      </c>
      <c r="BT38">
        <f t="shared" si="97"/>
        <v>1.0881186543231325</v>
      </c>
      <c r="BU38">
        <f t="shared" si="41"/>
        <v>0.54438138225395405</v>
      </c>
      <c r="BV38">
        <f t="shared" si="42"/>
        <v>0.54438138225395405</v>
      </c>
      <c r="BW38">
        <f t="shared" si="43"/>
        <v>0.54438138225395405</v>
      </c>
      <c r="BX38">
        <f t="shared" si="12"/>
        <v>17.893399043060498</v>
      </c>
      <c r="BY38">
        <f t="shared" si="13"/>
        <v>0.29560938005355947</v>
      </c>
      <c r="BZ38">
        <f t="shared" si="14"/>
        <v>34285.553317233069</v>
      </c>
      <c r="CA38">
        <f t="shared" si="15"/>
        <v>0.22989112061635086</v>
      </c>
      <c r="CB38">
        <f t="shared" si="16"/>
        <v>19686.245496307696</v>
      </c>
      <c r="CC38">
        <f t="shared" si="98"/>
        <v>1.6187778227438283E-4</v>
      </c>
      <c r="CD38">
        <f t="shared" si="99"/>
        <v>2.5628045738565366E-4</v>
      </c>
      <c r="CE38">
        <f t="shared" si="100"/>
        <v>-3.0419127363694161</v>
      </c>
      <c r="CF38">
        <f t="shared" si="101"/>
        <v>12.104791457680909</v>
      </c>
      <c r="CG38">
        <f t="shared" si="102"/>
        <v>6.8247284590917242E-3</v>
      </c>
      <c r="CH38">
        <f t="shared" si="17"/>
        <v>28.029503205300479</v>
      </c>
      <c r="CI38" s="11">
        <f t="shared" si="18"/>
        <v>2225607383.29919</v>
      </c>
      <c r="CJ38" s="18">
        <f t="shared" si="44"/>
        <v>0.19485782109434474</v>
      </c>
      <c r="CK38" s="18">
        <f t="shared" si="19"/>
        <v>38.971564218868949</v>
      </c>
      <c r="CL38">
        <f t="shared" si="103"/>
        <v>4200</v>
      </c>
      <c r="CM38" s="4">
        <f t="shared" si="20"/>
        <v>1250.3763793053822</v>
      </c>
      <c r="CN38" s="11"/>
      <c r="CO38" s="11"/>
      <c r="CP38" s="11"/>
      <c r="CQ38" s="11"/>
      <c r="CR38" s="11"/>
      <c r="CS38" s="11"/>
      <c r="CT38" s="11"/>
      <c r="CU38" s="13">
        <f t="shared" si="21"/>
        <v>1.3316377924186755</v>
      </c>
      <c r="CV38" s="14">
        <v>0.8</v>
      </c>
      <c r="CW38" s="14">
        <f t="shared" si="104"/>
        <v>0.27110641991620538</v>
      </c>
      <c r="CX38" s="14">
        <f t="shared" si="45"/>
        <v>-0.11879666397802152</v>
      </c>
      <c r="CY38" s="14">
        <f t="shared" si="105"/>
        <v>1.2536319589507698E-2</v>
      </c>
      <c r="CZ38" s="14">
        <f t="shared" si="106"/>
        <v>-5.829471085429081E-5</v>
      </c>
      <c r="DA38" s="14">
        <f t="shared" si="46"/>
        <v>1.0420496565370703E-2</v>
      </c>
      <c r="DB38" s="14">
        <f t="shared" si="47"/>
        <v>0.94838707210412998</v>
      </c>
      <c r="DC38" s="14">
        <f t="shared" si="48"/>
        <v>0.9036806145498435</v>
      </c>
      <c r="DD38" s="14">
        <f t="shared" si="49"/>
        <v>0.10368061454984345</v>
      </c>
      <c r="DE38" s="14">
        <v>0.85</v>
      </c>
      <c r="DF38" s="14">
        <f t="shared" si="50"/>
        <v>0.25515898345054622</v>
      </c>
      <c r="DG38" s="14">
        <f t="shared" si="51"/>
        <v>-0.11180862492049083</v>
      </c>
      <c r="DH38" s="14">
        <f t="shared" si="52"/>
        <v>1.1104836729806125E-2</v>
      </c>
      <c r="DI38" s="14">
        <f t="shared" si="53"/>
        <v>-4.305112044998109E-5</v>
      </c>
      <c r="DJ38" s="14">
        <f t="shared" si="54"/>
        <v>9.177568882369827E-3</v>
      </c>
      <c r="DK38" s="14">
        <f t="shared" si="107"/>
        <v>0.95414321044619077</v>
      </c>
      <c r="DL38" s="14">
        <f t="shared" si="108"/>
        <v>0.9080959779672807</v>
      </c>
      <c r="DM38" s="14">
        <f t="shared" si="109"/>
        <v>5.8095977967280721E-2</v>
      </c>
      <c r="DN38" s="14">
        <f t="shared" si="110"/>
        <v>-0.91169273165125586</v>
      </c>
      <c r="DO38" s="14">
        <f t="shared" si="111"/>
        <v>0.91372319965966753</v>
      </c>
      <c r="DP38" s="14">
        <f t="shared" si="55"/>
        <v>0.85</v>
      </c>
      <c r="DQ38" s="14">
        <f t="shared" si="56"/>
        <v>0.25515898345054622</v>
      </c>
      <c r="DR38" s="14">
        <f t="shared" si="57"/>
        <v>-0.11180862492049083</v>
      </c>
      <c r="DS38" s="14">
        <f t="shared" si="58"/>
        <v>1.1104836729806125E-2</v>
      </c>
      <c r="DT38" s="14">
        <f t="shared" si="59"/>
        <v>-4.305112044998109E-5</v>
      </c>
      <c r="DU38" s="14">
        <f t="shared" si="60"/>
        <v>9.1775688823698288E-3</v>
      </c>
      <c r="DV38" s="14">
        <f t="shared" si="61"/>
        <v>0.95414321044619077</v>
      </c>
      <c r="DW38" s="14">
        <f t="shared" si="62"/>
        <v>0.9080959779672807</v>
      </c>
      <c r="DX38" s="14">
        <f t="shared" si="63"/>
        <v>5.8095977967280721E-2</v>
      </c>
      <c r="DY38" s="14">
        <f t="shared" si="64"/>
        <v>0.91372319965966753</v>
      </c>
      <c r="DZ38" s="14">
        <f t="shared" si="65"/>
        <v>0.2373641558118991</v>
      </c>
      <c r="EA38" s="14">
        <f t="shared" si="66"/>
        <v>-0.10401107383266132</v>
      </c>
      <c r="EB38" s="14">
        <f t="shared" si="67"/>
        <v>9.6099410876996031E-3</v>
      </c>
      <c r="EC38" s="14">
        <f t="shared" si="68"/>
        <v>-2.9992027663306857E-5</v>
      </c>
      <c r="ED38" s="14">
        <f t="shared" si="69"/>
        <v>7.8941786855374584E-3</v>
      </c>
      <c r="EE38" s="14">
        <f t="shared" si="70"/>
        <v>0.96019163339956304</v>
      </c>
      <c r="EF38" s="14">
        <f t="shared" si="71"/>
        <v>0.91320878360911584</v>
      </c>
      <c r="EG38" s="14">
        <f t="shared" si="72"/>
        <v>-5.1441605055169148E-4</v>
      </c>
      <c r="EH38" s="14">
        <f t="shared" si="73"/>
        <v>-0.91976539676065272</v>
      </c>
      <c r="EI38" s="14">
        <f t="shared" si="74"/>
        <v>0.91316390915758583</v>
      </c>
      <c r="EM38">
        <f t="shared" si="22"/>
        <v>888.20240754325664</v>
      </c>
      <c r="EW38">
        <f t="shared" si="112"/>
        <v>2.7514887060420636</v>
      </c>
      <c r="EX38">
        <f t="shared" si="75"/>
        <v>4.1056210697519212E-2</v>
      </c>
      <c r="EY38">
        <f t="shared" si="113"/>
        <v>1.0905406521848795</v>
      </c>
      <c r="EZ38">
        <f t="shared" si="114"/>
        <v>1.3675585762501484E-2</v>
      </c>
    </row>
    <row r="39" spans="3:159">
      <c r="C39" s="4">
        <f t="shared" si="76"/>
        <v>1250.3763793053822</v>
      </c>
      <c r="D39">
        <v>566</v>
      </c>
      <c r="E39" s="4">
        <f t="shared" si="23"/>
        <v>1289.8008784932042</v>
      </c>
      <c r="F39" s="4">
        <f t="shared" si="24"/>
        <v>-723.80087849320421</v>
      </c>
      <c r="G39" s="4">
        <f>Sheet1!D40</f>
        <v>516.9</v>
      </c>
      <c r="H39" s="4">
        <f>Sheet1!F40</f>
        <v>-761.68512096643633</v>
      </c>
      <c r="I39" s="25">
        <f t="shared" si="25"/>
        <v>0.77157316646093899</v>
      </c>
      <c r="J39" s="4">
        <f t="shared" si="26"/>
        <v>1504.0845653473702</v>
      </c>
      <c r="K39" s="4">
        <f t="shared" si="0"/>
        <v>908.18818965269111</v>
      </c>
      <c r="M39" s="4">
        <f t="shared" si="1"/>
        <v>908.18818965269111</v>
      </c>
      <c r="Q39">
        <f t="shared" si="27"/>
        <v>141.12994508503519</v>
      </c>
      <c r="S39">
        <f t="shared" si="28"/>
        <v>1.2207211115194465</v>
      </c>
      <c r="T39">
        <f t="shared" si="29"/>
        <v>1.7609568939792816E-2</v>
      </c>
      <c r="U39">
        <f t="shared" si="2"/>
        <v>122.07211115194465</v>
      </c>
      <c r="V39">
        <f t="shared" si="77"/>
        <v>685.43490411816924</v>
      </c>
      <c r="W39">
        <f t="shared" si="3"/>
        <v>191.71547375041024</v>
      </c>
      <c r="X39">
        <f t="shared" si="78"/>
        <v>0.79588700549149649</v>
      </c>
      <c r="Y39">
        <f t="shared" si="30"/>
        <v>48.33</v>
      </c>
      <c r="Z39">
        <f t="shared" si="31"/>
        <v>1.0172675929328721</v>
      </c>
      <c r="AA39">
        <f t="shared" si="32"/>
        <v>49.164542766445706</v>
      </c>
      <c r="AB39">
        <f t="shared" si="33"/>
        <v>60.016195293200965</v>
      </c>
      <c r="AC39">
        <f t="shared" si="4"/>
        <v>1.2207211115194465</v>
      </c>
      <c r="AD39">
        <f t="shared" si="34"/>
        <v>49.164542766445706</v>
      </c>
      <c r="AI39">
        <f t="shared" si="115"/>
        <v>0.63552528570417588</v>
      </c>
      <c r="AJ39">
        <f t="shared" si="116"/>
        <v>0.79935102240541711</v>
      </c>
      <c r="AK39">
        <f t="shared" si="35"/>
        <v>2.4087836425143108</v>
      </c>
      <c r="AL39">
        <f t="shared" si="5"/>
        <v>0</v>
      </c>
      <c r="AM39">
        <f t="shared" si="6"/>
        <v>2.4087836425143108</v>
      </c>
      <c r="AN39">
        <f t="shared" si="79"/>
        <v>2.4087836425143108</v>
      </c>
      <c r="AO39">
        <f t="shared" si="7"/>
        <v>0</v>
      </c>
      <c r="AP39">
        <f t="shared" si="8"/>
        <v>30</v>
      </c>
      <c r="AQ39">
        <f t="shared" si="80"/>
        <v>30</v>
      </c>
      <c r="AS39">
        <f t="shared" si="81"/>
        <v>1.3616014837371682</v>
      </c>
      <c r="AU39">
        <f t="shared" si="36"/>
        <v>0.91147854416930896</v>
      </c>
      <c r="AW39">
        <f t="shared" si="9"/>
        <v>0.36363366019340959</v>
      </c>
      <c r="AX39">
        <f t="shared" si="9"/>
        <v>0.10170797987777473</v>
      </c>
      <c r="AY39">
        <f t="shared" si="82"/>
        <v>0.46534164007118434</v>
      </c>
      <c r="AZ39">
        <f t="shared" si="37"/>
        <v>0.78143374432982993</v>
      </c>
      <c r="BA39">
        <f t="shared" si="83"/>
        <v>0.21856625567017007</v>
      </c>
      <c r="BB39">
        <f t="shared" si="10"/>
        <v>0.78282478588750681</v>
      </c>
      <c r="BC39">
        <f t="shared" si="84"/>
        <v>0.78282478588750681</v>
      </c>
      <c r="BD39">
        <f t="shared" si="85"/>
        <v>0.79735282558933496</v>
      </c>
      <c r="BE39">
        <f t="shared" si="86"/>
        <v>0.22301880716266179</v>
      </c>
      <c r="BF39">
        <f t="shared" si="11"/>
        <v>25.789316537672086</v>
      </c>
      <c r="BG39">
        <f t="shared" si="87"/>
        <v>1.115994675302345E-2</v>
      </c>
      <c r="BH39">
        <f t="shared" si="88"/>
        <v>2.1835706217601374E-3</v>
      </c>
      <c r="BI39">
        <f t="shared" si="89"/>
        <v>0.892840146983924</v>
      </c>
      <c r="BJ39">
        <f t="shared" si="90"/>
        <v>2.4456456501607713E-3</v>
      </c>
      <c r="BK39">
        <f t="shared" si="38"/>
        <v>3.6513996007473278E-3</v>
      </c>
      <c r="BL39">
        <f t="shared" si="39"/>
        <v>14.238620735006997</v>
      </c>
      <c r="BM39">
        <f t="shared" si="91"/>
        <v>2.5644335000580616E-4</v>
      </c>
      <c r="BN39">
        <f t="shared" si="92"/>
        <v>0.34074151101238065</v>
      </c>
      <c r="BO39">
        <f t="shared" si="93"/>
        <v>1.3288496639959246</v>
      </c>
      <c r="BP39">
        <f t="shared" si="94"/>
        <v>0.50637772933209113</v>
      </c>
      <c r="BQ39">
        <f t="shared" si="40"/>
        <v>3.8545337541209241E-5</v>
      </c>
      <c r="BR39">
        <f t="shared" si="95"/>
        <v>1.0859073252166647</v>
      </c>
      <c r="BS39">
        <f t="shared" si="96"/>
        <v>0.99794238808926805</v>
      </c>
      <c r="BT39">
        <f t="shared" si="97"/>
        <v>1.088146308020667</v>
      </c>
      <c r="BU39">
        <f t="shared" si="41"/>
        <v>0.5510130566366036</v>
      </c>
      <c r="BV39">
        <f t="shared" si="42"/>
        <v>0.5510130566366036</v>
      </c>
      <c r="BW39">
        <f t="shared" si="43"/>
        <v>0.5510130566366036</v>
      </c>
      <c r="BX39">
        <f t="shared" si="12"/>
        <v>17.877882637898072</v>
      </c>
      <c r="BY39">
        <f t="shared" si="13"/>
        <v>0.28668180621479861</v>
      </c>
      <c r="BZ39">
        <f t="shared" si="14"/>
        <v>34239.477394574991</v>
      </c>
      <c r="CA39">
        <f t="shared" si="15"/>
        <v>0.23657638114011562</v>
      </c>
      <c r="CB39">
        <f t="shared" si="16"/>
        <v>19104.235994746654</v>
      </c>
      <c r="CC39">
        <f t="shared" si="98"/>
        <v>1.6187778227438283E-4</v>
      </c>
      <c r="CD39">
        <f t="shared" si="99"/>
        <v>2.640880274608912E-4</v>
      </c>
      <c r="CE39">
        <f t="shared" si="100"/>
        <v>-3.031405207390057</v>
      </c>
      <c r="CF39">
        <f t="shared" si="101"/>
        <v>12.066513277071204</v>
      </c>
      <c r="CG39">
        <f t="shared" si="102"/>
        <v>6.8680968358503496E-3</v>
      </c>
      <c r="CH39">
        <f t="shared" si="17"/>
        <v>28.35585355196503</v>
      </c>
      <c r="CI39" s="11">
        <f t="shared" si="18"/>
        <v>2208026043.9703302</v>
      </c>
      <c r="CJ39" s="18">
        <f t="shared" si="44"/>
        <v>0.19712249593911016</v>
      </c>
      <c r="CK39" s="18">
        <f t="shared" si="19"/>
        <v>39.424499187822029</v>
      </c>
      <c r="CL39">
        <f t="shared" si="103"/>
        <v>4400</v>
      </c>
      <c r="CM39" s="4">
        <f t="shared" si="20"/>
        <v>1289.8008784932042</v>
      </c>
      <c r="CN39" s="11"/>
      <c r="CO39" s="11"/>
      <c r="CP39" s="11"/>
      <c r="CQ39" s="11"/>
      <c r="CR39" s="11"/>
      <c r="CS39" s="11"/>
      <c r="CT39" s="11"/>
      <c r="CU39" s="13">
        <f t="shared" si="21"/>
        <v>1.3616014837371682</v>
      </c>
      <c r="CV39" s="14">
        <v>0.8</v>
      </c>
      <c r="CW39" s="14">
        <f t="shared" si="104"/>
        <v>0.27720668916890973</v>
      </c>
      <c r="CX39" s="14">
        <f t="shared" si="45"/>
        <v>-0.12146975315389927</v>
      </c>
      <c r="CY39" s="14">
        <f t="shared" si="105"/>
        <v>1.3106835925687756E-2</v>
      </c>
      <c r="CZ39" s="14">
        <f t="shared" si="106"/>
        <v>-6.5155138441042954E-5</v>
      </c>
      <c r="DA39" s="14">
        <f t="shared" si="46"/>
        <v>1.0919675659570074E-2</v>
      </c>
      <c r="DB39" s="14">
        <f t="shared" si="47"/>
        <v>0.94610265739884103</v>
      </c>
      <c r="DC39" s="14">
        <f t="shared" si="48"/>
        <v>0.90203337206968215</v>
      </c>
      <c r="DD39" s="14">
        <f t="shared" si="49"/>
        <v>0.1020333720696821</v>
      </c>
      <c r="DE39" s="14">
        <v>0.85</v>
      </c>
      <c r="DF39" s="14">
        <f t="shared" si="50"/>
        <v>0.2609004133354445</v>
      </c>
      <c r="DG39" s="14">
        <f t="shared" si="51"/>
        <v>-0.1143244735566111</v>
      </c>
      <c r="DH39" s="14">
        <f t="shared" si="52"/>
        <v>1.161020760199331E-2</v>
      </c>
      <c r="DI39" s="14">
        <f t="shared" si="53"/>
        <v>-4.8117602297946279E-5</v>
      </c>
      <c r="DJ39" s="14">
        <f t="shared" si="54"/>
        <v>9.6148104631987533E-3</v>
      </c>
      <c r="DK39" s="14">
        <f t="shared" si="107"/>
        <v>0.95210708381812825</v>
      </c>
      <c r="DL39" s="14">
        <f t="shared" si="108"/>
        <v>0.9064881807992603</v>
      </c>
      <c r="DM39" s="14">
        <f t="shared" si="109"/>
        <v>5.6488180799260324E-2</v>
      </c>
      <c r="DN39" s="14">
        <f t="shared" si="110"/>
        <v>-0.91090382540843684</v>
      </c>
      <c r="DO39" s="14">
        <f t="shared" si="111"/>
        <v>0.91201333140074559</v>
      </c>
      <c r="DP39" s="14">
        <f t="shared" si="55"/>
        <v>0.85</v>
      </c>
      <c r="DQ39" s="14">
        <f t="shared" si="56"/>
        <v>0.2609004133354445</v>
      </c>
      <c r="DR39" s="14">
        <f t="shared" si="57"/>
        <v>-0.1143244735566111</v>
      </c>
      <c r="DS39" s="14">
        <f t="shared" si="58"/>
        <v>1.161020760199331E-2</v>
      </c>
      <c r="DT39" s="14">
        <f t="shared" si="59"/>
        <v>-4.8117602297946279E-5</v>
      </c>
      <c r="DU39" s="14">
        <f t="shared" si="60"/>
        <v>9.6148104631987533E-3</v>
      </c>
      <c r="DV39" s="14">
        <f t="shared" si="61"/>
        <v>0.95210708381812825</v>
      </c>
      <c r="DW39" s="14">
        <f t="shared" si="62"/>
        <v>0.9064881807992603</v>
      </c>
      <c r="DX39" s="14">
        <f t="shared" si="63"/>
        <v>5.6488180799260324E-2</v>
      </c>
      <c r="DY39" s="14">
        <f t="shared" si="64"/>
        <v>0.91201333140074559</v>
      </c>
      <c r="DZ39" s="14">
        <f t="shared" si="65"/>
        <v>0.24316020797033991</v>
      </c>
      <c r="EA39" s="14">
        <f t="shared" si="66"/>
        <v>-0.10655085751199359</v>
      </c>
      <c r="EB39" s="14">
        <f t="shared" si="67"/>
        <v>1.008498980364844E-2</v>
      </c>
      <c r="EC39" s="14">
        <f t="shared" si="68"/>
        <v>-3.3837064044920471E-5</v>
      </c>
      <c r="ED39" s="14">
        <f t="shared" si="69"/>
        <v>8.3003984594906995E-3</v>
      </c>
      <c r="EE39" s="14">
        <f t="shared" si="70"/>
        <v>0.9582654177741442</v>
      </c>
      <c r="EF39" s="14">
        <f t="shared" si="71"/>
        <v>0.9115219541531755</v>
      </c>
      <c r="EG39" s="14">
        <f t="shared" si="72"/>
        <v>-4.913772475700906E-4</v>
      </c>
      <c r="EH39" s="14">
        <f t="shared" si="73"/>
        <v>-0.9188275611031812</v>
      </c>
      <c r="EI39" s="14">
        <f t="shared" si="74"/>
        <v>0.91147854416930896</v>
      </c>
      <c r="EM39">
        <f t="shared" si="22"/>
        <v>908.18818965269111</v>
      </c>
      <c r="EW39">
        <f t="shared" si="112"/>
        <v>2.8186756492392435</v>
      </c>
      <c r="EX39">
        <f t="shared" si="75"/>
        <v>4.2058737544156212E-2</v>
      </c>
      <c r="EY39">
        <f t="shared" si="113"/>
        <v>1.0935186499952252</v>
      </c>
      <c r="EZ39">
        <f t="shared" si="114"/>
        <v>1.371293041753505E-2</v>
      </c>
    </row>
    <row r="40" spans="3:159">
      <c r="C40" s="4">
        <f t="shared" si="76"/>
        <v>1289.8008784932042</v>
      </c>
      <c r="D40">
        <v>567</v>
      </c>
      <c r="E40" s="4">
        <f t="shared" si="23"/>
        <v>1329.6907526785405</v>
      </c>
      <c r="F40" s="4">
        <f t="shared" si="24"/>
        <v>-762.69075267854055</v>
      </c>
      <c r="G40" s="4">
        <f>Sheet1!D41</f>
        <v>517</v>
      </c>
      <c r="H40" s="4">
        <f>Sheet1!F41</f>
        <v>-800.7300677158737</v>
      </c>
      <c r="I40" s="25">
        <f t="shared" si="25"/>
        <v>0.76078630074666309</v>
      </c>
      <c r="J40" s="4">
        <f t="shared" si="26"/>
        <v>1569.5032679084893</v>
      </c>
      <c r="K40" s="4">
        <f t="shared" si="0"/>
        <v>928.4004392466021</v>
      </c>
      <c r="M40" s="4">
        <f t="shared" si="1"/>
        <v>928.4004392466021</v>
      </c>
      <c r="Q40">
        <f t="shared" si="27"/>
        <v>144.56873598868142</v>
      </c>
      <c r="S40">
        <f t="shared" si="28"/>
        <v>1.2201857201797186</v>
      </c>
      <c r="T40">
        <f t="shared" si="29"/>
        <v>1.7194282179229213E-2</v>
      </c>
      <c r="U40">
        <f t="shared" si="2"/>
        <v>122.01857201797186</v>
      </c>
      <c r="V40">
        <f t="shared" si="77"/>
        <v>685.134281880912</v>
      </c>
      <c r="W40">
        <f t="shared" si="3"/>
        <v>181.2814903923425</v>
      </c>
      <c r="X40">
        <f t="shared" si="78"/>
        <v>0.79554312640113189</v>
      </c>
      <c r="Y40">
        <f t="shared" si="30"/>
        <v>48.33</v>
      </c>
      <c r="Z40">
        <f t="shared" si="31"/>
        <v>1.0168214334830989</v>
      </c>
      <c r="AA40">
        <f t="shared" si="32"/>
        <v>49.142979880238173</v>
      </c>
      <c r="AB40">
        <f t="shared" si="33"/>
        <v>59.963562296945838</v>
      </c>
      <c r="AC40">
        <f t="shared" si="4"/>
        <v>1.2201857201797186</v>
      </c>
      <c r="AD40">
        <f t="shared" si="34"/>
        <v>49.142979880238173</v>
      </c>
      <c r="AI40">
        <f t="shared" si="115"/>
        <v>0.63090750236745274</v>
      </c>
      <c r="AJ40">
        <f t="shared" si="116"/>
        <v>0.79618467059125142</v>
      </c>
      <c r="AK40">
        <f t="shared" si="35"/>
        <v>2.3786934136411504</v>
      </c>
      <c r="AL40">
        <f t="shared" si="5"/>
        <v>0</v>
      </c>
      <c r="AM40">
        <f t="shared" si="6"/>
        <v>2.3786934136411504</v>
      </c>
      <c r="AN40">
        <f t="shared" si="79"/>
        <v>2.3786934136411504</v>
      </c>
      <c r="AO40">
        <f t="shared" si="7"/>
        <v>0</v>
      </c>
      <c r="AP40">
        <f t="shared" si="8"/>
        <v>30</v>
      </c>
      <c r="AQ40">
        <f t="shared" si="80"/>
        <v>30</v>
      </c>
      <c r="AS40">
        <f t="shared" si="81"/>
        <v>1.3919047065166448</v>
      </c>
      <c r="AU40">
        <f t="shared" si="36"/>
        <v>0.90979021587406961</v>
      </c>
      <c r="AW40">
        <f t="shared" si="9"/>
        <v>0.36347417551614464</v>
      </c>
      <c r="AX40">
        <f t="shared" si="9"/>
        <v>9.6172592730000908E-2</v>
      </c>
      <c r="AY40">
        <f t="shared" si="82"/>
        <v>0.45964676824614553</v>
      </c>
      <c r="AZ40">
        <f t="shared" si="37"/>
        <v>0.7907684783753347</v>
      </c>
      <c r="BA40">
        <f t="shared" si="83"/>
        <v>0.2092315216246653</v>
      </c>
      <c r="BB40">
        <f t="shared" si="10"/>
        <v>0.78983502830511532</v>
      </c>
      <c r="BC40">
        <f t="shared" si="84"/>
        <v>0.78983502830511532</v>
      </c>
      <c r="BD40">
        <f t="shared" si="85"/>
        <v>0.79691571470144273</v>
      </c>
      <c r="BE40">
        <f t="shared" si="86"/>
        <v>0.21085803513079354</v>
      </c>
      <c r="BF40">
        <f t="shared" si="11"/>
        <v>25.783660499259835</v>
      </c>
      <c r="BG40">
        <f t="shared" si="87"/>
        <v>1.102174676647005E-2</v>
      </c>
      <c r="BH40">
        <f t="shared" si="88"/>
        <v>2.1809019471224502E-3</v>
      </c>
      <c r="BI40">
        <f t="shared" si="89"/>
        <v>0.89410620962550558</v>
      </c>
      <c r="BJ40">
        <f t="shared" si="90"/>
        <v>2.4391978532795518E-3</v>
      </c>
      <c r="BK40">
        <f t="shared" si="38"/>
        <v>3.6397764771243361E-3</v>
      </c>
      <c r="BL40">
        <f t="shared" si="39"/>
        <v>13.783853442531356</v>
      </c>
      <c r="BM40">
        <f t="shared" si="91"/>
        <v>2.6406088052949463E-4</v>
      </c>
      <c r="BN40">
        <f t="shared" si="92"/>
        <v>0.3521908303554479</v>
      </c>
      <c r="BO40">
        <f t="shared" si="93"/>
        <v>1.3400705972257712</v>
      </c>
      <c r="BP40">
        <f t="shared" si="94"/>
        <v>0.51265498299951096</v>
      </c>
      <c r="BQ40">
        <f t="shared" si="40"/>
        <v>3.6288409153839744E-5</v>
      </c>
      <c r="BR40">
        <f t="shared" si="95"/>
        <v>1.0860647971273336</v>
      </c>
      <c r="BS40">
        <f t="shared" si="96"/>
        <v>0.9980627422767665</v>
      </c>
      <c r="BT40">
        <f t="shared" si="97"/>
        <v>1.0881728684208951</v>
      </c>
      <c r="BU40">
        <f t="shared" si="41"/>
        <v>0.55785724336084308</v>
      </c>
      <c r="BV40">
        <f t="shared" si="42"/>
        <v>0.55785724336084308</v>
      </c>
      <c r="BW40">
        <f t="shared" si="43"/>
        <v>0.55785724336084308</v>
      </c>
      <c r="BX40">
        <f t="shared" si="12"/>
        <v>17.862204094376054</v>
      </c>
      <c r="BY40">
        <f t="shared" si="13"/>
        <v>0.27763385634495336</v>
      </c>
      <c r="BZ40">
        <f t="shared" si="14"/>
        <v>34192.868943591064</v>
      </c>
      <c r="CA40">
        <f t="shared" si="15"/>
        <v>0.24368208340508288</v>
      </c>
      <c r="CB40">
        <f t="shared" si="16"/>
        <v>18521.91444477726</v>
      </c>
      <c r="CC40">
        <f t="shared" si="98"/>
        <v>1.6187778227438283E-4</v>
      </c>
      <c r="CD40">
        <f t="shared" si="99"/>
        <v>2.7239084896122208E-4</v>
      </c>
      <c r="CE40">
        <f t="shared" si="100"/>
        <v>-3.0205366372890698</v>
      </c>
      <c r="CF40">
        <f t="shared" si="101"/>
        <v>12.026882477910132</v>
      </c>
      <c r="CG40">
        <f t="shared" si="102"/>
        <v>6.9134347065682314E-3</v>
      </c>
      <c r="CH40">
        <f t="shared" si="17"/>
        <v>28.691157941038579</v>
      </c>
      <c r="CI40" s="11">
        <f t="shared" si="18"/>
        <v>2190650649.2833939</v>
      </c>
      <c r="CJ40" s="18">
        <f t="shared" si="44"/>
        <v>0.19944937092668222</v>
      </c>
      <c r="CK40" s="18">
        <f t="shared" si="19"/>
        <v>39.889874185336446</v>
      </c>
      <c r="CL40">
        <f t="shared" si="103"/>
        <v>4600</v>
      </c>
      <c r="CM40" s="4">
        <f t="shared" si="20"/>
        <v>1329.6907526785405</v>
      </c>
      <c r="CN40" s="11"/>
      <c r="CO40" s="11"/>
      <c r="CP40" s="11"/>
      <c r="CQ40" s="11"/>
      <c r="CR40" s="11"/>
      <c r="CS40" s="11"/>
      <c r="CT40" s="11"/>
      <c r="CU40" s="13">
        <f t="shared" si="21"/>
        <v>1.3919047065166448</v>
      </c>
      <c r="CV40" s="14">
        <v>0.8</v>
      </c>
      <c r="CW40" s="14">
        <f t="shared" si="104"/>
        <v>0.28337608319365082</v>
      </c>
      <c r="CX40" s="14">
        <f t="shared" si="45"/>
        <v>-0.12417313225178898</v>
      </c>
      <c r="CY40" s="14">
        <f t="shared" si="105"/>
        <v>1.369672819774366E-2</v>
      </c>
      <c r="CZ40" s="14">
        <f t="shared" si="106"/>
        <v>-7.2735446413166403E-5</v>
      </c>
      <c r="DA40" s="14">
        <f t="shared" si="46"/>
        <v>1.143809206041886E-2</v>
      </c>
      <c r="DB40" s="14">
        <f t="shared" si="47"/>
        <v>0.94374644504722738</v>
      </c>
      <c r="DC40" s="14">
        <f t="shared" si="48"/>
        <v>0.90039099011251111</v>
      </c>
      <c r="DD40" s="14">
        <f t="shared" si="49"/>
        <v>0.10039099011251107</v>
      </c>
      <c r="DE40" s="14">
        <v>0.85</v>
      </c>
      <c r="DF40" s="14">
        <f t="shared" si="50"/>
        <v>0.26670690182931844</v>
      </c>
      <c r="DG40" s="14">
        <f t="shared" si="51"/>
        <v>-0.11686883035462493</v>
      </c>
      <c r="DH40" s="14">
        <f t="shared" si="52"/>
        <v>1.2132741932949404E-2</v>
      </c>
      <c r="DI40" s="14">
        <f t="shared" si="53"/>
        <v>-5.3715721694601944E-5</v>
      </c>
      <c r="DJ40" s="14">
        <f t="shared" si="54"/>
        <v>1.0068693968247963E-2</v>
      </c>
      <c r="DK40" s="14">
        <f t="shared" si="107"/>
        <v>0.95000637485201123</v>
      </c>
      <c r="DL40" s="14">
        <f t="shared" si="108"/>
        <v>0.90488295075628866</v>
      </c>
      <c r="DM40" s="14">
        <f t="shared" si="109"/>
        <v>5.4882950756288684E-2</v>
      </c>
      <c r="DN40" s="14">
        <f t="shared" si="110"/>
        <v>-0.91016078712444892</v>
      </c>
      <c r="DO40" s="14">
        <f t="shared" si="111"/>
        <v>0.91030028049185152</v>
      </c>
      <c r="DP40" s="14">
        <f t="shared" si="55"/>
        <v>0.85</v>
      </c>
      <c r="DQ40" s="14">
        <f t="shared" si="56"/>
        <v>0.26670690182931844</v>
      </c>
      <c r="DR40" s="14">
        <f t="shared" si="57"/>
        <v>-0.11686883035462493</v>
      </c>
      <c r="DS40" s="14">
        <f t="shared" si="58"/>
        <v>1.2132741932949404E-2</v>
      </c>
      <c r="DT40" s="14">
        <f t="shared" si="59"/>
        <v>-5.3715721694601944E-5</v>
      </c>
      <c r="DU40" s="14">
        <f t="shared" si="60"/>
        <v>1.0068693968247965E-2</v>
      </c>
      <c r="DV40" s="14">
        <f t="shared" si="61"/>
        <v>0.95000637485201123</v>
      </c>
      <c r="DW40" s="14">
        <f t="shared" si="62"/>
        <v>0.90488295075628866</v>
      </c>
      <c r="DX40" s="14">
        <f t="shared" si="63"/>
        <v>5.4882950756288684E-2</v>
      </c>
      <c r="DY40" s="14">
        <f t="shared" si="64"/>
        <v>0.91030028049185152</v>
      </c>
      <c r="DZ40" s="14">
        <f t="shared" si="65"/>
        <v>0.2490396536321291</v>
      </c>
      <c r="EA40" s="14">
        <f t="shared" si="66"/>
        <v>-0.10912718355722885</v>
      </c>
      <c r="EB40" s="14">
        <f t="shared" si="67"/>
        <v>1.0578582039118477E-2</v>
      </c>
      <c r="EC40" s="14">
        <f t="shared" si="68"/>
        <v>-3.8130514110011523E-5</v>
      </c>
      <c r="ED40" s="14">
        <f t="shared" si="69"/>
        <v>8.7240704141487175E-3</v>
      </c>
      <c r="EE40" s="14">
        <f t="shared" si="70"/>
        <v>0.95626810557351072</v>
      </c>
      <c r="EF40" s="14">
        <f t="shared" si="71"/>
        <v>0.90983207928382759</v>
      </c>
      <c r="EG40" s="14">
        <f t="shared" si="72"/>
        <v>-4.6820120802393284E-4</v>
      </c>
      <c r="EH40" s="14">
        <f t="shared" si="73"/>
        <v>-0.9179252818200786</v>
      </c>
      <c r="EI40" s="14">
        <f t="shared" si="74"/>
        <v>0.90979021587406961</v>
      </c>
      <c r="EM40">
        <f t="shared" si="22"/>
        <v>928.4004392466021</v>
      </c>
      <c r="EW40">
        <f t="shared" si="112"/>
        <v>2.8868292770726756</v>
      </c>
      <c r="EX40">
        <f t="shared" si="75"/>
        <v>4.307568873061219E-2</v>
      </c>
      <c r="EY40">
        <f t="shared" si="113"/>
        <v>1.0965685619154688</v>
      </c>
      <c r="EZ40">
        <f t="shared" si="114"/>
        <v>1.3751176889090055E-2</v>
      </c>
    </row>
    <row r="41" spans="3:159">
      <c r="C41" s="4">
        <f t="shared" si="76"/>
        <v>1329.6907526785405</v>
      </c>
      <c r="D41">
        <v>568</v>
      </c>
      <c r="E41" s="4">
        <f t="shared" si="23"/>
        <v>1370.0596061202552</v>
      </c>
      <c r="F41" s="4">
        <f t="shared" si="24"/>
        <v>-802.05960612025524</v>
      </c>
      <c r="G41" s="4">
        <f>Sheet1!D42</f>
        <v>517.1</v>
      </c>
      <c r="H41" s="4">
        <f>Sheet1!F42</f>
        <v>-840.222708715365</v>
      </c>
      <c r="I41" s="25">
        <f t="shared" si="25"/>
        <v>0.74976625923594853</v>
      </c>
      <c r="J41" s="4">
        <f t="shared" si="26"/>
        <v>1637.7461992189358</v>
      </c>
      <c r="K41" s="4">
        <f t="shared" si="0"/>
        <v>948.84537633927027</v>
      </c>
      <c r="M41" s="4">
        <f t="shared" si="1"/>
        <v>948.84537633927027</v>
      </c>
      <c r="Q41">
        <f t="shared" si="27"/>
        <v>148.05425878752067</v>
      </c>
      <c r="S41">
        <f t="shared" si="28"/>
        <v>1.2196444041920076</v>
      </c>
      <c r="T41">
        <f t="shared" si="29"/>
        <v>1.6792524816187676E-2</v>
      </c>
      <c r="U41">
        <f t="shared" si="2"/>
        <v>121.96444041920076</v>
      </c>
      <c r="V41">
        <f t="shared" si="77"/>
        <v>684.83033295381222</v>
      </c>
      <c r="W41">
        <f t="shared" si="3"/>
        <v>171.1926389215206</v>
      </c>
      <c r="X41">
        <f t="shared" si="78"/>
        <v>0.79519457412124794</v>
      </c>
      <c r="Y41">
        <f t="shared" si="30"/>
        <v>48.33</v>
      </c>
      <c r="Z41">
        <f t="shared" si="31"/>
        <v>1.016370336826673</v>
      </c>
      <c r="AA41">
        <f t="shared" si="32"/>
        <v>49.121178378833108</v>
      </c>
      <c r="AB41">
        <f t="shared" si="33"/>
        <v>59.910370337061231</v>
      </c>
      <c r="AC41">
        <f t="shared" si="4"/>
        <v>1.2196444041920076</v>
      </c>
      <c r="AD41">
        <f t="shared" si="34"/>
        <v>49.121178378833108</v>
      </c>
      <c r="AI41">
        <f t="shared" si="115"/>
        <v>0.62632627504304383</v>
      </c>
      <c r="AJ41">
        <f t="shared" si="116"/>
        <v>0.79302536334651519</v>
      </c>
      <c r="AK41">
        <f t="shared" si="35"/>
        <v>2.3490179130674731</v>
      </c>
      <c r="AL41">
        <f t="shared" si="5"/>
        <v>0</v>
      </c>
      <c r="AM41">
        <f t="shared" si="6"/>
        <v>2.3490179130674731</v>
      </c>
      <c r="AN41">
        <f t="shared" si="79"/>
        <v>2.3490179130674731</v>
      </c>
      <c r="AO41">
        <f t="shared" si="7"/>
        <v>0</v>
      </c>
      <c r="AP41">
        <f t="shared" si="8"/>
        <v>30</v>
      </c>
      <c r="AQ41">
        <f t="shared" si="80"/>
        <v>30</v>
      </c>
      <c r="AS41">
        <f t="shared" si="81"/>
        <v>1.4225567861158475</v>
      </c>
      <c r="AU41">
        <f t="shared" si="36"/>
        <v>0.90809925503830669</v>
      </c>
      <c r="AW41">
        <f t="shared" si="9"/>
        <v>0.36331292597923148</v>
      </c>
      <c r="AX41">
        <f t="shared" si="9"/>
        <v>9.0820303306977657E-2</v>
      </c>
      <c r="AY41">
        <f t="shared" si="82"/>
        <v>0.45413322928620914</v>
      </c>
      <c r="AZ41">
        <f t="shared" si="37"/>
        <v>0.80001396627653554</v>
      </c>
      <c r="BA41">
        <f t="shared" si="83"/>
        <v>0.19998603372346446</v>
      </c>
      <c r="BB41">
        <f t="shared" si="10"/>
        <v>0.79653981378529193</v>
      </c>
      <c r="BC41">
        <f t="shared" si="84"/>
        <v>0.79653981378529193</v>
      </c>
      <c r="BD41">
        <f t="shared" si="85"/>
        <v>0.79647381548335583</v>
      </c>
      <c r="BE41">
        <f t="shared" si="86"/>
        <v>0.19910107327807866</v>
      </c>
      <c r="BF41">
        <f t="shared" si="11"/>
        <v>25.777940609359149</v>
      </c>
      <c r="BG41">
        <f t="shared" si="87"/>
        <v>1.088545194116969E-2</v>
      </c>
      <c r="BH41">
        <f t="shared" si="88"/>
        <v>2.1782513919190705E-3</v>
      </c>
      <c r="BI41">
        <f t="shared" si="89"/>
        <v>0.89535642907810631</v>
      </c>
      <c r="BJ41">
        <f t="shared" si="90"/>
        <v>2.4328315754228542E-3</v>
      </c>
      <c r="BK41">
        <f t="shared" si="38"/>
        <v>3.6282636716070296E-3</v>
      </c>
      <c r="BL41">
        <f t="shared" si="39"/>
        <v>13.33359540991156</v>
      </c>
      <c r="BM41">
        <f t="shared" si="91"/>
        <v>2.7211442675918838E-4</v>
      </c>
      <c r="BN41">
        <f t="shared" si="92"/>
        <v>0.36438755833009129</v>
      </c>
      <c r="BO41">
        <f t="shared" si="93"/>
        <v>1.3520249407997527</v>
      </c>
      <c r="BP41">
        <f t="shared" si="94"/>
        <v>0.51914588798649974</v>
      </c>
      <c r="BQ41">
        <f t="shared" si="40"/>
        <v>3.4119610881007417E-5</v>
      </c>
      <c r="BR41">
        <f t="shared" si="95"/>
        <v>1.0862161423577399</v>
      </c>
      <c r="BS41">
        <f t="shared" si="96"/>
        <v>0.9981784113510942</v>
      </c>
      <c r="BT41">
        <f t="shared" si="97"/>
        <v>1.0881983921967229</v>
      </c>
      <c r="BU41">
        <f t="shared" si="41"/>
        <v>0.56493372062244906</v>
      </c>
      <c r="BV41">
        <f t="shared" si="42"/>
        <v>0.56493372062244906</v>
      </c>
      <c r="BW41">
        <f t="shared" si="43"/>
        <v>0.56493372062244906</v>
      </c>
      <c r="BX41">
        <f t="shared" si="12"/>
        <v>17.84635904436162</v>
      </c>
      <c r="BY41">
        <f t="shared" si="13"/>
        <v>0.26846244196447749</v>
      </c>
      <c r="BZ41">
        <f t="shared" si="14"/>
        <v>34145.713908865233</v>
      </c>
      <c r="CA41">
        <f t="shared" si="15"/>
        <v>0.251257001106509</v>
      </c>
      <c r="CB41">
        <f t="shared" si="16"/>
        <v>17938.740875362011</v>
      </c>
      <c r="CC41">
        <f t="shared" si="98"/>
        <v>1.6187778227438283E-4</v>
      </c>
      <c r="CD41">
        <f t="shared" si="99"/>
        <v>2.8124604926588453E-4</v>
      </c>
      <c r="CE41">
        <f t="shared" si="100"/>
        <v>-3.0092728357755929</v>
      </c>
      <c r="CF41">
        <f t="shared" si="101"/>
        <v>11.985772084255919</v>
      </c>
      <c r="CG41">
        <f t="shared" si="102"/>
        <v>6.960941273153525E-3</v>
      </c>
      <c r="CH41">
        <f t="shared" si="17"/>
        <v>29.036254609398679</v>
      </c>
      <c r="CI41" s="11">
        <f t="shared" si="18"/>
        <v>2173481861.9740787</v>
      </c>
      <c r="CJ41" s="18">
        <f t="shared" si="44"/>
        <v>0.20184426720857296</v>
      </c>
      <c r="CK41" s="18">
        <f t="shared" si="19"/>
        <v>40.368853441714592</v>
      </c>
      <c r="CL41">
        <f t="shared" si="103"/>
        <v>4800</v>
      </c>
      <c r="CM41" s="4">
        <f t="shared" si="20"/>
        <v>1370.0596061202552</v>
      </c>
      <c r="CN41" s="11"/>
      <c r="CO41" s="11"/>
      <c r="CP41" s="11"/>
      <c r="CQ41" s="11"/>
      <c r="CR41" s="11"/>
      <c r="CS41" s="11"/>
      <c r="CT41" s="11"/>
      <c r="CU41" s="13">
        <f t="shared" si="21"/>
        <v>1.4225567861158475</v>
      </c>
      <c r="CV41" s="14">
        <v>0.8</v>
      </c>
      <c r="CW41" s="14">
        <f t="shared" si="104"/>
        <v>0.28961650052818205</v>
      </c>
      <c r="CX41" s="14">
        <f t="shared" si="45"/>
        <v>-0.12690763319574325</v>
      </c>
      <c r="CY41" s="14">
        <f t="shared" si="105"/>
        <v>1.4306620408233526E-2</v>
      </c>
      <c r="CZ41" s="14">
        <f t="shared" si="106"/>
        <v>-8.1104817352720799E-5</v>
      </c>
      <c r="DA41" s="14">
        <f t="shared" si="46"/>
        <v>1.1976526764454827E-2</v>
      </c>
      <c r="DB41" s="14">
        <f t="shared" si="47"/>
        <v>0.94131651638228842</v>
      </c>
      <c r="DC41" s="14">
        <f t="shared" si="48"/>
        <v>0.89875379448211878</v>
      </c>
      <c r="DD41" s="14">
        <f t="shared" si="49"/>
        <v>9.875379448211874E-2</v>
      </c>
      <c r="DE41" s="14">
        <v>0.85</v>
      </c>
      <c r="DF41" s="14">
        <f t="shared" si="50"/>
        <v>0.2725802357912302</v>
      </c>
      <c r="DG41" s="14">
        <f t="shared" si="51"/>
        <v>-0.11944247830187602</v>
      </c>
      <c r="DH41" s="14">
        <f t="shared" si="52"/>
        <v>1.2672992472345272E-2</v>
      </c>
      <c r="DI41" s="14">
        <f t="shared" si="53"/>
        <v>-5.9896570542277591E-5</v>
      </c>
      <c r="DJ41" s="14">
        <f t="shared" si="54"/>
        <v>1.0539882042006543E-2</v>
      </c>
      <c r="DK41" s="14">
        <f t="shared" si="107"/>
        <v>0.9478393158475642</v>
      </c>
      <c r="DL41" s="14">
        <f t="shared" si="108"/>
        <v>0.90328052532482106</v>
      </c>
      <c r="DM41" s="14">
        <f t="shared" si="109"/>
        <v>5.3280525324821082E-2</v>
      </c>
      <c r="DN41" s="14">
        <f t="shared" si="110"/>
        <v>-0.90946538314595438</v>
      </c>
      <c r="DO41" s="14">
        <f t="shared" si="111"/>
        <v>0.90858444566687857</v>
      </c>
      <c r="DP41" s="14">
        <f t="shared" si="55"/>
        <v>0.85</v>
      </c>
      <c r="DQ41" s="14">
        <f t="shared" si="56"/>
        <v>0.2725802357912302</v>
      </c>
      <c r="DR41" s="14">
        <f t="shared" si="57"/>
        <v>-0.11944247830187602</v>
      </c>
      <c r="DS41" s="14">
        <f t="shared" si="58"/>
        <v>1.2672992472345272E-2</v>
      </c>
      <c r="DT41" s="14">
        <f t="shared" si="59"/>
        <v>-5.9896570542277591E-5</v>
      </c>
      <c r="DU41" s="14">
        <f t="shared" si="60"/>
        <v>1.0539882042006543E-2</v>
      </c>
      <c r="DV41" s="14">
        <f t="shared" si="61"/>
        <v>0.9478393158475642</v>
      </c>
      <c r="DW41" s="14">
        <f t="shared" si="62"/>
        <v>0.90328052532482106</v>
      </c>
      <c r="DX41" s="14">
        <f t="shared" si="63"/>
        <v>5.3280525324821082E-2</v>
      </c>
      <c r="DY41" s="14">
        <f t="shared" si="64"/>
        <v>0.90858444566687857</v>
      </c>
      <c r="DZ41" s="14">
        <f t="shared" si="65"/>
        <v>0.2550045860101518</v>
      </c>
      <c r="EA41" s="14">
        <f t="shared" si="66"/>
        <v>-0.11174096919750474</v>
      </c>
      <c r="EB41" s="14">
        <f t="shared" si="67"/>
        <v>1.1091401658057663E-2</v>
      </c>
      <c r="EC41" s="14">
        <f t="shared" si="68"/>
        <v>-4.2921026197315596E-5</v>
      </c>
      <c r="ED41" s="14">
        <f t="shared" si="69"/>
        <v>9.1659682576915695E-3</v>
      </c>
      <c r="EE41" s="14">
        <f t="shared" si="70"/>
        <v>0.95419739939172432</v>
      </c>
      <c r="EF41" s="14">
        <f t="shared" si="71"/>
        <v>0.90813949656114656</v>
      </c>
      <c r="EG41" s="14">
        <f t="shared" si="72"/>
        <v>-4.4494910573200652E-4</v>
      </c>
      <c r="EH41" s="14">
        <f t="shared" si="73"/>
        <v>-0.91706038725783179</v>
      </c>
      <c r="EI41" s="14">
        <f t="shared" si="74"/>
        <v>0.90809925503830669</v>
      </c>
      <c r="EM41">
        <f t="shared" si="22"/>
        <v>948.84537633927027</v>
      </c>
      <c r="EW41">
        <f t="shared" si="112"/>
        <v>2.9559738537434694</v>
      </c>
      <c r="EX41">
        <f t="shared" si="75"/>
        <v>4.4107426314034963E-2</v>
      </c>
      <c r="EY41">
        <f t="shared" si="113"/>
        <v>1.0996925743415458</v>
      </c>
      <c r="EZ41">
        <f t="shared" si="114"/>
        <v>1.3790352594984505E-2</v>
      </c>
    </row>
    <row r="42" spans="3:159">
      <c r="C42" s="4">
        <f t="shared" si="76"/>
        <v>1370.0596061202552</v>
      </c>
      <c r="D42">
        <v>569</v>
      </c>
      <c r="E42" s="4">
        <f t="shared" si="23"/>
        <v>1410.9223509886406</v>
      </c>
      <c r="F42" s="4">
        <f t="shared" si="24"/>
        <v>-841.92235098864057</v>
      </c>
      <c r="G42" s="4">
        <f>Sheet1!D43</f>
        <v>517.20000000000095</v>
      </c>
      <c r="H42" s="4">
        <f>Sheet1!F43</f>
        <v>-880.17552638079655</v>
      </c>
      <c r="I42" s="25">
        <f t="shared" si="25"/>
        <v>0.73847828942387428</v>
      </c>
      <c r="J42" s="4">
        <f t="shared" si="26"/>
        <v>1709.077322578391</v>
      </c>
      <c r="K42" s="4">
        <f t="shared" si="0"/>
        <v>969.52980306012762</v>
      </c>
      <c r="M42" s="4">
        <f t="shared" si="1"/>
        <v>969.52980306012762</v>
      </c>
      <c r="Q42">
        <f t="shared" si="27"/>
        <v>151.58777911816003</v>
      </c>
      <c r="S42">
        <f t="shared" si="28"/>
        <v>1.2190969916732799</v>
      </c>
      <c r="T42">
        <f t="shared" si="29"/>
        <v>1.640362111920866E-2</v>
      </c>
      <c r="U42">
        <f t="shared" si="2"/>
        <v>121.90969916732799</v>
      </c>
      <c r="V42">
        <f t="shared" si="77"/>
        <v>684.52296082454666</v>
      </c>
      <c r="W42">
        <f t="shared" si="3"/>
        <v>161.43167848455778</v>
      </c>
      <c r="X42">
        <f t="shared" si="78"/>
        <v>0.79484122208818409</v>
      </c>
      <c r="Y42">
        <f t="shared" si="30"/>
        <v>48.33</v>
      </c>
      <c r="Z42">
        <f t="shared" si="31"/>
        <v>1.0159141597277332</v>
      </c>
      <c r="AA42">
        <f t="shared" si="32"/>
        <v>49.099131339641346</v>
      </c>
      <c r="AB42">
        <f t="shared" si="33"/>
        <v>59.856603309928019</v>
      </c>
      <c r="AC42">
        <f t="shared" si="4"/>
        <v>1.2190969916732799</v>
      </c>
      <c r="AD42">
        <f t="shared" si="34"/>
        <v>49.099131339641346</v>
      </c>
      <c r="AI42">
        <f t="shared" si="115"/>
        <v>0.62178044813354383</v>
      </c>
      <c r="AJ42">
        <f t="shared" si="116"/>
        <v>0.78987261287220101</v>
      </c>
      <c r="AK42">
        <f t="shared" si="35"/>
        <v>2.3197459475726818</v>
      </c>
      <c r="AL42">
        <f t="shared" si="5"/>
        <v>0</v>
      </c>
      <c r="AM42">
        <f t="shared" si="6"/>
        <v>2.3197459475726818</v>
      </c>
      <c r="AN42">
        <f t="shared" si="79"/>
        <v>2.3197459475726818</v>
      </c>
      <c r="AO42">
        <f t="shared" si="7"/>
        <v>0</v>
      </c>
      <c r="AP42">
        <f t="shared" si="8"/>
        <v>30</v>
      </c>
      <c r="AQ42">
        <f t="shared" si="80"/>
        <v>30</v>
      </c>
      <c r="AS42">
        <f t="shared" si="81"/>
        <v>1.4535679206298764</v>
      </c>
      <c r="AU42">
        <f t="shared" si="36"/>
        <v>0.90640599300007541</v>
      </c>
      <c r="AW42">
        <f t="shared" si="9"/>
        <v>0.36314986038141212</v>
      </c>
      <c r="AX42">
        <f t="shared" si="9"/>
        <v>8.5641965073294801E-2</v>
      </c>
      <c r="AY42">
        <f t="shared" si="82"/>
        <v>0.44879182545470692</v>
      </c>
      <c r="AZ42">
        <f t="shared" si="37"/>
        <v>0.8091721813637669</v>
      </c>
      <c r="BA42">
        <f t="shared" si="83"/>
        <v>0.1908278186362331</v>
      </c>
      <c r="BB42">
        <f t="shared" si="10"/>
        <v>0.80295811226661629</v>
      </c>
      <c r="BC42">
        <f t="shared" si="84"/>
        <v>0.80295811226661629</v>
      </c>
      <c r="BD42">
        <f t="shared" si="85"/>
        <v>0.79602698926910043</v>
      </c>
      <c r="BE42">
        <f t="shared" si="86"/>
        <v>0.18772777591262921</v>
      </c>
      <c r="BF42">
        <f t="shared" si="11"/>
        <v>25.772155008621368</v>
      </c>
      <c r="BG42">
        <f t="shared" si="87"/>
        <v>1.075101091648907E-2</v>
      </c>
      <c r="BH42">
        <f t="shared" si="88"/>
        <v>2.175618650069613E-3</v>
      </c>
      <c r="BI42">
        <f t="shared" si="89"/>
        <v>0.89659120618304422</v>
      </c>
      <c r="BJ42">
        <f t="shared" si="90"/>
        <v>2.4265447118666564E-3</v>
      </c>
      <c r="BK42">
        <f t="shared" si="38"/>
        <v>3.6168573858588373E-3</v>
      </c>
      <c r="BL42">
        <f t="shared" si="39"/>
        <v>12.887283304530726</v>
      </c>
      <c r="BM42">
        <f t="shared" si="91"/>
        <v>2.8065320676137187E-4</v>
      </c>
      <c r="BN42">
        <f t="shared" si="92"/>
        <v>0.37742250348965894</v>
      </c>
      <c r="BO42">
        <f t="shared" si="93"/>
        <v>1.3648018583647255</v>
      </c>
      <c r="BP42">
        <f t="shared" si="94"/>
        <v>0.52587084418744789</v>
      </c>
      <c r="BQ42">
        <f t="shared" si="40"/>
        <v>3.2034407630011483E-5</v>
      </c>
      <c r="BR42">
        <f t="shared" si="95"/>
        <v>1.0863616747725187</v>
      </c>
      <c r="BS42">
        <f t="shared" si="96"/>
        <v>0.99828963548783378</v>
      </c>
      <c r="BT42">
        <f t="shared" si="97"/>
        <v>1.0882229326578621</v>
      </c>
      <c r="BU42">
        <f t="shared" si="41"/>
        <v>0.57226471226093023</v>
      </c>
      <c r="BV42">
        <f t="shared" si="42"/>
        <v>0.57226471226093023</v>
      </c>
      <c r="BW42">
        <f t="shared" si="43"/>
        <v>0.57226471226093023</v>
      </c>
      <c r="BX42">
        <f t="shared" si="12"/>
        <v>17.83034269083937</v>
      </c>
      <c r="BY42">
        <f t="shared" si="13"/>
        <v>0.25916419411752489</v>
      </c>
      <c r="BZ42">
        <f t="shared" si="14"/>
        <v>34097.996897868346</v>
      </c>
      <c r="CA42">
        <f t="shared" si="15"/>
        <v>0.25935775492461505</v>
      </c>
      <c r="CB42">
        <f t="shared" si="16"/>
        <v>17354.158512926922</v>
      </c>
      <c r="CC42">
        <f t="shared" si="98"/>
        <v>1.6187778227438283E-4</v>
      </c>
      <c r="CD42">
        <f t="shared" si="99"/>
        <v>2.9071994451600094E-4</v>
      </c>
      <c r="CE42">
        <f t="shared" si="100"/>
        <v>-2.9975753550515449</v>
      </c>
      <c r="CF42">
        <f t="shared" si="101"/>
        <v>11.943039269299197</v>
      </c>
      <c r="CG42">
        <f t="shared" si="102"/>
        <v>7.0108436093007098E-3</v>
      </c>
      <c r="CH42">
        <f t="shared" si="17"/>
        <v>29.392085223750335</v>
      </c>
      <c r="CI42" s="11">
        <f t="shared" si="18"/>
        <v>2156521870.6404896</v>
      </c>
      <c r="CJ42" s="18">
        <f t="shared" si="44"/>
        <v>0.20431372434192679</v>
      </c>
      <c r="CK42" s="18">
        <f t="shared" si="19"/>
        <v>40.862744868385356</v>
      </c>
      <c r="CL42">
        <f t="shared" si="103"/>
        <v>5000</v>
      </c>
      <c r="CM42" s="4">
        <f t="shared" si="20"/>
        <v>1410.9223509886406</v>
      </c>
      <c r="CN42" s="11"/>
      <c r="CO42" s="11"/>
      <c r="CP42" s="11"/>
      <c r="CQ42" s="11"/>
      <c r="CR42" s="11"/>
      <c r="CS42" s="11"/>
      <c r="CT42" s="11"/>
      <c r="CU42" s="13">
        <f t="shared" si="21"/>
        <v>1.4535679206298764</v>
      </c>
      <c r="CV42" s="14">
        <v>0.8</v>
      </c>
      <c r="CW42" s="14">
        <f t="shared" si="104"/>
        <v>0.29593001738952607</v>
      </c>
      <c r="CX42" s="14">
        <f t="shared" si="45"/>
        <v>-0.12967416576744878</v>
      </c>
      <c r="CY42" s="14">
        <f t="shared" si="105"/>
        <v>1.4937175734498289E-2</v>
      </c>
      <c r="CZ42" s="14">
        <f t="shared" si="106"/>
        <v>-9.033899210016015E-5</v>
      </c>
      <c r="DA42" s="14">
        <f t="shared" si="46"/>
        <v>1.253581360150953E-2</v>
      </c>
      <c r="DB42" s="14">
        <f t="shared" si="47"/>
        <v>0.93881083972124357</v>
      </c>
      <c r="DC42" s="14">
        <f t="shared" si="48"/>
        <v>0.89712210665297187</v>
      </c>
      <c r="DD42" s="14">
        <f t="shared" si="49"/>
        <v>9.7122106652971829E-2</v>
      </c>
      <c r="DE42" s="14">
        <v>0.85</v>
      </c>
      <c r="DF42" s="14">
        <f t="shared" si="50"/>
        <v>0.27852236930778923</v>
      </c>
      <c r="DG42" s="14">
        <f t="shared" si="51"/>
        <v>-0.1220462736634812</v>
      </c>
      <c r="DH42" s="14">
        <f t="shared" si="52"/>
        <v>1.3231546671389488E-2</v>
      </c>
      <c r="DI42" s="14">
        <f t="shared" si="53"/>
        <v>-6.671608407073215E-5</v>
      </c>
      <c r="DJ42" s="14">
        <f t="shared" si="54"/>
        <v>1.1029081913332702E-2</v>
      </c>
      <c r="DK42" s="14">
        <f t="shared" si="107"/>
        <v>0.94560403419599948</v>
      </c>
      <c r="DL42" s="14">
        <f t="shared" si="108"/>
        <v>0.90168113344270451</v>
      </c>
      <c r="DM42" s="14">
        <f t="shared" si="109"/>
        <v>5.168113344270453E-2</v>
      </c>
      <c r="DN42" s="14">
        <f t="shared" si="110"/>
        <v>-0.9088194642053472</v>
      </c>
      <c r="DO42" s="14">
        <f t="shared" si="111"/>
        <v>0.90686622643793546</v>
      </c>
      <c r="DP42" s="14">
        <f t="shared" si="55"/>
        <v>0.85</v>
      </c>
      <c r="DQ42" s="14">
        <f t="shared" si="56"/>
        <v>0.27852236930778923</v>
      </c>
      <c r="DR42" s="14">
        <f t="shared" si="57"/>
        <v>-0.1220462736634812</v>
      </c>
      <c r="DS42" s="14">
        <f t="shared" si="58"/>
        <v>1.3231546671389488E-2</v>
      </c>
      <c r="DT42" s="14">
        <f t="shared" si="59"/>
        <v>-6.671608407073215E-5</v>
      </c>
      <c r="DU42" s="14">
        <f t="shared" si="60"/>
        <v>1.1029081913332702E-2</v>
      </c>
      <c r="DV42" s="14">
        <f t="shared" si="61"/>
        <v>0.94560403419599948</v>
      </c>
      <c r="DW42" s="14">
        <f t="shared" si="62"/>
        <v>0.90168113344270451</v>
      </c>
      <c r="DX42" s="14">
        <f t="shared" si="63"/>
        <v>5.168113344270453E-2</v>
      </c>
      <c r="DY42" s="14">
        <f t="shared" si="64"/>
        <v>0.90686622643793546</v>
      </c>
      <c r="DZ42" s="14">
        <f t="shared" si="65"/>
        <v>0.26105726182076894</v>
      </c>
      <c r="EA42" s="14">
        <f t="shared" si="66"/>
        <v>-0.11439320330787374</v>
      </c>
      <c r="EB42" s="14">
        <f t="shared" si="67"/>
        <v>1.1624171480717409E-2</v>
      </c>
      <c r="EC42" s="14">
        <f t="shared" si="68"/>
        <v>-4.8262413355141626E-5</v>
      </c>
      <c r="ED42" s="14">
        <f t="shared" si="69"/>
        <v>9.6269160633483172E-3</v>
      </c>
      <c r="EE42" s="14">
        <f t="shared" si="70"/>
        <v>0.95205088542981953</v>
      </c>
      <c r="EF42" s="14">
        <f t="shared" si="71"/>
        <v>0.90644454454826806</v>
      </c>
      <c r="EG42" s="14">
        <f t="shared" si="72"/>
        <v>-4.2168188966740239E-4</v>
      </c>
      <c r="EH42" s="14">
        <f t="shared" si="73"/>
        <v>-0.91623479516858042</v>
      </c>
      <c r="EI42" s="14">
        <f t="shared" si="74"/>
        <v>0.90640599300007541</v>
      </c>
      <c r="EM42">
        <f t="shared" si="22"/>
        <v>969.52980306012762</v>
      </c>
      <c r="EW42">
        <f t="shared" si="112"/>
        <v>3.026135538759823</v>
      </c>
      <c r="EX42">
        <f t="shared" si="75"/>
        <v>4.5154340632308873E-2</v>
      </c>
      <c r="EY42">
        <f t="shared" si="113"/>
        <v>1.1028930201429599</v>
      </c>
      <c r="EZ42">
        <f t="shared" si="114"/>
        <v>1.3830486789842614E-2</v>
      </c>
    </row>
    <row r="43" spans="3:159">
      <c r="C43" s="4">
        <f t="shared" si="76"/>
        <v>1410.9223509886406</v>
      </c>
      <c r="D43">
        <v>570</v>
      </c>
      <c r="E43" s="4">
        <f t="shared" si="23"/>
        <v>1452.2953771206219</v>
      </c>
      <c r="F43" s="4">
        <f t="shared" si="24"/>
        <v>-882.29537712062188</v>
      </c>
      <c r="G43" s="4">
        <f>Sheet1!D44</f>
        <v>517.30000000000098</v>
      </c>
      <c r="H43" s="4">
        <f>Sheet1!F44</f>
        <v>-920.6021569383405</v>
      </c>
      <c r="I43" s="25">
        <f t="shared" si="25"/>
        <v>0.72688386750890577</v>
      </c>
      <c r="J43" s="4">
        <f t="shared" si="26"/>
        <v>1783.805143515325</v>
      </c>
      <c r="K43" s="4">
        <f t="shared" si="0"/>
        <v>990.46117549432029</v>
      </c>
      <c r="M43" s="4">
        <f t="shared" si="1"/>
        <v>990.46117549432029</v>
      </c>
      <c r="Q43">
        <f t="shared" si="27"/>
        <v>155.17068300184005</v>
      </c>
      <c r="S43">
        <f t="shared" si="28"/>
        <v>1.2185432938581469</v>
      </c>
      <c r="T43">
        <f t="shared" si="29"/>
        <v>1.6026933104094403E-2</v>
      </c>
      <c r="U43">
        <f t="shared" si="2"/>
        <v>121.85432938581468</v>
      </c>
      <c r="V43">
        <f t="shared" si="77"/>
        <v>684.21205950134947</v>
      </c>
      <c r="W43">
        <f t="shared" si="3"/>
        <v>151.98231198364718</v>
      </c>
      <c r="X43">
        <f t="shared" si="78"/>
        <v>0.7944829316998161</v>
      </c>
      <c r="Y43">
        <f t="shared" si="30"/>
        <v>48.33</v>
      </c>
      <c r="Z43">
        <f t="shared" si="31"/>
        <v>1.0154527448817892</v>
      </c>
      <c r="AA43">
        <f t="shared" si="32"/>
        <v>49.076831160136869</v>
      </c>
      <c r="AB43">
        <f t="shared" si="33"/>
        <v>59.802243493993316</v>
      </c>
      <c r="AC43">
        <f t="shared" si="4"/>
        <v>1.2185432938581469</v>
      </c>
      <c r="AD43">
        <f t="shared" si="34"/>
        <v>49.076831160136869</v>
      </c>
      <c r="AI43">
        <f t="shared" si="115"/>
        <v>0.61726879956771508</v>
      </c>
      <c r="AJ43">
        <f t="shared" si="116"/>
        <v>0.7867258675811285</v>
      </c>
      <c r="AK43">
        <f t="shared" si="35"/>
        <v>2.290866080166837</v>
      </c>
      <c r="AL43">
        <f t="shared" si="5"/>
        <v>0</v>
      </c>
      <c r="AM43">
        <f t="shared" si="6"/>
        <v>2.290866080166837</v>
      </c>
      <c r="AN43">
        <f t="shared" si="79"/>
        <v>2.290866080166837</v>
      </c>
      <c r="AO43">
        <f t="shared" si="7"/>
        <v>0</v>
      </c>
      <c r="AP43">
        <f t="shared" si="8"/>
        <v>30</v>
      </c>
      <c r="AQ43">
        <f t="shared" si="80"/>
        <v>30</v>
      </c>
      <c r="AS43">
        <f t="shared" si="81"/>
        <v>1.4849492885971818</v>
      </c>
      <c r="AU43">
        <f t="shared" si="36"/>
        <v>0.90471076039269238</v>
      </c>
      <c r="AW43">
        <f t="shared" si="9"/>
        <v>0.36298492249243991</v>
      </c>
      <c r="AX43">
        <f t="shared" si="9"/>
        <v>8.0628932170256767E-2</v>
      </c>
      <c r="AY43">
        <f t="shared" si="82"/>
        <v>0.44361385466269665</v>
      </c>
      <c r="AZ43">
        <f t="shared" si="37"/>
        <v>0.8182452344019705</v>
      </c>
      <c r="BA43">
        <f t="shared" si="83"/>
        <v>0.1817547655980295</v>
      </c>
      <c r="BB43">
        <f t="shared" si="10"/>
        <v>0.80910754017359521</v>
      </c>
      <c r="BC43">
        <f t="shared" si="84"/>
        <v>0.80910754017359521</v>
      </c>
      <c r="BD43">
        <f t="shared" si="85"/>
        <v>0.79557508369720997</v>
      </c>
      <c r="BE43">
        <f t="shared" si="86"/>
        <v>0.17671910177234623</v>
      </c>
      <c r="BF43">
        <f t="shared" si="11"/>
        <v>25.76630165704432</v>
      </c>
      <c r="BG43">
        <f t="shared" si="87"/>
        <v>1.0618371210977211E-2</v>
      </c>
      <c r="BH43">
        <f t="shared" si="88"/>
        <v>2.1730033612265246E-3</v>
      </c>
      <c r="BI43">
        <f t="shared" si="89"/>
        <v>0.89781095570708125</v>
      </c>
      <c r="BJ43">
        <f t="shared" si="90"/>
        <v>2.4203350910494861E-3</v>
      </c>
      <c r="BK43">
        <f t="shared" si="38"/>
        <v>3.6055536690887992E-3</v>
      </c>
      <c r="BL43">
        <f t="shared" si="39"/>
        <v>12.444338912955677</v>
      </c>
      <c r="BM43">
        <f t="shared" si="91"/>
        <v>2.8973444827471654E-4</v>
      </c>
      <c r="BN43">
        <f t="shared" si="92"/>
        <v>0.39140227460706239</v>
      </c>
      <c r="BO43">
        <f t="shared" si="93"/>
        <v>1.3785060358186751</v>
      </c>
      <c r="BP43">
        <f t="shared" si="94"/>
        <v>0.53285290351938197</v>
      </c>
      <c r="BQ43">
        <f t="shared" si="40"/>
        <v>3.0028527256988888E-5</v>
      </c>
      <c r="BR43">
        <f t="shared" si="95"/>
        <v>1.0865016901583779</v>
      </c>
      <c r="BS43">
        <f t="shared" si="96"/>
        <v>0.99839664101514958</v>
      </c>
      <c r="BT43">
        <f t="shared" si="97"/>
        <v>1.088246540026061</v>
      </c>
      <c r="BU43">
        <f t="shared" si="41"/>
        <v>0.57987532859780799</v>
      </c>
      <c r="BV43">
        <f t="shared" si="42"/>
        <v>0.57987532859780799</v>
      </c>
      <c r="BW43">
        <f t="shared" si="43"/>
        <v>0.57987532859780799</v>
      </c>
      <c r="BX43">
        <f t="shared" si="12"/>
        <v>17.814149754836841</v>
      </c>
      <c r="BY43">
        <f t="shared" si="13"/>
        <v>0.24973542886724026</v>
      </c>
      <c r="BZ43">
        <f t="shared" si="14"/>
        <v>34049.701015874838</v>
      </c>
      <c r="CA43">
        <f t="shared" si="15"/>
        <v>0.26805049740790016</v>
      </c>
      <c r="CB43">
        <f t="shared" si="16"/>
        <v>16767.588859408002</v>
      </c>
      <c r="CC43">
        <f t="shared" si="98"/>
        <v>1.6187778227438283E-4</v>
      </c>
      <c r="CD43">
        <f t="shared" si="99"/>
        <v>3.0089001121763706E-4</v>
      </c>
      <c r="CE43">
        <f t="shared" si="100"/>
        <v>-2.9854007133634171</v>
      </c>
      <c r="CF43">
        <f t="shared" si="101"/>
        <v>11.898522476553177</v>
      </c>
      <c r="CG43">
        <f t="shared" si="102"/>
        <v>7.0634020868891E-3</v>
      </c>
      <c r="CH43">
        <f t="shared" si="17"/>
        <v>29.759713650406347</v>
      </c>
      <c r="CI43" s="11">
        <f t="shared" si="18"/>
        <v>2139774653.2953184</v>
      </c>
      <c r="CJ43" s="18">
        <f t="shared" si="44"/>
        <v>0.20686513065990655</v>
      </c>
      <c r="CK43" s="18">
        <f t="shared" si="19"/>
        <v>41.373026131981312</v>
      </c>
      <c r="CL43">
        <f t="shared" si="103"/>
        <v>5200</v>
      </c>
      <c r="CM43" s="4">
        <f t="shared" si="20"/>
        <v>1452.2953771206219</v>
      </c>
      <c r="CN43" s="11"/>
      <c r="CO43" s="11"/>
      <c r="CP43" s="11"/>
      <c r="CQ43" s="11"/>
      <c r="CR43" s="11"/>
      <c r="CS43" s="11"/>
      <c r="CT43" s="11"/>
      <c r="CU43" s="13">
        <f t="shared" si="21"/>
        <v>1.4849492885971818</v>
      </c>
      <c r="CV43" s="14">
        <v>0.8</v>
      </c>
      <c r="CW43" s="14">
        <f t="shared" si="104"/>
        <v>0.30231890960190205</v>
      </c>
      <c r="CX43" s="14">
        <f t="shared" si="45"/>
        <v>-0.13247372721486864</v>
      </c>
      <c r="CY43" s="14">
        <f t="shared" si="105"/>
        <v>1.5589101192319352E-2</v>
      </c>
      <c r="CZ43" s="14">
        <f t="shared" si="106"/>
        <v>-1.0052097795584247E-4</v>
      </c>
      <c r="DA43" s="14">
        <f t="shared" si="46"/>
        <v>1.3116845099326497E-2</v>
      </c>
      <c r="DB43" s="14">
        <f t="shared" si="47"/>
        <v>0.93622725576170807</v>
      </c>
      <c r="DC43" s="14">
        <f t="shared" si="48"/>
        <v>0.89549624284700047</v>
      </c>
      <c r="DD43" s="14">
        <f t="shared" si="49"/>
        <v>9.5496242847000423E-2</v>
      </c>
      <c r="DE43" s="14">
        <v>0.85</v>
      </c>
      <c r="DF43" s="14">
        <f t="shared" si="50"/>
        <v>0.28453544433120198</v>
      </c>
      <c r="DG43" s="14">
        <f t="shared" si="51"/>
        <v>-0.12468115502575874</v>
      </c>
      <c r="DH43" s="14">
        <f t="shared" si="52"/>
        <v>1.3809030813957634E-2</v>
      </c>
      <c r="DI43" s="14">
        <f t="shared" si="53"/>
        <v>-7.4235563849757829E-5</v>
      </c>
      <c r="DJ43" s="14">
        <f t="shared" si="54"/>
        <v>1.1537050369586839E-2</v>
      </c>
      <c r="DK43" s="14">
        <f t="shared" si="107"/>
        <v>0.94329853898894866</v>
      </c>
      <c r="DL43" s="14">
        <f t="shared" si="108"/>
        <v>0.90008499410992193</v>
      </c>
      <c r="DM43" s="14">
        <f t="shared" si="109"/>
        <v>5.0084994109921954E-2</v>
      </c>
      <c r="DN43" s="14">
        <f t="shared" si="110"/>
        <v>-0.9082249747415706</v>
      </c>
      <c r="DO43" s="14">
        <f t="shared" si="111"/>
        <v>0.90514602163871705</v>
      </c>
      <c r="DP43" s="14">
        <f t="shared" si="55"/>
        <v>0.85</v>
      </c>
      <c r="DQ43" s="14">
        <f t="shared" si="56"/>
        <v>0.28453544433120198</v>
      </c>
      <c r="DR43" s="14">
        <f t="shared" si="57"/>
        <v>-0.12468115502575874</v>
      </c>
      <c r="DS43" s="14">
        <f t="shared" si="58"/>
        <v>1.3809030813957634E-2</v>
      </c>
      <c r="DT43" s="14">
        <f t="shared" si="59"/>
        <v>-7.4235563849757829E-5</v>
      </c>
      <c r="DU43" s="14">
        <f t="shared" si="60"/>
        <v>1.1537050369586839E-2</v>
      </c>
      <c r="DV43" s="14">
        <f t="shared" si="61"/>
        <v>0.94329853898894866</v>
      </c>
      <c r="DW43" s="14">
        <f t="shared" si="62"/>
        <v>0.90008499410992193</v>
      </c>
      <c r="DX43" s="14">
        <f t="shared" si="63"/>
        <v>5.0084994109921954E-2</v>
      </c>
      <c r="DY43" s="14">
        <f t="shared" si="64"/>
        <v>0.90514602163871705</v>
      </c>
      <c r="DZ43" s="14">
        <f t="shared" si="65"/>
        <v>0.26720012230032925</v>
      </c>
      <c r="EA43" s="14">
        <f t="shared" si="66"/>
        <v>-0.11708495561857059</v>
      </c>
      <c r="EB43" s="14">
        <f t="shared" si="67"/>
        <v>1.217765753023225E-2</v>
      </c>
      <c r="EC43" s="14">
        <f t="shared" si="68"/>
        <v>-5.4214243933941771E-5</v>
      </c>
      <c r="ED43" s="14">
        <f t="shared" si="69"/>
        <v>1.0107793579242278E-2</v>
      </c>
      <c r="EE43" s="14">
        <f t="shared" si="70"/>
        <v>0.94982602022666063</v>
      </c>
      <c r="EF43" s="14">
        <f t="shared" si="71"/>
        <v>0.90474756150423985</v>
      </c>
      <c r="EG43" s="14">
        <f t="shared" si="72"/>
        <v>-3.9846013447719653E-4</v>
      </c>
      <c r="EH43" s="14">
        <f t="shared" si="73"/>
        <v>-0.91545052107540592</v>
      </c>
      <c r="EI43" s="14">
        <f t="shared" si="74"/>
        <v>0.90471076039269238</v>
      </c>
      <c r="EM43">
        <f t="shared" si="22"/>
        <v>990.46117549432029</v>
      </c>
      <c r="EW43">
        <f t="shared" si="112"/>
        <v>3.0973426305571889</v>
      </c>
      <c r="EX43">
        <f t="shared" si="75"/>
        <v>4.6216853939221772E-2</v>
      </c>
      <c r="EY43">
        <f t="shared" si="113"/>
        <v>1.106172395672615</v>
      </c>
      <c r="EZ43">
        <f t="shared" si="114"/>
        <v>1.3871610778401313E-2</v>
      </c>
    </row>
    <row r="44" spans="3:159">
      <c r="C44" s="4">
        <f t="shared" si="76"/>
        <v>1452.2953771206219</v>
      </c>
      <c r="D44">
        <v>571</v>
      </c>
      <c r="E44" s="4">
        <f t="shared" si="23"/>
        <v>1494.1967538531435</v>
      </c>
      <c r="F44" s="4">
        <f t="shared" si="24"/>
        <v>-923.19675385314349</v>
      </c>
      <c r="G44" s="4">
        <f>Sheet1!D45</f>
        <v>517.400000000001</v>
      </c>
      <c r="H44" s="4">
        <f>Sheet1!F45</f>
        <v>-961.5175333866066</v>
      </c>
      <c r="I44" s="25">
        <f t="shared" si="25"/>
        <v>0.71493991666910117</v>
      </c>
      <c r="J44" s="4">
        <f t="shared" si="26"/>
        <v>1862.2927818526473</v>
      </c>
      <c r="K44" s="4">
        <f t="shared" si="0"/>
        <v>1011.6476885603109</v>
      </c>
      <c r="M44" s="4">
        <f t="shared" si="1"/>
        <v>1011.6476885603109</v>
      </c>
      <c r="Q44">
        <f t="shared" si="27"/>
        <v>158.80449237078008</v>
      </c>
      <c r="S44">
        <f t="shared" si="28"/>
        <v>1.2179831029037935</v>
      </c>
      <c r="T44">
        <f t="shared" si="29"/>
        <v>1.5661857199919447E-2</v>
      </c>
      <c r="U44">
        <f t="shared" si="2"/>
        <v>121.79831029037935</v>
      </c>
      <c r="V44">
        <f t="shared" si="77"/>
        <v>683.8975122804801</v>
      </c>
      <c r="W44">
        <f t="shared" si="3"/>
        <v>142.82910177630069</v>
      </c>
      <c r="X44">
        <f t="shared" si="78"/>
        <v>0.79411955076292207</v>
      </c>
      <c r="Y44">
        <f t="shared" si="30"/>
        <v>48.33</v>
      </c>
      <c r="Z44">
        <f t="shared" si="31"/>
        <v>1.0149859190864947</v>
      </c>
      <c r="AA44">
        <f t="shared" si="32"/>
        <v>49.05426946945029</v>
      </c>
      <c r="AB44">
        <f t="shared" si="33"/>
        <v>59.747271339079887</v>
      </c>
      <c r="AC44">
        <f t="shared" si="4"/>
        <v>1.2179831029037935</v>
      </c>
      <c r="AD44">
        <f t="shared" si="34"/>
        <v>49.05426946945029</v>
      </c>
      <c r="AI44">
        <f t="shared" si="115"/>
        <v>0.61279003300950707</v>
      </c>
      <c r="AJ44">
        <f t="shared" si="116"/>
        <v>0.78358450533531143</v>
      </c>
      <c r="AK44">
        <f t="shared" si="35"/>
        <v>2.2623665918191542</v>
      </c>
      <c r="AL44">
        <f t="shared" si="5"/>
        <v>0</v>
      </c>
      <c r="AM44">
        <f t="shared" si="6"/>
        <v>2.2623665918191542</v>
      </c>
      <c r="AN44">
        <f t="shared" si="79"/>
        <v>2.2623665918191542</v>
      </c>
      <c r="AO44">
        <f t="shared" si="7"/>
        <v>0</v>
      </c>
      <c r="AP44">
        <f t="shared" si="8"/>
        <v>30</v>
      </c>
      <c r="AQ44">
        <f t="shared" si="80"/>
        <v>30</v>
      </c>
      <c r="AS44">
        <f t="shared" si="81"/>
        <v>1.5167131762523403</v>
      </c>
      <c r="AU44">
        <f t="shared" si="36"/>
        <v>0.90301388549299977</v>
      </c>
      <c r="AW44">
        <f t="shared" si="9"/>
        <v>0.36281805039920217</v>
      </c>
      <c r="AX44">
        <f t="shared" si="9"/>
        <v>7.5773014693309507E-2</v>
      </c>
      <c r="AY44">
        <f t="shared" si="82"/>
        <v>0.43859106509251167</v>
      </c>
      <c r="AZ44">
        <f t="shared" si="37"/>
        <v>0.8272353891264822</v>
      </c>
      <c r="BA44">
        <f t="shared" si="83"/>
        <v>0.1727646108735178</v>
      </c>
      <c r="BB44">
        <f t="shared" si="10"/>
        <v>0.81500448753804822</v>
      </c>
      <c r="BC44">
        <f t="shared" si="84"/>
        <v>0.81500448753804822</v>
      </c>
      <c r="BD44">
        <f t="shared" si="85"/>
        <v>0.79511793092928851</v>
      </c>
      <c r="BE44">
        <f t="shared" si="86"/>
        <v>0.16605701562237191</v>
      </c>
      <c r="BF44">
        <f t="shared" si="11"/>
        <v>25.760378310503629</v>
      </c>
      <c r="BG44">
        <f t="shared" si="87"/>
        <v>1.0487479046800642E-2</v>
      </c>
      <c r="BH44">
        <f t="shared" si="88"/>
        <v>2.1704051069984126E-3</v>
      </c>
      <c r="BI44">
        <f t="shared" si="89"/>
        <v>0.89901610791525877</v>
      </c>
      <c r="BJ44">
        <f t="shared" si="90"/>
        <v>2.4142004663647194E-3</v>
      </c>
      <c r="BK44">
        <f t="shared" si="38"/>
        <v>3.5943483988446876E-3</v>
      </c>
      <c r="BL44">
        <f t="shared" si="39"/>
        <v>12.004162796348103</v>
      </c>
      <c r="BM44">
        <f t="shared" si="91"/>
        <v>2.9942516273922555E-4</v>
      </c>
      <c r="BN44">
        <f t="shared" si="92"/>
        <v>0.40645297976338174</v>
      </c>
      <c r="BO44">
        <f t="shared" si="93"/>
        <v>1.3932613168264563</v>
      </c>
      <c r="BP44">
        <f t="shared" si="94"/>
        <v>0.54011826786779427</v>
      </c>
      <c r="BQ44">
        <f t="shared" si="40"/>
        <v>2.8097938808701154E-5</v>
      </c>
      <c r="BR44">
        <f t="shared" si="95"/>
        <v>1.0866364677141449</v>
      </c>
      <c r="BS44">
        <f t="shared" si="96"/>
        <v>0.99849964155581694</v>
      </c>
      <c r="BT44">
        <f t="shared" si="97"/>
        <v>1.088269261690467</v>
      </c>
      <c r="BU44">
        <f t="shared" si="41"/>
        <v>0.58779410859801839</v>
      </c>
      <c r="BV44">
        <f t="shared" si="42"/>
        <v>0.58779410859801839</v>
      </c>
      <c r="BW44">
        <f t="shared" si="43"/>
        <v>0.58779410859801839</v>
      </c>
      <c r="BX44">
        <f t="shared" si="12"/>
        <v>17.79777441266306</v>
      </c>
      <c r="BY44">
        <f t="shared" si="13"/>
        <v>0.24017210652907903</v>
      </c>
      <c r="BZ44">
        <f t="shared" si="14"/>
        <v>34000.807670816415</v>
      </c>
      <c r="CA44">
        <f t="shared" si="15"/>
        <v>0.27741305499371149</v>
      </c>
      <c r="CB44">
        <f t="shared" si="16"/>
        <v>16178.426111379315</v>
      </c>
      <c r="CC44">
        <f t="shared" si="98"/>
        <v>1.6187778227438283E-4</v>
      </c>
      <c r="CD44">
        <f t="shared" si="99"/>
        <v>3.1184739264911502E-4</v>
      </c>
      <c r="CE44">
        <f t="shared" si="100"/>
        <v>-2.972699438821278</v>
      </c>
      <c r="CF44">
        <f t="shared" si="101"/>
        <v>11.852037876087826</v>
      </c>
      <c r="CG44">
        <f t="shared" si="102"/>
        <v>7.1189171491190867E-3</v>
      </c>
      <c r="CH44">
        <f t="shared" si="17"/>
        <v>30.140349046943101</v>
      </c>
      <c r="CI44" s="11">
        <f t="shared" si="18"/>
        <v>2123246321.0233905</v>
      </c>
      <c r="CJ44" s="18">
        <f t="shared" si="44"/>
        <v>0.20950688366260803</v>
      </c>
      <c r="CK44" s="18">
        <f t="shared" si="19"/>
        <v>41.901376732521605</v>
      </c>
      <c r="CL44">
        <f t="shared" si="103"/>
        <v>5400</v>
      </c>
      <c r="CM44" s="4">
        <f t="shared" si="20"/>
        <v>1494.1967538531435</v>
      </c>
      <c r="CN44" s="11"/>
      <c r="CO44" s="11"/>
      <c r="CP44" s="11"/>
      <c r="CQ44" s="11"/>
      <c r="CR44" s="11"/>
      <c r="CS44" s="11"/>
      <c r="CT44" s="11"/>
      <c r="CU44" s="13">
        <f t="shared" si="21"/>
        <v>1.5167131762523403</v>
      </c>
      <c r="CV44" s="14">
        <v>0.8</v>
      </c>
      <c r="CW44" s="14">
        <f t="shared" si="104"/>
        <v>0.30878567850395422</v>
      </c>
      <c r="CX44" s="14">
        <f t="shared" si="45"/>
        <v>-0.13530741360458254</v>
      </c>
      <c r="CY44" s="14">
        <f t="shared" si="105"/>
        <v>1.626315309150916E-2</v>
      </c>
      <c r="CZ44" s="14">
        <f t="shared" si="106"/>
        <v>-1.1174185848611904E-4</v>
      </c>
      <c r="DA44" s="14">
        <f t="shared" si="46"/>
        <v>1.3720579297371416E-2</v>
      </c>
      <c r="DB44" s="14">
        <f t="shared" si="47"/>
        <v>0.93356346039077076</v>
      </c>
      <c r="DC44" s="14">
        <f t="shared" si="48"/>
        <v>0.89387651283283287</v>
      </c>
      <c r="DD44" s="14">
        <f t="shared" si="49"/>
        <v>9.3876512832832826E-2</v>
      </c>
      <c r="DE44" s="14">
        <v>0.85</v>
      </c>
      <c r="DF44" s="14">
        <f t="shared" si="50"/>
        <v>0.29062181506254525</v>
      </c>
      <c r="DG44" s="14">
        <f t="shared" si="51"/>
        <v>-0.12734815398078361</v>
      </c>
      <c r="DH44" s="14">
        <f t="shared" si="52"/>
        <v>1.4406114849226118E-2</v>
      </c>
      <c r="DI44" s="14">
        <f t="shared" si="53"/>
        <v>-8.252227583759557E-5</v>
      </c>
      <c r="DJ44" s="14">
        <f t="shared" si="54"/>
        <v>1.2064599538794621E-2</v>
      </c>
      <c r="DK44" s="14">
        <f t="shared" si="107"/>
        <v>0.94092070526773208</v>
      </c>
      <c r="DL44" s="14">
        <f t="shared" si="108"/>
        <v>0.89849231465109558</v>
      </c>
      <c r="DM44" s="14">
        <f t="shared" si="109"/>
        <v>4.8492314651095603E-2</v>
      </c>
      <c r="DN44" s="14">
        <f t="shared" si="110"/>
        <v>-0.90768396363474568</v>
      </c>
      <c r="DO44" s="14">
        <f t="shared" si="111"/>
        <v>0.90342422758788432</v>
      </c>
      <c r="DP44" s="14">
        <f t="shared" si="55"/>
        <v>0.85</v>
      </c>
      <c r="DQ44" s="14">
        <f t="shared" si="56"/>
        <v>0.29062181506254525</v>
      </c>
      <c r="DR44" s="14">
        <f t="shared" si="57"/>
        <v>-0.12734815398078361</v>
      </c>
      <c r="DS44" s="14">
        <f t="shared" si="58"/>
        <v>1.4406114849226118E-2</v>
      </c>
      <c r="DT44" s="14">
        <f t="shared" si="59"/>
        <v>-8.252227583759557E-5</v>
      </c>
      <c r="DU44" s="14">
        <f t="shared" si="60"/>
        <v>1.2064599538794619E-2</v>
      </c>
      <c r="DV44" s="14">
        <f t="shared" si="61"/>
        <v>0.94092070526773208</v>
      </c>
      <c r="DW44" s="14">
        <f t="shared" si="62"/>
        <v>0.89849231465109558</v>
      </c>
      <c r="DX44" s="14">
        <f t="shared" si="63"/>
        <v>4.8492314651095603E-2</v>
      </c>
      <c r="DY44" s="14">
        <f t="shared" si="64"/>
        <v>0.90342422758788432</v>
      </c>
      <c r="DZ44" s="14">
        <f t="shared" si="65"/>
        <v>0.27343581814572571</v>
      </c>
      <c r="EA44" s="14">
        <f t="shared" si="66"/>
        <v>-0.1198173876437645</v>
      </c>
      <c r="EB44" s="14">
        <f t="shared" si="67"/>
        <v>1.27526740055899E-2</v>
      </c>
      <c r="EC44" s="14">
        <f t="shared" si="68"/>
        <v>-6.0842515276726016E-5</v>
      </c>
      <c r="ED44" s="14">
        <f t="shared" si="69"/>
        <v>1.0609542385889912E-2</v>
      </c>
      <c r="EE44" s="14">
        <f t="shared" si="70"/>
        <v>0.94752011497004607</v>
      </c>
      <c r="EF44" s="14">
        <f t="shared" si="71"/>
        <v>0.90304888369836012</v>
      </c>
      <c r="EG44" s="14">
        <f t="shared" si="72"/>
        <v>-3.753438895242045E-4</v>
      </c>
      <c r="EH44" s="14">
        <f t="shared" si="73"/>
        <v>-0.91470968785147422</v>
      </c>
      <c r="EI44" s="14">
        <f t="shared" si="74"/>
        <v>0.90301388549299977</v>
      </c>
      <c r="EM44">
        <f t="shared" si="22"/>
        <v>1011.6476885603109</v>
      </c>
      <c r="EW44">
        <f t="shared" si="112"/>
        <v>3.1696258556053647</v>
      </c>
      <c r="EX44">
        <f t="shared" si="75"/>
        <v>4.7295424718363004E-2</v>
      </c>
      <c r="EY44">
        <f t="shared" si="113"/>
        <v>1.1095333807796719</v>
      </c>
      <c r="EZ44">
        <f t="shared" si="114"/>
        <v>1.3913758166475255E-2</v>
      </c>
    </row>
    <row r="45" spans="3:159">
      <c r="C45" s="4">
        <f t="shared" si="76"/>
        <v>1494.1967538531435</v>
      </c>
      <c r="D45">
        <v>572</v>
      </c>
      <c r="E45" s="4">
        <f t="shared" si="23"/>
        <v>1536.6464716794374</v>
      </c>
      <c r="F45" s="4">
        <f t="shared" si="24"/>
        <v>-964.64647167943735</v>
      </c>
      <c r="G45" s="4">
        <f>Sheet1!D46</f>
        <v>517.50000000000102</v>
      </c>
      <c r="H45" s="4">
        <f>Sheet1!F46</f>
        <v>-1002.9380542903242</v>
      </c>
      <c r="I45" s="25">
        <f t="shared" si="25"/>
        <v>0.70259784607133147</v>
      </c>
      <c r="J45" s="4">
        <f t="shared" si="26"/>
        <v>1944.9710062070151</v>
      </c>
      <c r="K45" s="4">
        <f t="shared" si="0"/>
        <v>1033.0983769265717</v>
      </c>
      <c r="M45" s="4">
        <f t="shared" si="1"/>
        <v>1033.0983769265717</v>
      </c>
      <c r="Q45">
        <f t="shared" si="27"/>
        <v>162.49088351476561</v>
      </c>
      <c r="S45">
        <f t="shared" si="28"/>
        <v>1.2174161892790378</v>
      </c>
      <c r="T45">
        <f t="shared" si="29"/>
        <v>1.5307821100830361E-2</v>
      </c>
      <c r="U45">
        <f t="shared" si="2"/>
        <v>121.74161892790379</v>
      </c>
      <c r="V45">
        <f t="shared" si="77"/>
        <v>683.57919028017977</v>
      </c>
      <c r="W45">
        <f t="shared" si="3"/>
        <v>133.95738998476929</v>
      </c>
      <c r="X45">
        <f t="shared" si="78"/>
        <v>0.79375091164852352</v>
      </c>
      <c r="Y45">
        <f t="shared" si="30"/>
        <v>48.33</v>
      </c>
      <c r="Z45">
        <f t="shared" si="31"/>
        <v>1.0145134910658649</v>
      </c>
      <c r="AA45">
        <f t="shared" si="32"/>
        <v>49.03143702321325</v>
      </c>
      <c r="AB45">
        <f t="shared" si="33"/>
        <v>59.691665215675407</v>
      </c>
      <c r="AC45">
        <f t="shared" si="4"/>
        <v>1.2174161892790378</v>
      </c>
      <c r="AD45">
        <f t="shared" si="34"/>
        <v>49.03143702321325</v>
      </c>
      <c r="AI45">
        <f t="shared" si="115"/>
        <v>0.60834276823021449</v>
      </c>
      <c r="AJ45">
        <f t="shared" si="116"/>
        <v>0.78044782519964262</v>
      </c>
      <c r="AK45">
        <f t="shared" si="35"/>
        <v>2.234235433192036</v>
      </c>
      <c r="AL45">
        <f t="shared" si="5"/>
        <v>0</v>
      </c>
      <c r="AM45">
        <f t="shared" si="6"/>
        <v>2.234235433192036</v>
      </c>
      <c r="AN45">
        <f t="shared" si="79"/>
        <v>2.234235433192036</v>
      </c>
      <c r="AO45">
        <f t="shared" si="7"/>
        <v>0</v>
      </c>
      <c r="AP45">
        <f t="shared" si="8"/>
        <v>30</v>
      </c>
      <c r="AQ45">
        <f t="shared" si="80"/>
        <v>30</v>
      </c>
      <c r="AS45">
        <f t="shared" si="81"/>
        <v>1.5488731288254449</v>
      </c>
      <c r="AU45">
        <f t="shared" si="36"/>
        <v>0.90131569209792395</v>
      </c>
      <c r="AW45">
        <f t="shared" si="9"/>
        <v>0.36264917572796229</v>
      </c>
      <c r="AX45">
        <f t="shared" si="9"/>
        <v>7.1066436414973941E-2</v>
      </c>
      <c r="AY45">
        <f t="shared" si="82"/>
        <v>0.43371561214293625</v>
      </c>
      <c r="AZ45">
        <f t="shared" si="37"/>
        <v>0.83614508118846975</v>
      </c>
      <c r="BA45">
        <f t="shared" si="83"/>
        <v>0.16385491881153025</v>
      </c>
      <c r="BB45">
        <f t="shared" si="10"/>
        <v>0.82066423376625264</v>
      </c>
      <c r="BC45">
        <f t="shared" si="84"/>
        <v>0.82066423376625264</v>
      </c>
      <c r="BD45">
        <f t="shared" si="85"/>
        <v>0.79465534553085215</v>
      </c>
      <c r="BE45">
        <f t="shared" si="86"/>
        <v>0.15572439526885992</v>
      </c>
      <c r="BF45">
        <f t="shared" si="11"/>
        <v>25.754382492843497</v>
      </c>
      <c r="BG45">
        <f t="shared" si="87"/>
        <v>1.0358279128290741E-2</v>
      </c>
      <c r="BH45">
        <f t="shared" si="88"/>
        <v>2.1678234061338628E-3</v>
      </c>
      <c r="BI45">
        <f t="shared" si="89"/>
        <v>0.90020711057931058</v>
      </c>
      <c r="BJ45">
        <f t="shared" si="90"/>
        <v>2.4081385057476415E-3</v>
      </c>
      <c r="BK45">
        <f t="shared" si="38"/>
        <v>3.5832372571589308E-3</v>
      </c>
      <c r="BL45">
        <f t="shared" si="39"/>
        <v>11.566126830456453</v>
      </c>
      <c r="BM45">
        <f t="shared" si="91"/>
        <v>3.0980442370071433E-4</v>
      </c>
      <c r="BN45">
        <f t="shared" si="92"/>
        <v>0.42272503159035169</v>
      </c>
      <c r="BO45">
        <f t="shared" si="93"/>
        <v>1.4092154258672891</v>
      </c>
      <c r="BP45">
        <f t="shared" si="94"/>
        <v>0.54769690703463547</v>
      </c>
      <c r="BQ45">
        <f t="shared" si="40"/>
        <v>2.6238832207186184E-5</v>
      </c>
      <c r="BR45">
        <f t="shared" si="95"/>
        <v>1.0867662714434589</v>
      </c>
      <c r="BS45">
        <f t="shared" si="96"/>
        <v>0.99859883909446667</v>
      </c>
      <c r="BT45">
        <f t="shared" si="97"/>
        <v>1.0882911424460926</v>
      </c>
      <c r="BU45">
        <f t="shared" si="41"/>
        <v>0.59605369267091479</v>
      </c>
      <c r="BV45">
        <f t="shared" si="42"/>
        <v>0.59605369267091479</v>
      </c>
      <c r="BW45">
        <f t="shared" si="43"/>
        <v>0.59605369267091479</v>
      </c>
      <c r="BX45">
        <f t="shared" si="12"/>
        <v>17.781210221225777</v>
      </c>
      <c r="BY45">
        <f t="shared" si="13"/>
        <v>0.23046978320332723</v>
      </c>
      <c r="BZ45">
        <f t="shared" si="14"/>
        <v>33951.296341148678</v>
      </c>
      <c r="CA45">
        <f t="shared" si="15"/>
        <v>0.28753767967727112</v>
      </c>
      <c r="CB45">
        <f t="shared" si="16"/>
        <v>15586.030749297583</v>
      </c>
      <c r="CC45">
        <f t="shared" si="98"/>
        <v>1.6187778227438283E-4</v>
      </c>
      <c r="CD45">
        <f t="shared" si="99"/>
        <v>3.2370011846841591E-4</v>
      </c>
      <c r="CE45">
        <f t="shared" si="100"/>
        <v>-2.9594148812104422</v>
      </c>
      <c r="CF45">
        <f t="shared" si="101"/>
        <v>11.803374963018516</v>
      </c>
      <c r="CG45">
        <f t="shared" si="102"/>
        <v>7.1777378460779629E-3</v>
      </c>
      <c r="CH45">
        <f t="shared" si="17"/>
        <v>30.535374528609495</v>
      </c>
      <c r="CI45" s="11">
        <f t="shared" si="18"/>
        <v>2106945567.6607177</v>
      </c>
      <c r="CJ45" s="18">
        <f t="shared" si="44"/>
        <v>0.21224858913146971</v>
      </c>
      <c r="CK45" s="18">
        <f t="shared" si="19"/>
        <v>42.449717826293941</v>
      </c>
      <c r="CL45">
        <f t="shared" si="103"/>
        <v>5600</v>
      </c>
      <c r="CM45" s="4">
        <f t="shared" si="20"/>
        <v>1536.6464716794374</v>
      </c>
      <c r="CN45" s="11"/>
      <c r="CO45" s="11"/>
      <c r="CP45" s="11"/>
      <c r="CQ45" s="11"/>
      <c r="CR45" s="11"/>
      <c r="CS45" s="11"/>
      <c r="CT45" s="11"/>
      <c r="CU45" s="13">
        <f t="shared" si="21"/>
        <v>1.5488731288254449</v>
      </c>
      <c r="CV45" s="14">
        <v>0.8</v>
      </c>
      <c r="CW45" s="14">
        <f t="shared" si="104"/>
        <v>0.31533308175159963</v>
      </c>
      <c r="CX45" s="14">
        <f t="shared" si="45"/>
        <v>-0.13817643331934823</v>
      </c>
      <c r="CY45" s="14">
        <f t="shared" si="105"/>
        <v>1.696014346164498E-2</v>
      </c>
      <c r="CZ45" s="14">
        <f t="shared" si="106"/>
        <v>-1.241017251049061E-4</v>
      </c>
      <c r="DA45" s="14">
        <f t="shared" si="46"/>
        <v>1.4348047717870635E-2</v>
      </c>
      <c r="DB45" s="14">
        <f t="shared" si="47"/>
        <v>0.93081698431338589</v>
      </c>
      <c r="DC45" s="14">
        <f t="shared" si="48"/>
        <v>0.8922632183749345</v>
      </c>
      <c r="DD45" s="14">
        <f t="shared" si="49"/>
        <v>9.2263218374934453E-2</v>
      </c>
      <c r="DE45" s="14">
        <v>0.85</v>
      </c>
      <c r="DF45" s="14">
        <f t="shared" si="50"/>
        <v>0.29678407694268205</v>
      </c>
      <c r="DG45" s="14">
        <f t="shared" si="51"/>
        <v>-0.13004840782997482</v>
      </c>
      <c r="DH45" s="14">
        <f t="shared" si="52"/>
        <v>1.5023518083671684E-2</v>
      </c>
      <c r="DI45" s="14">
        <f t="shared" si="53"/>
        <v>-9.1650138361540736E-5</v>
      </c>
      <c r="DJ45" s="14">
        <f t="shared" si="54"/>
        <v>1.2612603657308319E-2</v>
      </c>
      <c r="DK45" s="14">
        <f t="shared" si="107"/>
        <v>0.93846825537272083</v>
      </c>
      <c r="DL45" s="14">
        <f t="shared" si="108"/>
        <v>0.89690328854204004</v>
      </c>
      <c r="DM45" s="14">
        <f t="shared" si="109"/>
        <v>4.6903288542040067E-2</v>
      </c>
      <c r="DN45" s="14">
        <f t="shared" si="110"/>
        <v>-0.90719859665788893</v>
      </c>
      <c r="DO45" s="14">
        <f t="shared" si="111"/>
        <v>0.90170123577663297</v>
      </c>
      <c r="DP45" s="14">
        <f t="shared" si="55"/>
        <v>0.85</v>
      </c>
      <c r="DQ45" s="14">
        <f t="shared" si="56"/>
        <v>0.29678407694268205</v>
      </c>
      <c r="DR45" s="14">
        <f t="shared" si="57"/>
        <v>-0.13004840782997482</v>
      </c>
      <c r="DS45" s="14">
        <f t="shared" si="58"/>
        <v>1.5023518083671684E-2</v>
      </c>
      <c r="DT45" s="14">
        <f t="shared" si="59"/>
        <v>-9.1650138361540736E-5</v>
      </c>
      <c r="DU45" s="14">
        <f t="shared" si="60"/>
        <v>1.2612603657308319E-2</v>
      </c>
      <c r="DV45" s="14">
        <f t="shared" si="61"/>
        <v>0.93846825537272083</v>
      </c>
      <c r="DW45" s="14">
        <f t="shared" si="62"/>
        <v>0.89690328854204004</v>
      </c>
      <c r="DX45" s="14">
        <f t="shared" si="63"/>
        <v>4.6903288542040067E-2</v>
      </c>
      <c r="DY45" s="14">
        <f t="shared" si="64"/>
        <v>0.90170123577663297</v>
      </c>
      <c r="DZ45" s="14">
        <f t="shared" si="65"/>
        <v>0.27976723929406982</v>
      </c>
      <c r="EA45" s="14">
        <f t="shared" si="66"/>
        <v>-0.12259176573077422</v>
      </c>
      <c r="EB45" s="14">
        <f t="shared" si="67"/>
        <v>1.3350089146768633E-2</v>
      </c>
      <c r="EC45" s="14">
        <f t="shared" si="68"/>
        <v>-6.8220426334187674E-5</v>
      </c>
      <c r="ED45" s="14">
        <f t="shared" si="69"/>
        <v>1.1133173087506292E-2</v>
      </c>
      <c r="EE45" s="14">
        <f t="shared" si="70"/>
        <v>0.94513031681972404</v>
      </c>
      <c r="EF45" s="14">
        <f t="shared" si="71"/>
        <v>0.90134884324973219</v>
      </c>
      <c r="EG45" s="14">
        <f t="shared" si="72"/>
        <v>-3.5239252690077993E-4</v>
      </c>
      <c r="EH45" s="14">
        <f t="shared" si="73"/>
        <v>-0.91401453677241951</v>
      </c>
      <c r="EI45" s="14">
        <f t="shared" si="74"/>
        <v>0.90131569209792395</v>
      </c>
      <c r="EM45">
        <f t="shared" si="22"/>
        <v>1033.0983769265717</v>
      </c>
      <c r="EW45">
        <f t="shared" si="112"/>
        <v>3.2430187136098816</v>
      </c>
      <c r="EX45">
        <f t="shared" si="75"/>
        <v>4.839055283402989E-2</v>
      </c>
      <c r="EY45">
        <f t="shared" si="113"/>
        <v>1.1129788625145931</v>
      </c>
      <c r="EZ45">
        <f t="shared" si="114"/>
        <v>1.3956965158222557E-2</v>
      </c>
    </row>
    <row r="46" spans="3:159">
      <c r="C46" s="4">
        <f t="shared" si="76"/>
        <v>1536.6464716794374</v>
      </c>
      <c r="D46">
        <v>573</v>
      </c>
      <c r="E46" s="4">
        <f t="shared" si="23"/>
        <v>1579.6667338288369</v>
      </c>
      <c r="F46" s="4">
        <f t="shared" si="24"/>
        <v>-1006.6667338288369</v>
      </c>
      <c r="G46" s="4">
        <f>Sheet1!D47</f>
        <v>517.60000000000105</v>
      </c>
      <c r="H46" s="4">
        <f>Sheet1!F47</f>
        <v>-1044.8817843487407</v>
      </c>
      <c r="I46" s="25">
        <f t="shared" si="25"/>
        <v>0.6898023559549552</v>
      </c>
      <c r="J46" s="4">
        <f t="shared" si="26"/>
        <v>2032.3553140815502</v>
      </c>
      <c r="K46" s="4">
        <f t="shared" si="0"/>
        <v>1054.8232358397186</v>
      </c>
      <c r="M46" s="4">
        <f t="shared" si="1"/>
        <v>1054.8232358397186</v>
      </c>
      <c r="Q46">
        <f t="shared" si="27"/>
        <v>166.23170915162015</v>
      </c>
      <c r="S46">
        <f t="shared" si="28"/>
        <v>1.2168422986370155</v>
      </c>
      <c r="T46">
        <f t="shared" si="29"/>
        <v>1.4964280759649225E-2</v>
      </c>
      <c r="U46">
        <f t="shared" si="2"/>
        <v>121.68422986370156</v>
      </c>
      <c r="V46">
        <f t="shared" si="77"/>
        <v>683.25695068468428</v>
      </c>
      <c r="W46">
        <f t="shared" si="3"/>
        <v>125.35322230111107</v>
      </c>
      <c r="X46">
        <f t="shared" si="78"/>
        <v>0.79337682908483809</v>
      </c>
      <c r="Y46">
        <f t="shared" si="30"/>
        <v>48.33</v>
      </c>
      <c r="Z46">
        <f t="shared" si="31"/>
        <v>1.0140352488641797</v>
      </c>
      <c r="AA46">
        <f t="shared" si="32"/>
        <v>49.008323577605807</v>
      </c>
      <c r="AB46">
        <f t="shared" si="33"/>
        <v>59.635401114520498</v>
      </c>
      <c r="AC46">
        <f t="shared" si="4"/>
        <v>1.2168422986370155</v>
      </c>
      <c r="AD46">
        <f t="shared" si="34"/>
        <v>49.008323577605807</v>
      </c>
      <c r="AI46">
        <f t="shared" si="115"/>
        <v>0.60392552921838316</v>
      </c>
      <c r="AJ46">
        <f t="shared" si="116"/>
        <v>0.77731503735682272</v>
      </c>
      <c r="AK46">
        <f t="shared" si="35"/>
        <v>2.206460164189274</v>
      </c>
      <c r="AL46">
        <f t="shared" si="5"/>
        <v>0</v>
      </c>
      <c r="AM46">
        <f t="shared" si="6"/>
        <v>2.206460164189274</v>
      </c>
      <c r="AN46">
        <f t="shared" si="79"/>
        <v>2.206460164189274</v>
      </c>
      <c r="AO46">
        <f t="shared" si="7"/>
        <v>0</v>
      </c>
      <c r="AP46">
        <f t="shared" si="8"/>
        <v>30</v>
      </c>
      <c r="AQ46">
        <f t="shared" si="80"/>
        <v>30</v>
      </c>
      <c r="AS46">
        <f t="shared" si="81"/>
        <v>1.5814441316937309</v>
      </c>
      <c r="AU46">
        <f t="shared" si="36"/>
        <v>0.89961649680310263</v>
      </c>
      <c r="AW46">
        <f t="shared" si="9"/>
        <v>0.36247822271278135</v>
      </c>
      <c r="AX46">
        <f t="shared" si="9"/>
        <v>6.650179436227352E-2</v>
      </c>
      <c r="AY46">
        <f t="shared" si="82"/>
        <v>0.42898001707505484</v>
      </c>
      <c r="AZ46">
        <f t="shared" si="37"/>
        <v>0.84497694131370626</v>
      </c>
      <c r="BA46">
        <f t="shared" si="83"/>
        <v>0.15502305868629374</v>
      </c>
      <c r="BB46">
        <f t="shared" si="10"/>
        <v>0.8261010536998401</v>
      </c>
      <c r="BC46">
        <f t="shared" si="84"/>
        <v>0.8261010536998401</v>
      </c>
      <c r="BD46">
        <f t="shared" si="85"/>
        <v>0.79418712193280938</v>
      </c>
      <c r="BE46">
        <f t="shared" si="86"/>
        <v>0.14570494269331791</v>
      </c>
      <c r="BF46">
        <f t="shared" si="11"/>
        <v>25.748311462454303</v>
      </c>
      <c r="BG46">
        <f t="shared" si="87"/>
        <v>1.0230714364543259E-2</v>
      </c>
      <c r="BH46">
        <f t="shared" si="88"/>
        <v>2.165257708422675E-3</v>
      </c>
      <c r="BI46">
        <f t="shared" si="89"/>
        <v>0.90138443151756442</v>
      </c>
      <c r="BJ46">
        <f t="shared" si="90"/>
        <v>2.4021467785695638E-3</v>
      </c>
      <c r="BK46">
        <f t="shared" si="38"/>
        <v>3.5722157009945516E-3</v>
      </c>
      <c r="BL46">
        <f t="shared" si="39"/>
        <v>11.129565273917922</v>
      </c>
      <c r="BM46">
        <f t="shared" si="91"/>
        <v>3.2096632825057597E-4</v>
      </c>
      <c r="BN46">
        <f t="shared" si="92"/>
        <v>0.440399469103264</v>
      </c>
      <c r="BO46">
        <f t="shared" si="93"/>
        <v>1.4265461824670345</v>
      </c>
      <c r="BP46">
        <f t="shared" si="94"/>
        <v>0.55562333312428858</v>
      </c>
      <c r="BQ46">
        <f t="shared" si="40"/>
        <v>2.4447599127173418E-5</v>
      </c>
      <c r="BR46">
        <f t="shared" si="95"/>
        <v>1.0868913514671672</v>
      </c>
      <c r="BS46">
        <f t="shared" si="96"/>
        <v>0.99869442498312644</v>
      </c>
      <c r="BT46">
        <f t="shared" si="97"/>
        <v>1.0883122247183175</v>
      </c>
      <c r="BU46">
        <f t="shared" si="41"/>
        <v>0.60469166577790134</v>
      </c>
      <c r="BV46">
        <f t="shared" si="42"/>
        <v>0.60469166577790134</v>
      </c>
      <c r="BW46">
        <f t="shared" si="43"/>
        <v>0.60469166577790134</v>
      </c>
      <c r="BX46">
        <f t="shared" si="12"/>
        <v>17.76445002854345</v>
      </c>
      <c r="BY46">
        <f t="shared" si="13"/>
        <v>0.22062355275197881</v>
      </c>
      <c r="BZ46">
        <f t="shared" si="14"/>
        <v>33901.14429779863</v>
      </c>
      <c r="CA46">
        <f t="shared" si="15"/>
        <v>0.29853462416812854</v>
      </c>
      <c r="CB46">
        <f t="shared" si="16"/>
        <v>14989.722079236008</v>
      </c>
      <c r="CC46">
        <f t="shared" si="98"/>
        <v>1.6187778227438283E-4</v>
      </c>
      <c r="CD46">
        <f t="shared" si="99"/>
        <v>3.3657728764622586E-4</v>
      </c>
      <c r="CE46">
        <f t="shared" si="100"/>
        <v>-2.9454817209882251</v>
      </c>
      <c r="CF46">
        <f t="shared" si="101"/>
        <v>11.752291037320894</v>
      </c>
      <c r="CG46">
        <f t="shared" si="102"/>
        <v>7.2402727042091691E-3</v>
      </c>
      <c r="CH46">
        <f t="shared" si="17"/>
        <v>30.946383105294441</v>
      </c>
      <c r="CI46" s="11">
        <f t="shared" si="18"/>
        <v>2090884261.715529</v>
      </c>
      <c r="CJ46" s="18">
        <f t="shared" si="44"/>
        <v>0.21510131074699779</v>
      </c>
      <c r="CK46" s="18">
        <f t="shared" si="19"/>
        <v>43.020262149399557</v>
      </c>
      <c r="CL46">
        <f t="shared" si="103"/>
        <v>5800</v>
      </c>
      <c r="CM46" s="4">
        <f t="shared" si="20"/>
        <v>1579.6667338288369</v>
      </c>
      <c r="CN46" s="11"/>
      <c r="CO46" s="11"/>
      <c r="CP46" s="11"/>
      <c r="CQ46" s="11"/>
      <c r="CR46" s="11"/>
      <c r="CS46" s="11"/>
      <c r="CT46" s="11"/>
      <c r="CU46" s="13">
        <f t="shared" si="21"/>
        <v>1.5814441316937309</v>
      </c>
      <c r="CV46" s="14">
        <v>0.8</v>
      </c>
      <c r="CW46" s="14">
        <f t="shared" si="104"/>
        <v>0.32196417019845353</v>
      </c>
      <c r="CX46" s="14">
        <f t="shared" si="45"/>
        <v>-0.14108212321880884</v>
      </c>
      <c r="CY46" s="14">
        <f t="shared" si="105"/>
        <v>1.7680947676683881E-2</v>
      </c>
      <c r="CZ46" s="14">
        <f t="shared" si="106"/>
        <v>-1.3771075587997909E-4</v>
      </c>
      <c r="DA46" s="14">
        <f t="shared" si="46"/>
        <v>1.5000364760171889E-2</v>
      </c>
      <c r="DB46" s="14">
        <f t="shared" si="47"/>
        <v>0.92798516873631409</v>
      </c>
      <c r="DC46" s="14">
        <f t="shared" si="48"/>
        <v>0.89065665123682947</v>
      </c>
      <c r="DD46" s="14">
        <f t="shared" si="49"/>
        <v>9.0656651236829422E-2</v>
      </c>
      <c r="DE46" s="14">
        <v>0.85</v>
      </c>
      <c r="DF46" s="14">
        <f t="shared" si="50"/>
        <v>0.30302510136325039</v>
      </c>
      <c r="DG46" s="14">
        <f t="shared" si="51"/>
        <v>-0.13278317479417301</v>
      </c>
      <c r="DH46" s="14">
        <f t="shared" si="52"/>
        <v>1.5662015935055621E-2</v>
      </c>
      <c r="DI46" s="14">
        <f t="shared" si="53"/>
        <v>-1.0170051882520915E-4</v>
      </c>
      <c r="DJ46" s="14">
        <f t="shared" si="54"/>
        <v>1.3182007050024643E-2</v>
      </c>
      <c r="DK46" s="14">
        <f t="shared" si="107"/>
        <v>0.93593873669784755</v>
      </c>
      <c r="DL46" s="14">
        <f t="shared" si="108"/>
        <v>0.89531809268525009</v>
      </c>
      <c r="DM46" s="14">
        <f t="shared" si="109"/>
        <v>4.5318092685250111E-2</v>
      </c>
      <c r="DN46" s="14">
        <f t="shared" si="110"/>
        <v>-0.90677117103158744</v>
      </c>
      <c r="DO46" s="14">
        <f t="shared" si="111"/>
        <v>0.89997742995478558</v>
      </c>
      <c r="DP46" s="14">
        <f t="shared" si="55"/>
        <v>0.85</v>
      </c>
      <c r="DQ46" s="14">
        <f t="shared" si="56"/>
        <v>0.30302510136325039</v>
      </c>
      <c r="DR46" s="14">
        <f t="shared" si="57"/>
        <v>-0.13278317479417301</v>
      </c>
      <c r="DS46" s="14">
        <f t="shared" si="58"/>
        <v>1.5662015935055621E-2</v>
      </c>
      <c r="DT46" s="14">
        <f t="shared" si="59"/>
        <v>-1.0170051882520915E-4</v>
      </c>
      <c r="DU46" s="14">
        <f t="shared" si="60"/>
        <v>1.3182007050024643E-2</v>
      </c>
      <c r="DV46" s="14">
        <f t="shared" si="61"/>
        <v>0.93593873669784755</v>
      </c>
      <c r="DW46" s="14">
        <f t="shared" si="62"/>
        <v>0.89531809268525009</v>
      </c>
      <c r="DX46" s="14">
        <f t="shared" si="63"/>
        <v>4.5318092685250111E-2</v>
      </c>
      <c r="DY46" s="14">
        <f t="shared" si="64"/>
        <v>0.89997742995478558</v>
      </c>
      <c r="DZ46" s="14">
        <f t="shared" si="65"/>
        <v>0.2861975507226921</v>
      </c>
      <c r="EA46" s="14">
        <f t="shared" si="66"/>
        <v>-0.12540947674734174</v>
      </c>
      <c r="EB46" s="14">
        <f t="shared" si="67"/>
        <v>1.3970832205095108E-2</v>
      </c>
      <c r="EC46" s="14">
        <f t="shared" si="68"/>
        <v>-7.6429269090064992E-5</v>
      </c>
      <c r="ED46" s="14">
        <f t="shared" si="69"/>
        <v>1.1679773775439805E-2</v>
      </c>
      <c r="EE46" s="14">
        <f t="shared" si="70"/>
        <v>0.94265358651005327</v>
      </c>
      <c r="EF46" s="14">
        <f t="shared" si="71"/>
        <v>0.89964776536588775</v>
      </c>
      <c r="EG46" s="14">
        <f t="shared" si="72"/>
        <v>-3.2966458889782668E-4</v>
      </c>
      <c r="EH46" s="14">
        <f t="shared" si="73"/>
        <v>-0.91336744037148965</v>
      </c>
      <c r="EI46" s="14">
        <f t="shared" si="74"/>
        <v>0.89961649680310263</v>
      </c>
      <c r="EM46">
        <f t="shared" si="22"/>
        <v>1054.8232358397186</v>
      </c>
      <c r="EW46">
        <f t="shared" si="112"/>
        <v>3.3175578925000946</v>
      </c>
      <c r="EX46">
        <f t="shared" si="75"/>
        <v>4.9502785723453159E-2</v>
      </c>
      <c r="EY46">
        <f t="shared" si="113"/>
        <v>1.116511963413459</v>
      </c>
      <c r="EZ46">
        <f t="shared" si="114"/>
        <v>1.4001270910835454E-2</v>
      </c>
    </row>
    <row r="47" spans="3:159">
      <c r="C47" s="4">
        <f t="shared" si="76"/>
        <v>1579.6667338288369</v>
      </c>
      <c r="D47">
        <v>574</v>
      </c>
      <c r="E47" s="4">
        <f t="shared" si="23"/>
        <v>1623.2823111034866</v>
      </c>
      <c r="F47" s="4">
        <f t="shared" si="24"/>
        <v>-1049.2823111034866</v>
      </c>
      <c r="G47" s="4">
        <f>Sheet1!D48</f>
        <v>517.70000000000095</v>
      </c>
      <c r="H47" s="4">
        <f>Sheet1!F48</f>
        <v>-1087.3686944012893</v>
      </c>
      <c r="I47" s="25">
        <f t="shared" si="25"/>
        <v>0.67648993424162318</v>
      </c>
      <c r="J47" s="4">
        <f t="shared" si="26"/>
        <v>2125.0686234818568</v>
      </c>
      <c r="K47" s="4">
        <f t="shared" si="0"/>
        <v>1076.8333669144185</v>
      </c>
      <c r="M47" s="4">
        <f t="shared" si="1"/>
        <v>1076.8333669144185</v>
      </c>
      <c r="Q47">
        <f t="shared" si="27"/>
        <v>170.02902503883888</v>
      </c>
      <c r="S47">
        <f t="shared" si="28"/>
        <v>1.2162611480403964</v>
      </c>
      <c r="T47">
        <f t="shared" si="29"/>
        <v>1.4630717476311261E-2</v>
      </c>
      <c r="U47">
        <f t="shared" si="2"/>
        <v>121.62611480403964</v>
      </c>
      <c r="V47">
        <f t="shared" si="77"/>
        <v>682.93063462468263</v>
      </c>
      <c r="W47">
        <f t="shared" si="3"/>
        <v>117.00327409619102</v>
      </c>
      <c r="X47">
        <f t="shared" si="78"/>
        <v>0.79299709749611613</v>
      </c>
      <c r="Y47">
        <f t="shared" si="30"/>
        <v>48.33</v>
      </c>
      <c r="Z47">
        <f t="shared" si="31"/>
        <v>1.0135509567003305</v>
      </c>
      <c r="AA47">
        <f t="shared" si="32"/>
        <v>48.984917737326967</v>
      </c>
      <c r="AB47">
        <f t="shared" si="33"/>
        <v>59.578452283865673</v>
      </c>
      <c r="AC47">
        <f t="shared" si="4"/>
        <v>1.2162611480403964</v>
      </c>
      <c r="AD47">
        <f t="shared" si="34"/>
        <v>48.984917737326967</v>
      </c>
      <c r="AI47">
        <f t="shared" si="115"/>
        <v>0.59953672946706016</v>
      </c>
      <c r="AJ47">
        <f t="shared" si="116"/>
        <v>0.77418525071784128</v>
      </c>
      <c r="AK47">
        <f t="shared" si="35"/>
        <v>2.1790278784103654</v>
      </c>
      <c r="AL47">
        <f t="shared" si="5"/>
        <v>0</v>
      </c>
      <c r="AM47">
        <f t="shared" si="6"/>
        <v>2.1790278784103654</v>
      </c>
      <c r="AN47">
        <f t="shared" si="79"/>
        <v>2.1790278784103654</v>
      </c>
      <c r="AO47">
        <f t="shared" si="7"/>
        <v>0</v>
      </c>
      <c r="AP47">
        <f t="shared" si="8"/>
        <v>30</v>
      </c>
      <c r="AQ47">
        <f t="shared" si="80"/>
        <v>30</v>
      </c>
      <c r="AS47">
        <f t="shared" si="81"/>
        <v>1.6144428289571493</v>
      </c>
      <c r="AU47">
        <f t="shared" si="36"/>
        <v>0.89791660551635011</v>
      </c>
      <c r="AW47">
        <f t="shared" si="9"/>
        <v>0.36230510707106922</v>
      </c>
      <c r="AX47">
        <f t="shared" si="9"/>
        <v>6.2072019616432723E-2</v>
      </c>
      <c r="AY47">
        <f t="shared" si="82"/>
        <v>0.42437712668750194</v>
      </c>
      <c r="AZ47">
        <f t="shared" si="37"/>
        <v>0.85373382373140805</v>
      </c>
      <c r="BA47">
        <f t="shared" si="83"/>
        <v>0.14626617626859195</v>
      </c>
      <c r="BB47">
        <f t="shared" si="10"/>
        <v>0.83132831552160713</v>
      </c>
      <c r="BC47">
        <f t="shared" si="84"/>
        <v>0.83132831552160713</v>
      </c>
      <c r="BD47">
        <f t="shared" si="85"/>
        <v>0.79371303136709026</v>
      </c>
      <c r="BE47">
        <f t="shared" si="86"/>
        <v>0.13598309792296717</v>
      </c>
      <c r="BF47">
        <f t="shared" si="11"/>
        <v>25.742162171938013</v>
      </c>
      <c r="BG47">
        <f t="shared" si="87"/>
        <v>1.01047255227198E-2</v>
      </c>
      <c r="BH47">
        <f t="shared" si="88"/>
        <v>2.1627073869952065E-3</v>
      </c>
      <c r="BI47">
        <f t="shared" si="89"/>
        <v>0.9025485617933855</v>
      </c>
      <c r="BJ47">
        <f t="shared" si="90"/>
        <v>2.3962227391929533E-3</v>
      </c>
      <c r="BK47">
        <f t="shared" si="38"/>
        <v>3.5612789256024599E-3</v>
      </c>
      <c r="BL47">
        <f t="shared" si="39"/>
        <v>10.693763883481431</v>
      </c>
      <c r="BM47">
        <f t="shared" si="91"/>
        <v>3.3302389732987636E-4</v>
      </c>
      <c r="BN47">
        <f t="shared" si="92"/>
        <v>0.45969639173629795</v>
      </c>
      <c r="BO47">
        <f t="shared" si="93"/>
        <v>1.4454697924343296</v>
      </c>
      <c r="BP47">
        <f t="shared" si="94"/>
        <v>0.56393758134413685</v>
      </c>
      <c r="BQ47">
        <f t="shared" si="40"/>
        <v>2.2720814810491976E-5</v>
      </c>
      <c r="BR47">
        <f t="shared" si="95"/>
        <v>1.0870119452729481</v>
      </c>
      <c r="BS47">
        <f t="shared" si="96"/>
        <v>0.99878658089848904</v>
      </c>
      <c r="BT47">
        <f t="shared" si="97"/>
        <v>1.0883325487764295</v>
      </c>
      <c r="BU47">
        <f t="shared" si="41"/>
        <v>0.61375162525507954</v>
      </c>
      <c r="BV47">
        <f t="shared" si="42"/>
        <v>0.61375162525507954</v>
      </c>
      <c r="BW47">
        <f t="shared" si="43"/>
        <v>0.61375162525507954</v>
      </c>
      <c r="BX47">
        <f t="shared" si="12"/>
        <v>17.747485865689764</v>
      </c>
      <c r="BY47">
        <f t="shared" si="13"/>
        <v>0.21062797680221212</v>
      </c>
      <c r="BZ47">
        <f t="shared" si="14"/>
        <v>33850.326268543671</v>
      </c>
      <c r="CA47">
        <f t="shared" si="15"/>
        <v>0.31053684501120687</v>
      </c>
      <c r="CB47">
        <f t="shared" si="16"/>
        <v>14388.769446300365</v>
      </c>
      <c r="CC47">
        <f t="shared" si="98"/>
        <v>1.6187778227438283E-4</v>
      </c>
      <c r="CD47">
        <f t="shared" si="99"/>
        <v>3.5063457085951299E-4</v>
      </c>
      <c r="CE47">
        <f t="shared" si="100"/>
        <v>-2.930824078237658</v>
      </c>
      <c r="CF47">
        <f t="shared" si="101"/>
        <v>11.698504207000155</v>
      </c>
      <c r="CG47">
        <f t="shared" si="102"/>
        <v>7.3070037267360831E-3</v>
      </c>
      <c r="CH47">
        <f t="shared" si="17"/>
        <v>31.375223215896344</v>
      </c>
      <c r="CI47" s="11">
        <f t="shared" si="18"/>
        <v>2075078231.8494489</v>
      </c>
      <c r="CJ47" s="18">
        <f t="shared" si="44"/>
        <v>0.21807788637324868</v>
      </c>
      <c r="CK47" s="18">
        <f t="shared" si="19"/>
        <v>43.615577274649738</v>
      </c>
      <c r="CL47">
        <f t="shared" si="103"/>
        <v>6000</v>
      </c>
      <c r="CM47" s="4">
        <f t="shared" si="20"/>
        <v>1623.2823111034866</v>
      </c>
      <c r="CN47" s="11"/>
      <c r="CO47" s="11"/>
      <c r="CP47" s="11"/>
      <c r="CQ47" s="11"/>
      <c r="CR47" s="11"/>
      <c r="CS47" s="11"/>
      <c r="CT47" s="11"/>
      <c r="CU47" s="13">
        <f t="shared" si="21"/>
        <v>1.6144428289571493</v>
      </c>
      <c r="CV47" s="14">
        <v>0.8</v>
      </c>
      <c r="CW47" s="14">
        <f t="shared" si="104"/>
        <v>0.32868233239534866</v>
      </c>
      <c r="CX47" s="14">
        <f t="shared" si="45"/>
        <v>-0.14402596813882612</v>
      </c>
      <c r="CY47" s="14">
        <f t="shared" si="105"/>
        <v>1.8426513575312865E-2</v>
      </c>
      <c r="CZ47" s="14">
        <f t="shared" si="106"/>
        <v>-1.5269047402748689E-4</v>
      </c>
      <c r="DA47" s="14">
        <f t="shared" si="46"/>
        <v>1.5678738862563782E-2</v>
      </c>
      <c r="DB47" s="14">
        <f t="shared" si="47"/>
        <v>0.9250651361139659</v>
      </c>
      <c r="DC47" s="14">
        <f t="shared" si="48"/>
        <v>0.88905709061050719</v>
      </c>
      <c r="DD47" s="14">
        <f t="shared" si="49"/>
        <v>8.905709061050715E-2</v>
      </c>
      <c r="DE47" s="14">
        <v>0.85</v>
      </c>
      <c r="DF47" s="14">
        <f t="shared" si="50"/>
        <v>0.30934807754856347</v>
      </c>
      <c r="DG47" s="14">
        <f t="shared" si="51"/>
        <v>-0.13555385236595402</v>
      </c>
      <c r="DH47" s="14">
        <f t="shared" si="52"/>
        <v>1.6322448011349806E-2</v>
      </c>
      <c r="DI47" s="14">
        <f t="shared" si="53"/>
        <v>-1.1276316311702247E-4</v>
      </c>
      <c r="DJ47" s="14">
        <f t="shared" si="54"/>
        <v>1.3773833616893376E-2</v>
      </c>
      <c r="DK47" s="14">
        <f t="shared" si="107"/>
        <v>0.93332949494639939</v>
      </c>
      <c r="DL47" s="14">
        <f t="shared" si="108"/>
        <v>0.89373688398164364</v>
      </c>
      <c r="DM47" s="14">
        <f t="shared" si="109"/>
        <v>4.3736883981643659E-2</v>
      </c>
      <c r="DN47" s="14">
        <f t="shared" si="110"/>
        <v>-0.90640413257727104</v>
      </c>
      <c r="DO47" s="14">
        <f t="shared" si="111"/>
        <v>0.89825318244885111</v>
      </c>
      <c r="DP47" s="14">
        <f t="shared" si="55"/>
        <v>0.85</v>
      </c>
      <c r="DQ47" s="14">
        <f t="shared" si="56"/>
        <v>0.30934807754856347</v>
      </c>
      <c r="DR47" s="14">
        <f t="shared" si="57"/>
        <v>-0.13555385236595402</v>
      </c>
      <c r="DS47" s="14">
        <f t="shared" si="58"/>
        <v>1.6322448011349806E-2</v>
      </c>
      <c r="DT47" s="14">
        <f t="shared" si="59"/>
        <v>-1.1276316311702247E-4</v>
      </c>
      <c r="DU47" s="14">
        <f t="shared" si="60"/>
        <v>1.3773833616893376E-2</v>
      </c>
      <c r="DV47" s="14">
        <f t="shared" si="61"/>
        <v>0.93332949494639939</v>
      </c>
      <c r="DW47" s="14">
        <f t="shared" si="62"/>
        <v>0.89373688398164364</v>
      </c>
      <c r="DX47" s="14">
        <f t="shared" si="63"/>
        <v>4.3736883981643659E-2</v>
      </c>
      <c r="DY47" s="14">
        <f t="shared" si="64"/>
        <v>0.89825318244885111</v>
      </c>
      <c r="DZ47" s="14">
        <f t="shared" si="65"/>
        <v>0.29273023581105068</v>
      </c>
      <c r="EA47" s="14">
        <f t="shared" si="66"/>
        <v>-0.12827204708247372</v>
      </c>
      <c r="EB47" s="14">
        <f t="shared" si="67"/>
        <v>1.4615901795631695E-2</v>
      </c>
      <c r="EC47" s="14">
        <f t="shared" si="68"/>
        <v>-8.5559464068524506E-5</v>
      </c>
      <c r="ED47" s="14">
        <f t="shared" si="69"/>
        <v>1.2250520072224914E-2</v>
      </c>
      <c r="EE47" s="14">
        <f t="shared" si="70"/>
        <v>0.94008667127858336</v>
      </c>
      <c r="EF47" s="14">
        <f t="shared" si="71"/>
        <v>0.89794596481335587</v>
      </c>
      <c r="EG47" s="14">
        <f t="shared" si="72"/>
        <v>-3.0721763549523828E-4</v>
      </c>
      <c r="EH47" s="14">
        <f t="shared" si="73"/>
        <v>-0.9127709175208516</v>
      </c>
      <c r="EI47" s="14">
        <f t="shared" si="74"/>
        <v>0.89791660551635011</v>
      </c>
      <c r="EM47">
        <f t="shared" si="22"/>
        <v>1076.8333669144185</v>
      </c>
      <c r="EW47">
        <f t="shared" si="112"/>
        <v>3.393283771073742</v>
      </c>
      <c r="EX47">
        <f t="shared" si="75"/>
        <v>5.06327258969844E-2</v>
      </c>
      <c r="EY47">
        <f t="shared" si="113"/>
        <v>1.1201360755160066</v>
      </c>
      <c r="EZ47">
        <f t="shared" si="114"/>
        <v>1.404671796113295E-2</v>
      </c>
    </row>
    <row r="48" spans="3:159">
      <c r="C48" s="4">
        <f t="shared" si="76"/>
        <v>1623.2823111034866</v>
      </c>
      <c r="D48">
        <v>575</v>
      </c>
      <c r="E48" s="4">
        <f t="shared" si="23"/>
        <v>1667.5209778077178</v>
      </c>
      <c r="F48" s="4">
        <f t="shared" si="24"/>
        <v>-1092.5209778077178</v>
      </c>
      <c r="G48" s="4">
        <f>Sheet1!D49</f>
        <v>517.80000000000098</v>
      </c>
      <c r="H48" s="4">
        <f>Sheet1!F49</f>
        <v>-1130.4209508591912</v>
      </c>
      <c r="I48" s="25">
        <f t="shared" si="25"/>
        <v>0.66258694145933572</v>
      </c>
      <c r="J48" s="4">
        <f t="shared" si="26"/>
        <v>2223.8718829886084</v>
      </c>
      <c r="K48" s="4">
        <f t="shared" si="0"/>
        <v>1099.1411555517434</v>
      </c>
      <c r="M48" s="4">
        <f t="shared" si="1"/>
        <v>1099.1411555517434</v>
      </c>
      <c r="Q48">
        <f t="shared" si="27"/>
        <v>173.88512233667549</v>
      </c>
      <c r="S48">
        <f t="shared" si="28"/>
        <v>1.2156724213660306</v>
      </c>
      <c r="T48">
        <f t="shared" si="29"/>
        <v>1.4306635028600946E-2</v>
      </c>
      <c r="U48">
        <f t="shared" si="2"/>
        <v>121.56724213660306</v>
      </c>
      <c r="V48">
        <f t="shared" si="77"/>
        <v>682.60006459702618</v>
      </c>
      <c r="W48">
        <f t="shared" si="3"/>
        <v>108.89477749757941</v>
      </c>
      <c r="X48">
        <f t="shared" si="78"/>
        <v>0.7926114877663325</v>
      </c>
      <c r="Y48">
        <f t="shared" si="30"/>
        <v>48.33</v>
      </c>
      <c r="Z48">
        <f t="shared" si="31"/>
        <v>1.0130603511383589</v>
      </c>
      <c r="AA48">
        <f t="shared" si="32"/>
        <v>48.961206770516881</v>
      </c>
      <c r="AB48">
        <f t="shared" si="33"/>
        <v>59.520788787717152</v>
      </c>
      <c r="AC48">
        <f t="shared" si="4"/>
        <v>1.2156724213660306</v>
      </c>
      <c r="AD48">
        <f t="shared" si="34"/>
        <v>48.961206770516881</v>
      </c>
      <c r="AI48">
        <f t="shared" si="115"/>
        <v>0.59517465369215938</v>
      </c>
      <c r="AJ48">
        <f t="shared" si="116"/>
        <v>0.77105745761011979</v>
      </c>
      <c r="AK48">
        <f t="shared" si="35"/>
        <v>2.1519251086170086</v>
      </c>
      <c r="AL48">
        <f t="shared" si="5"/>
        <v>0</v>
      </c>
      <c r="AM48">
        <f t="shared" si="6"/>
        <v>2.1519251086170086</v>
      </c>
      <c r="AN48">
        <f t="shared" si="79"/>
        <v>2.1519251086170086</v>
      </c>
      <c r="AO48">
        <f t="shared" si="7"/>
        <v>0</v>
      </c>
      <c r="AP48">
        <f t="shared" si="8"/>
        <v>30</v>
      </c>
      <c r="AQ48">
        <f t="shared" si="80"/>
        <v>30</v>
      </c>
      <c r="AS48">
        <f t="shared" si="81"/>
        <v>1.6478877894328987</v>
      </c>
      <c r="AU48">
        <f t="shared" si="36"/>
        <v>0.89621630898173332</v>
      </c>
      <c r="AW48">
        <f t="shared" si="9"/>
        <v>0.36212973463470116</v>
      </c>
      <c r="AX48">
        <f t="shared" si="9"/>
        <v>5.7770338626591235E-2</v>
      </c>
      <c r="AY48">
        <f t="shared" si="82"/>
        <v>0.41990007326129242</v>
      </c>
      <c r="AZ48">
        <f t="shared" si="37"/>
        <v>0.86241884127835733</v>
      </c>
      <c r="BA48">
        <f t="shared" si="83"/>
        <v>0.13758115872164267</v>
      </c>
      <c r="BB48">
        <f t="shared" si="10"/>
        <v>0.83635857201474462</v>
      </c>
      <c r="BC48">
        <f t="shared" si="84"/>
        <v>0.83635857201474462</v>
      </c>
      <c r="BD48">
        <f t="shared" si="85"/>
        <v>0.79323281813580404</v>
      </c>
      <c r="BE48">
        <f t="shared" si="86"/>
        <v>0.12654395408777194</v>
      </c>
      <c r="BF48">
        <f t="shared" si="11"/>
        <v>25.735931219014375</v>
      </c>
      <c r="BG48">
        <f t="shared" si="87"/>
        <v>9.9802507941748626E-3</v>
      </c>
      <c r="BH48">
        <f t="shared" si="88"/>
        <v>2.1601717285953882E-3</v>
      </c>
      <c r="BI48">
        <f t="shared" si="89"/>
        <v>0.90370001974205261</v>
      </c>
      <c r="BJ48">
        <f t="shared" si="90"/>
        <v>2.3903637063236718E-3</v>
      </c>
      <c r="BK48">
        <f t="shared" si="38"/>
        <v>3.550421818939528E-3</v>
      </c>
      <c r="BL48">
        <f t="shared" si="39"/>
        <v>10.257946414121854</v>
      </c>
      <c r="BM48">
        <f t="shared" si="91"/>
        <v>3.4611428794868265E-4</v>
      </c>
      <c r="BN48">
        <f t="shared" si="92"/>
        <v>0.48088638654633697</v>
      </c>
      <c r="BO48">
        <f t="shared" si="93"/>
        <v>1.4662520826614396</v>
      </c>
      <c r="BP48">
        <f t="shared" si="94"/>
        <v>0.57268646679993318</v>
      </c>
      <c r="BQ48">
        <f t="shared" si="40"/>
        <v>2.1055220544189008E-5</v>
      </c>
      <c r="BR48">
        <f t="shared" si="95"/>
        <v>1.0871282789209551</v>
      </c>
      <c r="BS48">
        <f t="shared" si="96"/>
        <v>0.99887547976530022</v>
      </c>
      <c r="BT48">
        <f t="shared" si="97"/>
        <v>1.0883521529394145</v>
      </c>
      <c r="BU48">
        <f t="shared" si="41"/>
        <v>0.62328454910097375</v>
      </c>
      <c r="BV48">
        <f t="shared" si="42"/>
        <v>0.62328454910097375</v>
      </c>
      <c r="BW48">
        <f t="shared" si="43"/>
        <v>0.62328454910097375</v>
      </c>
      <c r="BX48">
        <f t="shared" si="12"/>
        <v>17.730308815202012</v>
      </c>
      <c r="BY48">
        <f t="shared" si="13"/>
        <v>0.20047699958665821</v>
      </c>
      <c r="BZ48">
        <f t="shared" si="14"/>
        <v>33798.814029444053</v>
      </c>
      <c r="CA48">
        <f t="shared" si="15"/>
        <v>0.32370627458052981</v>
      </c>
      <c r="CB48">
        <f t="shared" si="16"/>
        <v>13782.381752308984</v>
      </c>
      <c r="CC48">
        <f t="shared" si="98"/>
        <v>1.6187778227438283E-4</v>
      </c>
      <c r="CD48">
        <f t="shared" si="99"/>
        <v>3.6606154804518968E-4</v>
      </c>
      <c r="CE48">
        <f t="shared" si="100"/>
        <v>-2.9153530860620607</v>
      </c>
      <c r="CF48">
        <f t="shared" si="101"/>
        <v>11.641684416157924</v>
      </c>
      <c r="CG48">
        <f t="shared" si="102"/>
        <v>7.3785046544264854E-3</v>
      </c>
      <c r="CH48">
        <f t="shared" si="17"/>
        <v>31.824057100839255</v>
      </c>
      <c r="CI48" s="11">
        <f t="shared" si="18"/>
        <v>2059548319.7464011</v>
      </c>
      <c r="CJ48" s="18">
        <f t="shared" si="44"/>
        <v>0.22119333352115655</v>
      </c>
      <c r="CK48" s="18">
        <f t="shared" si="19"/>
        <v>44.238666704231314</v>
      </c>
      <c r="CL48">
        <f t="shared" si="103"/>
        <v>6200</v>
      </c>
      <c r="CM48" s="4">
        <f t="shared" si="20"/>
        <v>1667.5209778077178</v>
      </c>
      <c r="CN48" s="11"/>
      <c r="CO48" s="11"/>
      <c r="CP48" s="11"/>
      <c r="CQ48" s="11"/>
      <c r="CR48" s="11"/>
      <c r="CS48" s="11"/>
      <c r="CT48" s="11"/>
      <c r="CU48" s="13">
        <f t="shared" si="21"/>
        <v>1.6478877894328987</v>
      </c>
      <c r="CV48" s="14">
        <v>0.8</v>
      </c>
      <c r="CW48" s="14">
        <f t="shared" si="104"/>
        <v>0.33549134874381875</v>
      </c>
      <c r="CX48" s="14">
        <f t="shared" si="45"/>
        <v>-0.1470096246211037</v>
      </c>
      <c r="CY48" s="14">
        <f t="shared" si="105"/>
        <v>1.9197872466966699E-2</v>
      </c>
      <c r="CZ48" s="14">
        <f t="shared" si="106"/>
        <v>-1.6917522800535925E-4</v>
      </c>
      <c r="DA48" s="14">
        <f t="shared" si="46"/>
        <v>1.6384485882027192E-2</v>
      </c>
      <c r="DB48" s="14">
        <f t="shared" si="47"/>
        <v>0.92205375464773265</v>
      </c>
      <c r="DC48" s="14">
        <f t="shared" si="48"/>
        <v>0.88746479979936432</v>
      </c>
      <c r="DD48" s="14">
        <f t="shared" si="49"/>
        <v>8.7464799799364279E-2</v>
      </c>
      <c r="DE48" s="14">
        <v>0.85</v>
      </c>
      <c r="DF48" s="14">
        <f t="shared" si="50"/>
        <v>0.31575656352359416</v>
      </c>
      <c r="DG48" s="14">
        <f t="shared" si="51"/>
        <v>-0.13836199964339174</v>
      </c>
      <c r="DH48" s="14">
        <f t="shared" si="52"/>
        <v>1.7005727860012029E-2</v>
      </c>
      <c r="DI48" s="14">
        <f t="shared" si="53"/>
        <v>-1.2493728867128708E-4</v>
      </c>
      <c r="DJ48" s="14">
        <f t="shared" si="54"/>
        <v>1.4389198210321814E-2</v>
      </c>
      <c r="DK48" s="14">
        <f t="shared" si="107"/>
        <v>0.93063764169821683</v>
      </c>
      <c r="DL48" s="14">
        <f t="shared" si="108"/>
        <v>0.89215979499367348</v>
      </c>
      <c r="DM48" s="14">
        <f t="shared" si="109"/>
        <v>4.2159794993673505E-2</v>
      </c>
      <c r="DN48" s="14">
        <f t="shared" si="110"/>
        <v>-0.9061000961138167</v>
      </c>
      <c r="DO48" s="14">
        <f t="shared" si="111"/>
        <v>0.89652884948858647</v>
      </c>
      <c r="DP48" s="14">
        <f t="shared" si="55"/>
        <v>0.85</v>
      </c>
      <c r="DQ48" s="14">
        <f t="shared" si="56"/>
        <v>0.31575656352359416</v>
      </c>
      <c r="DR48" s="14">
        <f t="shared" si="57"/>
        <v>-0.13836199964339174</v>
      </c>
      <c r="DS48" s="14">
        <f t="shared" si="58"/>
        <v>1.7005727860012029E-2</v>
      </c>
      <c r="DT48" s="14">
        <f t="shared" si="59"/>
        <v>-1.2493728867128708E-4</v>
      </c>
      <c r="DU48" s="14">
        <f t="shared" si="60"/>
        <v>1.4389198210321816E-2</v>
      </c>
      <c r="DV48" s="14">
        <f t="shared" si="61"/>
        <v>0.93063764169821683</v>
      </c>
      <c r="DW48" s="14">
        <f t="shared" si="62"/>
        <v>0.89215979499367348</v>
      </c>
      <c r="DX48" s="14">
        <f t="shared" si="63"/>
        <v>4.2159794993673505E-2</v>
      </c>
      <c r="DY48" s="14">
        <f t="shared" si="64"/>
        <v>0.89652884948858647</v>
      </c>
      <c r="DZ48" s="14">
        <f t="shared" si="65"/>
        <v>0.29936914930083564</v>
      </c>
      <c r="EA48" s="14">
        <f t="shared" si="66"/>
        <v>-0.13118116585313547</v>
      </c>
      <c r="EB48" s="14">
        <f t="shared" si="67"/>
        <v>1.5286375995552132E-2</v>
      </c>
      <c r="EC48" s="14">
        <f t="shared" si="68"/>
        <v>-9.5711772441118371E-5</v>
      </c>
      <c r="ED48" s="14">
        <f t="shared" si="69"/>
        <v>1.2846687160394929E-2</v>
      </c>
      <c r="EE48" s="14">
        <f t="shared" si="70"/>
        <v>0.9374260718635623</v>
      </c>
      <c r="EF48" s="14">
        <f t="shared" si="71"/>
        <v>0.89624374139608698</v>
      </c>
      <c r="EG48" s="14">
        <f t="shared" si="72"/>
        <v>-2.8510809249948643E-4</v>
      </c>
      <c r="EH48" s="14">
        <f t="shared" si="73"/>
        <v>-0.91222765128943739</v>
      </c>
      <c r="EI48" s="14">
        <f t="shared" si="74"/>
        <v>0.89621630898173332</v>
      </c>
      <c r="EM48">
        <f t="shared" si="22"/>
        <v>1099.1411555517434</v>
      </c>
      <c r="EW48">
        <f t="shared" si="112"/>
        <v>3.4702410329023103</v>
      </c>
      <c r="EX48">
        <f t="shared" si="75"/>
        <v>5.1781040098456382E-2</v>
      </c>
      <c r="EY48">
        <f t="shared" si="113"/>
        <v>1.1238549016379336</v>
      </c>
      <c r="EZ48">
        <f t="shared" si="114"/>
        <v>1.4093352743123287E-2</v>
      </c>
    </row>
    <row r="49" spans="3:156">
      <c r="C49" s="4">
        <f t="shared" si="76"/>
        <v>1667.5209778077178</v>
      </c>
      <c r="D49">
        <v>576</v>
      </c>
      <c r="E49" s="4">
        <f t="shared" si="23"/>
        <v>1712.4140529806377</v>
      </c>
      <c r="F49" s="4">
        <f t="shared" si="24"/>
        <v>-1136.4140529806377</v>
      </c>
      <c r="G49" s="4">
        <f>Sheet1!D50</f>
        <v>517.900000000001</v>
      </c>
      <c r="H49" s="4">
        <f>Sheet1!F50</f>
        <v>-1174.063267741742</v>
      </c>
      <c r="I49" s="25">
        <f t="shared" si="25"/>
        <v>0.64800713874535198</v>
      </c>
      <c r="J49" s="4">
        <f t="shared" si="26"/>
        <v>2329.7060705549038</v>
      </c>
      <c r="K49" s="4">
        <f t="shared" si="0"/>
        <v>1121.7604889038589</v>
      </c>
      <c r="M49" s="4">
        <f t="shared" si="1"/>
        <v>1121.7604889038589</v>
      </c>
      <c r="Q49">
        <f t="shared" si="27"/>
        <v>177.80256734093837</v>
      </c>
      <c r="S49">
        <f t="shared" si="28"/>
        <v>1.2150757636574483</v>
      </c>
      <c r="T49">
        <f t="shared" si="29"/>
        <v>1.3991556783522355E-2</v>
      </c>
      <c r="U49">
        <f t="shared" si="2"/>
        <v>121.50757636574482</v>
      </c>
      <c r="V49">
        <f t="shared" si="77"/>
        <v>682.26504129365719</v>
      </c>
      <c r="W49">
        <f t="shared" si="3"/>
        <v>101.01544786737921</v>
      </c>
      <c r="X49">
        <f t="shared" si="78"/>
        <v>0.79221974326590616</v>
      </c>
      <c r="Y49">
        <f t="shared" si="30"/>
        <v>48.33</v>
      </c>
      <c r="Z49">
        <f t="shared" si="31"/>
        <v>1.0125631363812069</v>
      </c>
      <c r="AA49">
        <f t="shared" si="32"/>
        <v>48.937176381303729</v>
      </c>
      <c r="AB49">
        <f t="shared" si="33"/>
        <v>59.462376962751868</v>
      </c>
      <c r="AC49">
        <f t="shared" si="4"/>
        <v>1.2150757636574483</v>
      </c>
      <c r="AD49">
        <f t="shared" si="34"/>
        <v>48.937176381303729</v>
      </c>
      <c r="AI49">
        <f t="shared" si="115"/>
        <v>0.590837434975925</v>
      </c>
      <c r="AJ49">
        <f t="shared" si="116"/>
        <v>0.76793051471268092</v>
      </c>
      <c r="AK49">
        <f t="shared" si="35"/>
        <v>2.1251377079391878</v>
      </c>
      <c r="AL49">
        <f t="shared" si="5"/>
        <v>0</v>
      </c>
      <c r="AM49">
        <f t="shared" si="6"/>
        <v>2.1251377079391878</v>
      </c>
      <c r="AN49">
        <f t="shared" si="79"/>
        <v>2.1251377079391878</v>
      </c>
      <c r="AO49">
        <f t="shared" si="7"/>
        <v>0</v>
      </c>
      <c r="AP49">
        <f t="shared" si="8"/>
        <v>30</v>
      </c>
      <c r="AQ49">
        <f t="shared" si="80"/>
        <v>30</v>
      </c>
      <c r="AS49">
        <f t="shared" si="81"/>
        <v>1.6817998334390689</v>
      </c>
      <c r="AU49">
        <f t="shared" si="36"/>
        <v>0.8945158770095829</v>
      </c>
      <c r="AW49">
        <f t="shared" si="9"/>
        <v>0.36195199966771557</v>
      </c>
      <c r="AX49">
        <f t="shared" si="9"/>
        <v>5.3590234205171047E-2</v>
      </c>
      <c r="AY49">
        <f t="shared" si="82"/>
        <v>0.41554223387288663</v>
      </c>
      <c r="AZ49">
        <f t="shared" si="37"/>
        <v>0.87103540907092447</v>
      </c>
      <c r="BA49">
        <f t="shared" si="83"/>
        <v>0.12896459092907553</v>
      </c>
      <c r="BB49">
        <f t="shared" si="10"/>
        <v>0.8412036467058428</v>
      </c>
      <c r="BC49">
        <f t="shared" si="84"/>
        <v>0.8412036467058428</v>
      </c>
      <c r="BD49">
        <f t="shared" si="85"/>
        <v>0.79274619502579158</v>
      </c>
      <c r="BE49">
        <f t="shared" si="86"/>
        <v>0.11737317184513874</v>
      </c>
      <c r="BF49">
        <f t="shared" si="11"/>
        <v>25.729614786197072</v>
      </c>
      <c r="BG49">
        <f t="shared" si="87"/>
        <v>9.8572252492025413E-3</v>
      </c>
      <c r="BH49">
        <f t="shared" si="88"/>
        <v>2.1576499212558006E-3</v>
      </c>
      <c r="BI49">
        <f t="shared" si="89"/>
        <v>0.9048393560559177</v>
      </c>
      <c r="BJ49">
        <f t="shared" si="90"/>
        <v>2.3845668369916273E-3</v>
      </c>
      <c r="BK49">
        <f t="shared" si="38"/>
        <v>3.5396389046514717E-3</v>
      </c>
      <c r="BL49">
        <f t="shared" si="39"/>
        <v>9.8212575765248697</v>
      </c>
      <c r="BM49">
        <f t="shared" si="91"/>
        <v>3.6040587237138005E-4</v>
      </c>
      <c r="BN49">
        <f t="shared" si="92"/>
        <v>0.50430627944364503</v>
      </c>
      <c r="BO49">
        <f t="shared" si="93"/>
        <v>1.4892239887130607</v>
      </c>
      <c r="BP49">
        <f t="shared" si="94"/>
        <v>0.58192521576325251</v>
      </c>
      <c r="BQ49">
        <f t="shared" si="40"/>
        <v>1.9447706495626225E-5</v>
      </c>
      <c r="BR49">
        <f t="shared" si="95"/>
        <v>1.0872405682266535</v>
      </c>
      <c r="BS49">
        <f t="shared" si="96"/>
        <v>0.99896128666207806</v>
      </c>
      <c r="BT49">
        <f t="shared" si="97"/>
        <v>1.0883710737775947</v>
      </c>
      <c r="BU49">
        <f t="shared" si="41"/>
        <v>0.63335057193850963</v>
      </c>
      <c r="BV49">
        <f t="shared" si="42"/>
        <v>0.63335057193850963</v>
      </c>
      <c r="BW49">
        <f t="shared" si="43"/>
        <v>0.63335057193850963</v>
      </c>
      <c r="BX49">
        <f t="shared" si="12"/>
        <v>17.712908849304586</v>
      </c>
      <c r="BY49">
        <f t="shared" si="13"/>
        <v>0.19016384335573266</v>
      </c>
      <c r="BZ49">
        <f t="shared" si="14"/>
        <v>33746.575902756995</v>
      </c>
      <c r="CA49">
        <f t="shared" si="15"/>
        <v>0.3382423123870848</v>
      </c>
      <c r="CB49">
        <f t="shared" si="16"/>
        <v>13169.694789888188</v>
      </c>
      <c r="CC49">
        <f t="shared" si="98"/>
        <v>1.6187778227438283E-4</v>
      </c>
      <c r="CD49">
        <f t="shared" si="99"/>
        <v>3.8309164187113514E-4</v>
      </c>
      <c r="CE49">
        <f t="shared" si="100"/>
        <v>-2.8989637364085854</v>
      </c>
      <c r="CF49">
        <f t="shared" si="101"/>
        <v>11.581441792444187</v>
      </c>
      <c r="CG49">
        <f t="shared" si="102"/>
        <v>7.4554651150909659E-3</v>
      </c>
      <c r="CH49">
        <f t="shared" si="17"/>
        <v>32.295436601119107</v>
      </c>
      <c r="CI49" s="11">
        <f t="shared" si="18"/>
        <v>2044321808.4021602</v>
      </c>
      <c r="CJ49" s="18">
        <f t="shared" si="44"/>
        <v>0.22446537586459983</v>
      </c>
      <c r="CK49" s="18">
        <f t="shared" si="19"/>
        <v>44.893075172919964</v>
      </c>
      <c r="CL49">
        <f t="shared" si="103"/>
        <v>6400</v>
      </c>
      <c r="CM49" s="4">
        <f t="shared" si="20"/>
        <v>1712.4140529806377</v>
      </c>
      <c r="CN49" s="11"/>
      <c r="CO49" s="11"/>
      <c r="CP49" s="11"/>
      <c r="CQ49" s="11"/>
      <c r="CR49" s="11"/>
      <c r="CS49" s="11"/>
      <c r="CT49" s="11"/>
      <c r="CU49" s="13">
        <f t="shared" si="21"/>
        <v>1.6817998334390689</v>
      </c>
      <c r="CV49" s="14">
        <v>0.8</v>
      </c>
      <c r="CW49" s="14">
        <f t="shared" si="104"/>
        <v>0.34239545802555882</v>
      </c>
      <c r="CX49" s="14">
        <f t="shared" si="45"/>
        <v>-0.15003495006586418</v>
      </c>
      <c r="CY49" s="14">
        <f t="shared" si="105"/>
        <v>1.9996152542540342E-2</v>
      </c>
      <c r="CZ49" s="14">
        <f t="shared" si="106"/>
        <v>-1.8731394802898814E-4</v>
      </c>
      <c r="DA49" s="14">
        <f t="shared" si="46"/>
        <v>1.7119045289447545E-2</v>
      </c>
      <c r="DB49" s="14">
        <f t="shared" si="47"/>
        <v>0.91894759479292532</v>
      </c>
      <c r="DC49" s="14">
        <f t="shared" si="48"/>
        <v>0.88588002191859416</v>
      </c>
      <c r="DD49" s="14">
        <f t="shared" si="49"/>
        <v>8.5880021918594118E-2</v>
      </c>
      <c r="DE49" s="14">
        <v>0.85</v>
      </c>
      <c r="DF49" s="14">
        <f t="shared" si="50"/>
        <v>0.32225454872993781</v>
      </c>
      <c r="DG49" s="14">
        <f t="shared" si="51"/>
        <v>-0.14120936476787221</v>
      </c>
      <c r="DH49" s="14">
        <f t="shared" si="52"/>
        <v>1.7712854847371385E-2</v>
      </c>
      <c r="DI49" s="14">
        <f t="shared" si="53"/>
        <v>-1.3833288166938259E-4</v>
      </c>
      <c r="DJ49" s="14">
        <f t="shared" si="54"/>
        <v>1.5029320413777069E-2</v>
      </c>
      <c r="DK49" s="14">
        <f t="shared" si="107"/>
        <v>0.92786001470102664</v>
      </c>
      <c r="DL49" s="14">
        <f t="shared" si="108"/>
        <v>0.89058692842124221</v>
      </c>
      <c r="DM49" s="14">
        <f t="shared" si="109"/>
        <v>4.058692842124223E-2</v>
      </c>
      <c r="DN49" s="14">
        <f t="shared" si="110"/>
        <v>-0.90586186994703899</v>
      </c>
      <c r="DO49" s="14">
        <f t="shared" si="111"/>
        <v>0.89480476523823116</v>
      </c>
      <c r="DP49" s="14">
        <f t="shared" si="55"/>
        <v>0.85</v>
      </c>
      <c r="DQ49" s="14">
        <f t="shared" si="56"/>
        <v>0.32225454872993781</v>
      </c>
      <c r="DR49" s="14">
        <f t="shared" si="57"/>
        <v>-0.14120936476787221</v>
      </c>
      <c r="DS49" s="14">
        <f t="shared" si="58"/>
        <v>1.7712854847371385E-2</v>
      </c>
      <c r="DT49" s="14">
        <f t="shared" si="59"/>
        <v>-1.3833288166938259E-4</v>
      </c>
      <c r="DU49" s="14">
        <f t="shared" si="60"/>
        <v>1.5029320413777069E-2</v>
      </c>
      <c r="DV49" s="14">
        <f t="shared" si="61"/>
        <v>0.92786001470102664</v>
      </c>
      <c r="DW49" s="14">
        <f t="shared" si="62"/>
        <v>0.89058692842124221</v>
      </c>
      <c r="DX49" s="14">
        <f t="shared" si="63"/>
        <v>4.058692842124223E-2</v>
      </c>
      <c r="DY49" s="14">
        <f t="shared" si="64"/>
        <v>0.89480476523823116</v>
      </c>
      <c r="DZ49" s="14">
        <f t="shared" si="65"/>
        <v>0.30611858257987717</v>
      </c>
      <c r="EA49" s="14">
        <f t="shared" si="66"/>
        <v>-0.13413871351113707</v>
      </c>
      <c r="EB49" s="14">
        <f t="shared" si="67"/>
        <v>1.5983424673369467E-2</v>
      </c>
      <c r="EC49" s="14">
        <f t="shared" si="68"/>
        <v>-1.0699872714356332E-4</v>
      </c>
      <c r="ED49" s="14">
        <f t="shared" si="69"/>
        <v>1.3469664332537296E-2</v>
      </c>
      <c r="EE49" s="14">
        <f t="shared" si="70"/>
        <v>0.93466800189190435</v>
      </c>
      <c r="EF49" s="14">
        <f t="shared" si="71"/>
        <v>0.89454137413722323</v>
      </c>
      <c r="EG49" s="14">
        <f t="shared" si="72"/>
        <v>-2.6339110100792595E-4</v>
      </c>
      <c r="EH49" s="14">
        <f t="shared" si="73"/>
        <v>-0.91174051030164172</v>
      </c>
      <c r="EI49" s="14">
        <f t="shared" si="74"/>
        <v>0.8945158770095829</v>
      </c>
      <c r="EM49">
        <f t="shared" si="22"/>
        <v>1121.7604889038589</v>
      </c>
      <c r="EW49">
        <f t="shared" si="112"/>
        <v>3.54847942309204</v>
      </c>
      <c r="EX49">
        <f t="shared" si="75"/>
        <v>5.2948470597157161E-2</v>
      </c>
      <c r="EY49">
        <f t="shared" si="113"/>
        <v>1.1276725059268222</v>
      </c>
      <c r="EZ49">
        <f t="shared" si="114"/>
        <v>1.4141226221984797E-2</v>
      </c>
    </row>
    <row r="50" spans="3:156">
      <c r="C50" s="4">
        <f t="shared" si="76"/>
        <v>1712.4140529806377</v>
      </c>
      <c r="D50">
        <v>577</v>
      </c>
      <c r="E50" s="4">
        <f t="shared" si="23"/>
        <v>1757.9970803338181</v>
      </c>
      <c r="F50" s="4">
        <f t="shared" si="24"/>
        <v>-1180.9970803338181</v>
      </c>
      <c r="G50" s="4">
        <f>Sheet1!D51</f>
        <v>518.00000000000102</v>
      </c>
      <c r="H50" s="4">
        <f>Sheet1!F51</f>
        <v>-1218.3233389365737</v>
      </c>
      <c r="I50" s="25">
        <f t="shared" si="25"/>
        <v>0.63264845089417399</v>
      </c>
      <c r="J50" s="4">
        <f t="shared" si="26"/>
        <v>2443.7509240947606</v>
      </c>
      <c r="K50" s="4">
        <f t="shared" ref="K50:K57" si="117">AVERAGE(C50,D50)</f>
        <v>1144.7070264903189</v>
      </c>
      <c r="M50" s="4">
        <f t="shared" si="1"/>
        <v>1144.7070264903189</v>
      </c>
      <c r="Q50">
        <f t="shared" si="27"/>
        <v>181.78425078112866</v>
      </c>
      <c r="S50">
        <f t="shared" si="28"/>
        <v>1.2144707741107819</v>
      </c>
      <c r="T50">
        <f t="shared" si="29"/>
        <v>1.3685022713402606E-2</v>
      </c>
      <c r="U50">
        <f t="shared" si="2"/>
        <v>121.44707741107818</v>
      </c>
      <c r="V50">
        <f t="shared" si="77"/>
        <v>681.925339663204</v>
      </c>
      <c r="W50">
        <f t="shared" si="3"/>
        <v>93.353407747203036</v>
      </c>
      <c r="X50">
        <f t="shared" si="78"/>
        <v>0.79182157492188721</v>
      </c>
      <c r="Y50">
        <f t="shared" si="30"/>
        <v>48.33</v>
      </c>
      <c r="Z50">
        <f t="shared" si="31"/>
        <v>1.0120589784256515</v>
      </c>
      <c r="AA50">
        <f t="shared" si="32"/>
        <v>48.912810427311733</v>
      </c>
      <c r="AB50">
        <f t="shared" si="33"/>
        <v>59.403178743591205</v>
      </c>
      <c r="AC50">
        <f t="shared" si="4"/>
        <v>1.2144707741107819</v>
      </c>
      <c r="AD50">
        <f t="shared" si="34"/>
        <v>48.912810427311733</v>
      </c>
      <c r="AI50">
        <f t="shared" si="115"/>
        <v>0.58652302596018924</v>
      </c>
      <c r="AJ50">
        <f t="shared" si="116"/>
        <v>0.76480311910549459</v>
      </c>
      <c r="AK50">
        <f t="shared" si="35"/>
        <v>2.0986506995874312</v>
      </c>
      <c r="AL50">
        <f t="shared" si="5"/>
        <v>0</v>
      </c>
      <c r="AM50">
        <f t="shared" si="6"/>
        <v>2.0986506995874312</v>
      </c>
      <c r="AN50">
        <f t="shared" si="79"/>
        <v>2.0986506995874312</v>
      </c>
      <c r="AO50">
        <f t="shared" si="7"/>
        <v>0</v>
      </c>
      <c r="AP50">
        <f t="shared" si="8"/>
        <v>30</v>
      </c>
      <c r="AQ50">
        <f t="shared" si="80"/>
        <v>30</v>
      </c>
      <c r="AS50">
        <f t="shared" si="81"/>
        <v>1.7162024385162202</v>
      </c>
      <c r="AU50">
        <f t="shared" si="36"/>
        <v>0.89281555099233856</v>
      </c>
      <c r="AW50">
        <f t="shared" si="9"/>
        <v>0.36177178277693112</v>
      </c>
      <c r="AX50">
        <f t="shared" si="9"/>
        <v>4.952540517952797E-2</v>
      </c>
      <c r="AY50">
        <f t="shared" si="82"/>
        <v>0.41129718795645909</v>
      </c>
      <c r="AZ50">
        <f t="shared" si="37"/>
        <v>0.87958729933069502</v>
      </c>
      <c r="BA50">
        <f t="shared" si="83"/>
        <v>0.12041270066930498</v>
      </c>
      <c r="BB50">
        <f t="shared" si="10"/>
        <v>0.84587471652675839</v>
      </c>
      <c r="BC50">
        <f t="shared" si="84"/>
        <v>0.84587471652675839</v>
      </c>
      <c r="BD50">
        <f t="shared" si="85"/>
        <v>0.79225283761311838</v>
      </c>
      <c r="BE50">
        <f t="shared" si="86"/>
        <v>0.10845689093340323</v>
      </c>
      <c r="BF50">
        <f t="shared" si="11"/>
        <v>25.723208565885354</v>
      </c>
      <c r="BG50">
        <f t="shared" si="87"/>
        <v>9.735580147194875E-3</v>
      </c>
      <c r="BH50">
        <f t="shared" si="88"/>
        <v>2.155141038593759E-3</v>
      </c>
      <c r="BI50">
        <f t="shared" si="89"/>
        <v>0.90596716024295632</v>
      </c>
      <c r="BJ50">
        <f t="shared" si="90"/>
        <v>2.3788290935576597E-3</v>
      </c>
      <c r="BK50">
        <f t="shared" si="38"/>
        <v>3.5289242702075995E-3</v>
      </c>
      <c r="BL50">
        <f t="shared" si="39"/>
        <v>9.3827411262638538</v>
      </c>
      <c r="BM50">
        <f t="shared" si="91"/>
        <v>3.7610802884985854E-4</v>
      </c>
      <c r="BN50">
        <f t="shared" si="92"/>
        <v>0.53038126888252501</v>
      </c>
      <c r="BO50">
        <f t="shared" si="93"/>
        <v>1.5148033203800628</v>
      </c>
      <c r="BP50">
        <f t="shared" si="94"/>
        <v>0.591719613341123</v>
      </c>
      <c r="BQ50">
        <f t="shared" si="40"/>
        <v>1.7895294541931851E-5</v>
      </c>
      <c r="BR50">
        <f t="shared" si="95"/>
        <v>1.0873490199459839</v>
      </c>
      <c r="BS50">
        <f t="shared" si="96"/>
        <v>0.99904415972838834</v>
      </c>
      <c r="BT50">
        <f t="shared" si="97"/>
        <v>1.0883893463143843</v>
      </c>
      <c r="BU50">
        <f t="shared" si="41"/>
        <v>0.64402132316574512</v>
      </c>
      <c r="BV50">
        <f t="shared" si="42"/>
        <v>0.64402132316574512</v>
      </c>
      <c r="BW50">
        <f t="shared" si="43"/>
        <v>0.64402132316574512</v>
      </c>
      <c r="BX50">
        <f t="shared" si="12"/>
        <v>17.695274628918632</v>
      </c>
      <c r="BY50">
        <f t="shared" si="13"/>
        <v>0.17968087857602011</v>
      </c>
      <c r="BZ50">
        <f t="shared" si="14"/>
        <v>33693.576133407114</v>
      </c>
      <c r="CA50">
        <f t="shared" si="15"/>
        <v>0.35439351518362383</v>
      </c>
      <c r="CB50">
        <f t="shared" si="16"/>
        <v>12549.755734964016</v>
      </c>
      <c r="CC50">
        <f t="shared" si="98"/>
        <v>1.6187778227438283E-4</v>
      </c>
      <c r="CD50">
        <f t="shared" si="99"/>
        <v>4.0201579270136021E-4</v>
      </c>
      <c r="CE50">
        <f t="shared" si="100"/>
        <v>-2.8815307212689243</v>
      </c>
      <c r="CF50">
        <f t="shared" si="101"/>
        <v>11.517311297101053</v>
      </c>
      <c r="CG50">
        <f t="shared" si="102"/>
        <v>7.538723055369961E-3</v>
      </c>
      <c r="CH50">
        <f t="shared" si="17"/>
        <v>32.792402999470617</v>
      </c>
      <c r="CI50" s="11">
        <f t="shared" si="18"/>
        <v>2029434386.9494553</v>
      </c>
      <c r="CJ50" s="18">
        <f t="shared" si="44"/>
        <v>0.22791513676590172</v>
      </c>
      <c r="CK50" s="18">
        <f t="shared" si="19"/>
        <v>45.583027353180341</v>
      </c>
      <c r="CL50">
        <f t="shared" si="103"/>
        <v>6600</v>
      </c>
      <c r="CM50" s="4">
        <f t="shared" ref="CM50:CM57" si="118">C50+CK50</f>
        <v>1757.9970803338181</v>
      </c>
      <c r="CN50" s="11"/>
      <c r="CO50" s="11"/>
      <c r="CP50" s="11"/>
      <c r="CQ50" s="11"/>
      <c r="CR50" s="11"/>
      <c r="CS50" s="11"/>
      <c r="CT50" s="11"/>
      <c r="CU50" s="13">
        <f t="shared" si="21"/>
        <v>1.7162024385162202</v>
      </c>
      <c r="CV50" s="14">
        <v>0.8</v>
      </c>
      <c r="CW50" s="14">
        <f t="shared" si="104"/>
        <v>0.34939944000275786</v>
      </c>
      <c r="CX50" s="14">
        <f t="shared" si="45"/>
        <v>-0.153104038926654</v>
      </c>
      <c r="CY50" s="14">
        <f t="shared" si="105"/>
        <v>2.082259539081751E-2</v>
      </c>
      <c r="CZ50" s="14">
        <f t="shared" si="106"/>
        <v>-2.0727225177036442E-4</v>
      </c>
      <c r="DA50" s="14">
        <f t="shared" si="46"/>
        <v>1.7883999984531745E-2</v>
      </c>
      <c r="DB50" s="14">
        <f t="shared" si="47"/>
        <v>0.9157428754094602</v>
      </c>
      <c r="DC50" s="14">
        <f t="shared" si="48"/>
        <v>0.88430297428559179</v>
      </c>
      <c r="DD50" s="14">
        <f t="shared" si="49"/>
        <v>8.4302974285591747E-2</v>
      </c>
      <c r="DE50" s="14">
        <v>0.85</v>
      </c>
      <c r="DF50" s="14">
        <f t="shared" si="50"/>
        <v>0.32884653176730155</v>
      </c>
      <c r="DG50" s="14">
        <f t="shared" si="51"/>
        <v>-0.14409791898979202</v>
      </c>
      <c r="DH50" s="14">
        <f t="shared" si="52"/>
        <v>1.8444928789097866E-2</v>
      </c>
      <c r="DI50" s="14">
        <f t="shared" si="53"/>
        <v>-1.5307225211578471E-4</v>
      </c>
      <c r="DJ50" s="14">
        <f t="shared" si="54"/>
        <v>1.569554140862154E-2</v>
      </c>
      <c r="DK50" s="14">
        <f t="shared" si="107"/>
        <v>0.9249931287373736</v>
      </c>
      <c r="DL50" s="14">
        <f t="shared" si="108"/>
        <v>0.88901835000620955</v>
      </c>
      <c r="DM50" s="14">
        <f t="shared" si="109"/>
        <v>3.9018350006209568E-2</v>
      </c>
      <c r="DN50" s="14">
        <f t="shared" si="110"/>
        <v>-0.90569248558764481</v>
      </c>
      <c r="DO50" s="14">
        <f t="shared" si="111"/>
        <v>0.89308123411324658</v>
      </c>
      <c r="DP50" s="14">
        <f t="shared" si="55"/>
        <v>0.85</v>
      </c>
      <c r="DQ50" s="14">
        <f t="shared" si="56"/>
        <v>0.32884653176730155</v>
      </c>
      <c r="DR50" s="14">
        <f t="shared" si="57"/>
        <v>-0.14409791898979202</v>
      </c>
      <c r="DS50" s="14">
        <f t="shared" si="58"/>
        <v>1.8444928789097866E-2</v>
      </c>
      <c r="DT50" s="14">
        <f t="shared" si="59"/>
        <v>-1.5307225211578471E-4</v>
      </c>
      <c r="DU50" s="14">
        <f t="shared" si="60"/>
        <v>1.569554140862154E-2</v>
      </c>
      <c r="DV50" s="14">
        <f t="shared" si="61"/>
        <v>0.9249931287373736</v>
      </c>
      <c r="DW50" s="14">
        <f t="shared" si="62"/>
        <v>0.88901835000620955</v>
      </c>
      <c r="DX50" s="14">
        <f t="shared" si="63"/>
        <v>3.9018350006209568E-2</v>
      </c>
      <c r="DY50" s="14">
        <f t="shared" si="64"/>
        <v>0.89308123411324658</v>
      </c>
      <c r="DZ50" s="14">
        <f t="shared" si="65"/>
        <v>0.31298334499184205</v>
      </c>
      <c r="EA50" s="14">
        <f t="shared" si="66"/>
        <v>-0.13714679747239186</v>
      </c>
      <c r="EB50" s="14">
        <f t="shared" si="67"/>
        <v>1.6708324704368949E-2</v>
      </c>
      <c r="EC50" s="14">
        <f t="shared" si="68"/>
        <v>-1.1954633914053107E-4</v>
      </c>
      <c r="ED50" s="14">
        <f t="shared" si="69"/>
        <v>1.412097278517638E-2</v>
      </c>
      <c r="EE50" s="14">
        <f t="shared" si="70"/>
        <v>0.93180833738372915</v>
      </c>
      <c r="EF50" s="14">
        <f t="shared" si="71"/>
        <v>0.89283911374431368</v>
      </c>
      <c r="EG50" s="14">
        <f t="shared" si="72"/>
        <v>-2.4212036893289657E-4</v>
      </c>
      <c r="EH50" s="14">
        <f t="shared" si="73"/>
        <v>-0.91131257456412251</v>
      </c>
      <c r="EI50" s="14">
        <f t="shared" si="74"/>
        <v>0.89281555099233856</v>
      </c>
      <c r="EM50">
        <f t="shared" si="22"/>
        <v>1144.7070264903189</v>
      </c>
      <c r="EW50">
        <f t="shared" si="112"/>
        <v>3.6280546908133879</v>
      </c>
      <c r="EX50">
        <f t="shared" si="75"/>
        <v>5.4135849251739664E-2</v>
      </c>
      <c r="EY50">
        <f t="shared" si="113"/>
        <v>1.1315933764498121</v>
      </c>
      <c r="EZ50">
        <f t="shared" si="114"/>
        <v>1.4190394678927127E-2</v>
      </c>
    </row>
    <row r="51" spans="3:156">
      <c r="C51" s="4">
        <f t="shared" si="76"/>
        <v>1757.9970803338181</v>
      </c>
      <c r="D51">
        <v>578</v>
      </c>
      <c r="E51" s="4">
        <f t="shared" si="23"/>
        <v>1804.3106938190219</v>
      </c>
      <c r="F51" s="4">
        <f t="shared" si="24"/>
        <v>-1226.3106938190219</v>
      </c>
      <c r="G51" s="4">
        <f>Sheet1!D52</f>
        <v>518.10000000000105</v>
      </c>
      <c r="H51" s="4">
        <f>Sheet1!F52</f>
        <v>-1263.23237458633</v>
      </c>
      <c r="I51" s="25">
        <f t="shared" si="25"/>
        <v>0.61638866055607233</v>
      </c>
      <c r="J51" s="4">
        <f t="shared" si="26"/>
        <v>2567.5088477336867</v>
      </c>
      <c r="K51" s="4">
        <f t="shared" si="117"/>
        <v>1167.9985401669092</v>
      </c>
      <c r="M51" s="4">
        <f t="shared" si="1"/>
        <v>1167.9985401669092</v>
      </c>
      <c r="Q51">
        <f t="shared" si="27"/>
        <v>185.83344971171701</v>
      </c>
      <c r="S51">
        <f t="shared" si="28"/>
        <v>1.2138569972602393</v>
      </c>
      <c r="T51">
        <f t="shared" si="29"/>
        <v>1.3386586219012123E-2</v>
      </c>
      <c r="U51">
        <f t="shared" si="2"/>
        <v>121.38569972602393</v>
      </c>
      <c r="V51">
        <f t="shared" si="77"/>
        <v>681.58070396162441</v>
      </c>
      <c r="W51">
        <f t="shared" si="3"/>
        <v>85.897105781067751</v>
      </c>
      <c r="X51">
        <f t="shared" si="78"/>
        <v>0.79141665502882841</v>
      </c>
      <c r="Y51">
        <f t="shared" si="30"/>
        <v>48.33</v>
      </c>
      <c r="Z51">
        <f t="shared" si="31"/>
        <v>1.0115474977168661</v>
      </c>
      <c r="AA51">
        <f t="shared" si="32"/>
        <v>48.888090564656139</v>
      </c>
      <c r="AB51">
        <f t="shared" si="33"/>
        <v>59.343150814600136</v>
      </c>
      <c r="AC51">
        <f t="shared" si="4"/>
        <v>1.2138569972602393</v>
      </c>
      <c r="AD51">
        <f t="shared" si="34"/>
        <v>48.888090564656139</v>
      </c>
      <c r="AI51">
        <f t="shared" si="115"/>
        <v>0.58222916217932574</v>
      </c>
      <c r="AJ51">
        <f t="shared" si="116"/>
        <v>0.76167377786281854</v>
      </c>
      <c r="AK51">
        <f t="shared" si="35"/>
        <v>2.0724480849958176</v>
      </c>
      <c r="AL51">
        <f t="shared" si="5"/>
        <v>0</v>
      </c>
      <c r="AM51">
        <f t="shared" si="6"/>
        <v>2.0724480849958176</v>
      </c>
      <c r="AN51">
        <f t="shared" si="79"/>
        <v>2.0724480849958176</v>
      </c>
      <c r="AO51">
        <f t="shared" si="7"/>
        <v>0</v>
      </c>
      <c r="AP51">
        <f t="shared" si="8"/>
        <v>30</v>
      </c>
      <c r="AQ51">
        <f t="shared" si="80"/>
        <v>30</v>
      </c>
      <c r="AS51">
        <f t="shared" si="81"/>
        <v>1.7511222491258007</v>
      </c>
      <c r="AU51">
        <f t="shared" si="36"/>
        <v>0.89111553411744127</v>
      </c>
      <c r="AW51">
        <f t="shared" si="9"/>
        <v>0.36158894828623656</v>
      </c>
      <c r="AX51">
        <f t="shared" si="9"/>
        <v>4.5569723379311901E-2</v>
      </c>
      <c r="AY51">
        <f t="shared" si="82"/>
        <v>0.40715867166554848</v>
      </c>
      <c r="AZ51">
        <f t="shared" si="37"/>
        <v>0.88807871095339419</v>
      </c>
      <c r="BA51">
        <f t="shared" si="83"/>
        <v>0.11192128904660581</v>
      </c>
      <c r="BB51">
        <f t="shared" si="10"/>
        <v>0.85038239284930628</v>
      </c>
      <c r="BC51">
        <f t="shared" si="84"/>
        <v>0.85038239284930628</v>
      </c>
      <c r="BD51">
        <f t="shared" si="85"/>
        <v>0.79175237710499191</v>
      </c>
      <c r="BE51">
        <f t="shared" si="86"/>
        <v>9.9781635972529703E-2</v>
      </c>
      <c r="BF51">
        <f t="shared" si="11"/>
        <v>25.716707666242893</v>
      </c>
      <c r="BG51">
        <f t="shared" si="87"/>
        <v>9.6152420559558541E-3</v>
      </c>
      <c r="BH51">
        <f t="shared" si="88"/>
        <v>2.1526440196437597E-3</v>
      </c>
      <c r="BI51">
        <f t="shared" si="89"/>
        <v>0.90708406889743121</v>
      </c>
      <c r="BJ51">
        <f t="shared" si="90"/>
        <v>2.373147201516082E-3</v>
      </c>
      <c r="BK51">
        <f t="shared" si="38"/>
        <v>3.5182714754471009E-3</v>
      </c>
      <c r="BL51">
        <f t="shared" si="39"/>
        <v>8.9413111480567462</v>
      </c>
      <c r="BM51">
        <f t="shared" si="91"/>
        <v>3.9348496179016676E-4</v>
      </c>
      <c r="BN51">
        <f t="shared" si="92"/>
        <v>0.55965671109060811</v>
      </c>
      <c r="BO51">
        <f t="shared" si="93"/>
        <v>1.5435260218097673</v>
      </c>
      <c r="BP51">
        <f t="shared" si="94"/>
        <v>0.60214887627968949</v>
      </c>
      <c r="BQ51">
        <f t="shared" si="40"/>
        <v>1.6395120642343996E-5</v>
      </c>
      <c r="BR51">
        <f t="shared" si="95"/>
        <v>1.0874538329942127</v>
      </c>
      <c r="BS51">
        <f t="shared" si="96"/>
        <v>0.99912425109766456</v>
      </c>
      <c r="BT51">
        <f t="shared" si="97"/>
        <v>1.0884070042334644</v>
      </c>
      <c r="BU51">
        <f t="shared" si="41"/>
        <v>0.65538305453412382</v>
      </c>
      <c r="BV51">
        <f t="shared" si="42"/>
        <v>0.65538305453412382</v>
      </c>
      <c r="BW51">
        <f t="shared" si="43"/>
        <v>0.65538305453412382</v>
      </c>
      <c r="BX51">
        <f t="shared" si="12"/>
        <v>17.677393250996296</v>
      </c>
      <c r="BY51">
        <f t="shared" si="13"/>
        <v>0.16901946093610165</v>
      </c>
      <c r="BZ51">
        <f t="shared" si="14"/>
        <v>33639.774105484088</v>
      </c>
      <c r="CA51">
        <f t="shared" si="15"/>
        <v>0.37247399498658751</v>
      </c>
      <c r="CB51">
        <f t="shared" si="16"/>
        <v>11921.503894745181</v>
      </c>
      <c r="CC51">
        <f t="shared" si="98"/>
        <v>1.6187778227438283E-4</v>
      </c>
      <c r="CD51">
        <f t="shared" si="99"/>
        <v>4.2320164004004966E-4</v>
      </c>
      <c r="CE51">
        <f t="shared" si="100"/>
        <v>-2.862902861334657</v>
      </c>
      <c r="CF51">
        <f t="shared" si="101"/>
        <v>11.448732182417981</v>
      </c>
      <c r="CG51">
        <f t="shared" si="102"/>
        <v>7.6293090493256034E-3</v>
      </c>
      <c r="CH51">
        <f t="shared" si="17"/>
        <v>33.318620636940828</v>
      </c>
      <c r="CI51" s="11">
        <f t="shared" si="18"/>
        <v>2014932897.4513264</v>
      </c>
      <c r="CJ51" s="18">
        <f t="shared" si="44"/>
        <v>0.2315680674260191</v>
      </c>
      <c r="CK51" s="18">
        <f t="shared" si="19"/>
        <v>46.313613485203817</v>
      </c>
      <c r="CL51">
        <f t="shared" si="103"/>
        <v>6800</v>
      </c>
      <c r="CM51" s="4">
        <f t="shared" si="118"/>
        <v>1804.3106938190219</v>
      </c>
      <c r="CN51" s="11"/>
      <c r="CO51" s="11"/>
      <c r="CP51" s="11"/>
      <c r="CQ51" s="11"/>
      <c r="CR51" s="11"/>
      <c r="CS51" s="11"/>
      <c r="CT51" s="11"/>
      <c r="CU51" s="13">
        <f t="shared" si="21"/>
        <v>1.7511222491258007</v>
      </c>
      <c r="CV51" s="14">
        <v>0.8</v>
      </c>
      <c r="CW51" s="14">
        <f t="shared" si="104"/>
        <v>0.35650871918694227</v>
      </c>
      <c r="CX51" s="14">
        <f t="shared" si="45"/>
        <v>-0.15621926818102039</v>
      </c>
      <c r="CY51" s="14">
        <f t="shared" si="105"/>
        <v>2.1678576582897506E-2</v>
      </c>
      <c r="CZ51" s="14">
        <f t="shared" si="106"/>
        <v>-2.2923499737112295E-4</v>
      </c>
      <c r="DA51" s="14">
        <f t="shared" si="46"/>
        <v>1.8681100830552817E-2</v>
      </c>
      <c r="DB51" s="14">
        <f t="shared" si="47"/>
        <v>0.91243539630343795</v>
      </c>
      <c r="DC51" s="14">
        <f t="shared" si="48"/>
        <v>0.88273384103895824</v>
      </c>
      <c r="DD51" s="14">
        <f t="shared" si="49"/>
        <v>8.27338410389582E-2</v>
      </c>
      <c r="DE51" s="14">
        <v>0.85</v>
      </c>
      <c r="DF51" s="14">
        <f t="shared" si="50"/>
        <v>0.33553761805829863</v>
      </c>
      <c r="DG51" s="14">
        <f t="shared" si="51"/>
        <v>-0.14702989946448977</v>
      </c>
      <c r="DH51" s="14">
        <f t="shared" si="52"/>
        <v>1.9203168184158344E-2</v>
      </c>
      <c r="DI51" s="14">
        <f t="shared" si="53"/>
        <v>-1.6929191925906808E-4</v>
      </c>
      <c r="DJ51" s="14">
        <f t="shared" si="54"/>
        <v>1.6389344869243802E-2</v>
      </c>
      <c r="DK51" s="14">
        <f t="shared" si="107"/>
        <v>0.92203311411141997</v>
      </c>
      <c r="DL51" s="14">
        <f t="shared" si="108"/>
        <v>0.88745407932696252</v>
      </c>
      <c r="DM51" s="14">
        <f t="shared" si="109"/>
        <v>3.7454079326962542E-2</v>
      </c>
      <c r="DN51" s="14">
        <f t="shared" si="110"/>
        <v>-0.90559523423991439</v>
      </c>
      <c r="DO51" s="14">
        <f t="shared" si="111"/>
        <v>0.89135852079477706</v>
      </c>
      <c r="DP51" s="14">
        <f t="shared" si="55"/>
        <v>0.85</v>
      </c>
      <c r="DQ51" s="14">
        <f t="shared" si="56"/>
        <v>0.33553761805829863</v>
      </c>
      <c r="DR51" s="14">
        <f t="shared" si="57"/>
        <v>-0.14702989946448977</v>
      </c>
      <c r="DS51" s="14">
        <f t="shared" si="58"/>
        <v>1.9203168184158344E-2</v>
      </c>
      <c r="DT51" s="14">
        <f t="shared" si="59"/>
        <v>-1.6929191925906808E-4</v>
      </c>
      <c r="DU51" s="14">
        <f t="shared" si="60"/>
        <v>1.6389344869243802E-2</v>
      </c>
      <c r="DV51" s="14">
        <f t="shared" si="61"/>
        <v>0.92203311411141997</v>
      </c>
      <c r="DW51" s="14">
        <f t="shared" si="62"/>
        <v>0.88745407932696252</v>
      </c>
      <c r="DX51" s="14">
        <f t="shared" si="63"/>
        <v>3.7454079326962542E-2</v>
      </c>
      <c r="DY51" s="14">
        <f t="shared" si="64"/>
        <v>0.89135852079477706</v>
      </c>
      <c r="DZ51" s="14">
        <f t="shared" si="65"/>
        <v>0.3199688662820544</v>
      </c>
      <c r="EA51" s="14">
        <f t="shared" si="66"/>
        <v>-0.14020779700785535</v>
      </c>
      <c r="EB51" s="14">
        <f t="shared" si="67"/>
        <v>1.7462478972387726E-2</v>
      </c>
      <c r="EC51" s="14">
        <f t="shared" si="68"/>
        <v>-1.334961543718223E-4</v>
      </c>
      <c r="ED51" s="14">
        <f t="shared" si="69"/>
        <v>1.48022876455348E-2</v>
      </c>
      <c r="EE51" s="14">
        <f t="shared" si="70"/>
        <v>0.92884255324309928</v>
      </c>
      <c r="EF51" s="14">
        <f t="shared" si="71"/>
        <v>0.89113717276942161</v>
      </c>
      <c r="EG51" s="14">
        <f t="shared" si="72"/>
        <v>-2.2134802535545006E-4</v>
      </c>
      <c r="EH51" s="14">
        <f t="shared" si="73"/>
        <v>-0.91094716707266254</v>
      </c>
      <c r="EI51" s="14">
        <f t="shared" si="74"/>
        <v>0.89111553411744127</v>
      </c>
      <c r="EM51">
        <f t="shared" si="22"/>
        <v>1167.9985401669092</v>
      </c>
      <c r="EW51">
        <f t="shared" si="112"/>
        <v>3.7090297768371889</v>
      </c>
      <c r="EX51">
        <f t="shared" si="75"/>
        <v>5.5344115229987181E-2</v>
      </c>
      <c r="EY51">
        <f t="shared" si="113"/>
        <v>1.1356225035951588</v>
      </c>
      <c r="EZ51">
        <f t="shared" si="114"/>
        <v>1.4240920694361598E-2</v>
      </c>
    </row>
    <row r="52" spans="3:156">
      <c r="C52" s="4">
        <f t="shared" si="76"/>
        <v>1804.3106938190219</v>
      </c>
      <c r="D52">
        <v>579</v>
      </c>
      <c r="E52" s="4">
        <f t="shared" si="23"/>
        <v>1851.4017361027588</v>
      </c>
      <c r="F52" s="4">
        <f t="shared" si="24"/>
        <v>-1272.4017361027588</v>
      </c>
      <c r="G52" s="4">
        <f>Sheet1!D53</f>
        <v>518.20000000000095</v>
      </c>
      <c r="H52" s="4">
        <f>Sheet1!F53</f>
        <v>-1308.8257745570286</v>
      </c>
      <c r="I52" s="25">
        <f t="shared" si="25"/>
        <v>0.5990795798399724</v>
      </c>
      <c r="J52" s="4">
        <f t="shared" si="26"/>
        <v>2702.9277366834067</v>
      </c>
      <c r="K52" s="4">
        <f t="shared" si="117"/>
        <v>1191.6553469095111</v>
      </c>
      <c r="M52" s="4">
        <f t="shared" si="1"/>
        <v>1191.6553469095111</v>
      </c>
      <c r="Q52">
        <f t="shared" si="27"/>
        <v>189.95390624819271</v>
      </c>
      <c r="S52">
        <f t="shared" si="28"/>
        <v>1.2132339117534681</v>
      </c>
      <c r="T52">
        <f t="shared" si="29"/>
        <v>1.3095810628573977E-2</v>
      </c>
      <c r="U52">
        <f t="shared" si="2"/>
        <v>121.32339117534681</v>
      </c>
      <c r="V52">
        <f t="shared" si="77"/>
        <v>681.23084144957238</v>
      </c>
      <c r="W52">
        <f t="shared" si="3"/>
        <v>78.635227275926738</v>
      </c>
      <c r="X52">
        <f t="shared" si="78"/>
        <v>0.7910046093751808</v>
      </c>
      <c r="Y52">
        <f t="shared" si="30"/>
        <v>48.33</v>
      </c>
      <c r="Z52">
        <f t="shared" si="31"/>
        <v>1.0110282597945568</v>
      </c>
      <c r="AA52">
        <f t="shared" si="32"/>
        <v>48.86299579587093</v>
      </c>
      <c r="AB52">
        <f t="shared" si="33"/>
        <v>59.282243529417755</v>
      </c>
      <c r="AC52">
        <f t="shared" si="4"/>
        <v>1.2132339117534681</v>
      </c>
      <c r="AD52">
        <f t="shared" si="34"/>
        <v>48.86299579587093</v>
      </c>
      <c r="AI52">
        <f t="shared" si="115"/>
        <v>0.57795331483239376</v>
      </c>
      <c r="AJ52">
        <f t="shared" si="116"/>
        <v>0.75854076897455491</v>
      </c>
      <c r="AK52">
        <f t="shared" si="35"/>
        <v>2.0465125961154316</v>
      </c>
      <c r="AL52">
        <f t="shared" si="5"/>
        <v>0</v>
      </c>
      <c r="AM52">
        <f t="shared" si="6"/>
        <v>2.0465125961154316</v>
      </c>
      <c r="AN52">
        <f t="shared" si="79"/>
        <v>2.0465125961154316</v>
      </c>
      <c r="AO52">
        <f t="shared" si="7"/>
        <v>0</v>
      </c>
      <c r="AP52">
        <f t="shared" si="8"/>
        <v>30</v>
      </c>
      <c r="AQ52">
        <f t="shared" si="80"/>
        <v>30</v>
      </c>
      <c r="AS52">
        <f t="shared" si="81"/>
        <v>1.786589725501516</v>
      </c>
      <c r="AU52">
        <f t="shared" si="36"/>
        <v>0.88941597843694209</v>
      </c>
      <c r="AW52">
        <f t="shared" si="9"/>
        <v>0.36140334089294862</v>
      </c>
      <c r="AX52">
        <f t="shared" si="9"/>
        <v>4.1717186187466442E-2</v>
      </c>
      <c r="AY52">
        <f t="shared" si="82"/>
        <v>0.40312052708041507</v>
      </c>
      <c r="AZ52">
        <f t="shared" si="37"/>
        <v>0.8965143588950889</v>
      </c>
      <c r="BA52">
        <f t="shared" si="83"/>
        <v>0.1034856411049111</v>
      </c>
      <c r="BB52">
        <f t="shared" si="10"/>
        <v>0.85473680313224021</v>
      </c>
      <c r="BC52">
        <f t="shared" si="84"/>
        <v>0.85473680313224021</v>
      </c>
      <c r="BD52">
        <f t="shared" si="85"/>
        <v>0.79124439122374635</v>
      </c>
      <c r="BE52">
        <f t="shared" si="86"/>
        <v>9.1334212647046387E-2</v>
      </c>
      <c r="BF52">
        <f t="shared" si="11"/>
        <v>25.710106491361067</v>
      </c>
      <c r="BG52">
        <f t="shared" si="87"/>
        <v>9.4961317146102699E-3</v>
      </c>
      <c r="BH52">
        <f t="shared" si="88"/>
        <v>2.1501576426926176E-3</v>
      </c>
      <c r="BI52">
        <f t="shared" si="89"/>
        <v>0.90819077640424306</v>
      </c>
      <c r="BJ52">
        <f t="shared" si="90"/>
        <v>2.3675175949326808E-3</v>
      </c>
      <c r="BK52">
        <f t="shared" si="38"/>
        <v>3.5076734348355532E-3</v>
      </c>
      <c r="BL52">
        <f t="shared" si="39"/>
        <v>8.4957136364593264</v>
      </c>
      <c r="BM52">
        <f t="shared" si="91"/>
        <v>4.1287566706372782E-4</v>
      </c>
      <c r="BN52">
        <f t="shared" si="92"/>
        <v>0.59284490614768381</v>
      </c>
      <c r="BO52">
        <f t="shared" si="93"/>
        <v>1.5760921902764116</v>
      </c>
      <c r="BP52">
        <f t="shared" si="94"/>
        <v>0.61330956490167454</v>
      </c>
      <c r="BQ52">
        <f t="shared" si="40"/>
        <v>1.4944416163037343E-5</v>
      </c>
      <c r="BR52">
        <f t="shared" si="95"/>
        <v>1.0875551997396062</v>
      </c>
      <c r="BS52">
        <f t="shared" si="96"/>
        <v>0.99920170788701312</v>
      </c>
      <c r="BT52">
        <f t="shared" si="97"/>
        <v>1.0884240800983338</v>
      </c>
      <c r="BU52">
        <f t="shared" si="41"/>
        <v>0.66754089899361446</v>
      </c>
      <c r="BV52">
        <f t="shared" si="42"/>
        <v>0.66754089899361446</v>
      </c>
      <c r="BW52">
        <f t="shared" si="43"/>
        <v>0.66754089899361446</v>
      </c>
      <c r="BX52">
        <f t="shared" si="12"/>
        <v>17.659249926665858</v>
      </c>
      <c r="BY52">
        <f t="shared" si="13"/>
        <v>0.15816972395664372</v>
      </c>
      <c r="BZ52">
        <f t="shared" si="14"/>
        <v>33585.123344637388</v>
      </c>
      <c r="CA52">
        <f t="shared" si="15"/>
        <v>0.39288691054228425</v>
      </c>
      <c r="CB52">
        <f t="shared" si="16"/>
        <v>11283.746448496178</v>
      </c>
      <c r="CC52">
        <f t="shared" si="98"/>
        <v>1.6187778227438283E-4</v>
      </c>
      <c r="CD52">
        <f t="shared" si="99"/>
        <v>4.4712100037238878E-4</v>
      </c>
      <c r="CE52">
        <f t="shared" si="100"/>
        <v>-2.8428955077380116</v>
      </c>
      <c r="CF52">
        <f t="shared" si="101"/>
        <v>11.375020007899938</v>
      </c>
      <c r="CG52">
        <f t="shared" si="102"/>
        <v>7.7285080131328293E-3</v>
      </c>
      <c r="CH52">
        <f t="shared" si="17"/>
        <v>33.87855895303781</v>
      </c>
      <c r="CI52" s="11">
        <f t="shared" si="18"/>
        <v>2000879246.5622644</v>
      </c>
      <c r="CJ52" s="18">
        <f t="shared" si="44"/>
        <v>0.23545521141868406</v>
      </c>
      <c r="CK52" s="18">
        <f t="shared" si="19"/>
        <v>47.091042283736812</v>
      </c>
      <c r="CL52">
        <f t="shared" si="103"/>
        <v>7000</v>
      </c>
      <c r="CM52" s="4">
        <f t="shared" si="118"/>
        <v>1851.4017361027588</v>
      </c>
      <c r="CN52" s="11"/>
      <c r="CO52" s="11"/>
      <c r="CP52" s="11"/>
      <c r="CQ52" s="11"/>
      <c r="CR52" s="11"/>
      <c r="CS52" s="11"/>
      <c r="CT52" s="11"/>
      <c r="CU52" s="13">
        <f t="shared" si="21"/>
        <v>1.786589725501516</v>
      </c>
      <c r="CV52" s="14">
        <v>0.8</v>
      </c>
      <c r="CW52" s="14">
        <f t="shared" si="104"/>
        <v>0.36372949693778844</v>
      </c>
      <c r="CX52" s="14">
        <f t="shared" si="45"/>
        <v>-0.15938335521515398</v>
      </c>
      <c r="CY52" s="14">
        <f t="shared" si="105"/>
        <v>2.2565631669577018E-2</v>
      </c>
      <c r="CZ52" s="14">
        <f t="shared" si="106"/>
        <v>-2.5340941850232417E-4</v>
      </c>
      <c r="DA52" s="14">
        <f t="shared" si="46"/>
        <v>1.951229744115085E-2</v>
      </c>
      <c r="DB52" s="14">
        <f t="shared" si="47"/>
        <v>0.90902045260194919</v>
      </c>
      <c r="DC52" s="14">
        <f t="shared" si="48"/>
        <v>0.88117276332418415</v>
      </c>
      <c r="DD52" s="14">
        <f t="shared" si="49"/>
        <v>8.1172763324184105E-2</v>
      </c>
      <c r="DE52" s="14">
        <v>0.85</v>
      </c>
      <c r="DF52" s="14">
        <f t="shared" si="50"/>
        <v>0.34233364417674211</v>
      </c>
      <c r="DG52" s="14">
        <f t="shared" si="51"/>
        <v>-0.15000786373190966</v>
      </c>
      <c r="DH52" s="14">
        <f t="shared" si="52"/>
        <v>1.9988933243639161E-2</v>
      </c>
      <c r="DI52" s="14">
        <f t="shared" si="53"/>
        <v>-1.8714492685917893E-4</v>
      </c>
      <c r="DJ52" s="14">
        <f t="shared" si="54"/>
        <v>1.7112383196159629E-2</v>
      </c>
      <c r="DK52" s="14">
        <f t="shared" si="107"/>
        <v>0.91897563861538156</v>
      </c>
      <c r="DL52" s="14">
        <f t="shared" si="108"/>
        <v>0.88589407771451067</v>
      </c>
      <c r="DM52" s="14">
        <f t="shared" si="109"/>
        <v>3.5894077714510697E-2</v>
      </c>
      <c r="DN52" s="14">
        <f t="shared" si="110"/>
        <v>-0.90557371219346938</v>
      </c>
      <c r="DO52" s="14">
        <f t="shared" si="111"/>
        <v>0.88963683710249108</v>
      </c>
      <c r="DP52" s="14">
        <f t="shared" si="55"/>
        <v>0.85</v>
      </c>
      <c r="DQ52" s="14">
        <f t="shared" si="56"/>
        <v>0.34233364417674211</v>
      </c>
      <c r="DR52" s="14">
        <f t="shared" si="57"/>
        <v>-0.15000786373190966</v>
      </c>
      <c r="DS52" s="14">
        <f t="shared" si="58"/>
        <v>1.9988933243639161E-2</v>
      </c>
      <c r="DT52" s="14">
        <f t="shared" si="59"/>
        <v>-1.8714492685917893E-4</v>
      </c>
      <c r="DU52" s="14">
        <f t="shared" si="60"/>
        <v>1.7112383196159629E-2</v>
      </c>
      <c r="DV52" s="14">
        <f t="shared" si="61"/>
        <v>0.91897563861538156</v>
      </c>
      <c r="DW52" s="14">
        <f t="shared" si="62"/>
        <v>0.88589407771451067</v>
      </c>
      <c r="DX52" s="14">
        <f t="shared" si="63"/>
        <v>3.5894077714510697E-2</v>
      </c>
      <c r="DY52" s="14">
        <f t="shared" si="64"/>
        <v>0.88963683710249108</v>
      </c>
      <c r="DZ52" s="14">
        <f t="shared" si="65"/>
        <v>0.32708132736269313</v>
      </c>
      <c r="EA52" s="14">
        <f t="shared" si="66"/>
        <v>-0.14332442054378841</v>
      </c>
      <c r="EB52" s="14">
        <f t="shared" si="67"/>
        <v>1.8247440416687376E-2</v>
      </c>
      <c r="EC52" s="14">
        <f t="shared" si="68"/>
        <v>-1.4900776486735214E-4</v>
      </c>
      <c r="ED52" s="14">
        <f t="shared" si="69"/>
        <v>1.5515465609489468E-2</v>
      </c>
      <c r="EE52" s="14">
        <f t="shared" si="70"/>
        <v>0.92576564234751113</v>
      </c>
      <c r="EF52" s="14">
        <f t="shared" si="71"/>
        <v>0.88943571262405596</v>
      </c>
      <c r="EG52" s="14">
        <f t="shared" si="72"/>
        <v>-2.0112447843512182E-4</v>
      </c>
      <c r="EH52" s="14">
        <f t="shared" si="73"/>
        <v>-0.9106478930095383</v>
      </c>
      <c r="EI52" s="14">
        <f t="shared" si="74"/>
        <v>0.88941597843694209</v>
      </c>
      <c r="EM52">
        <f t="shared" si="22"/>
        <v>1191.6553469095111</v>
      </c>
      <c r="EW52">
        <f t="shared" si="112"/>
        <v>3.7914763293446772</v>
      </c>
      <c r="EX52">
        <f t="shared" si="75"/>
        <v>5.6574337626902144E-2</v>
      </c>
      <c r="EY52">
        <f t="shared" si="113"/>
        <v>1.1397654795875451</v>
      </c>
      <c r="EZ52">
        <f t="shared" si="114"/>
        <v>1.4292874395842007E-2</v>
      </c>
    </row>
    <row r="53" spans="3:156">
      <c r="C53" s="4">
        <f t="shared" si="76"/>
        <v>1851.4017361027588</v>
      </c>
      <c r="D53">
        <v>580</v>
      </c>
      <c r="E53" s="4">
        <f t="shared" si="23"/>
        <v>1899.3247286457399</v>
      </c>
      <c r="F53" s="4">
        <f t="shared" si="24"/>
        <v>-1319.3247286457399</v>
      </c>
      <c r="G53" s="4">
        <f>Sheet1!D54</f>
        <v>518.30000000000098</v>
      </c>
      <c r="H53" s="4">
        <f>Sheet1!F54</f>
        <v>-1355.1439852520989</v>
      </c>
      <c r="I53" s="25">
        <f t="shared" si="25"/>
        <v>0.58053900496530864</v>
      </c>
      <c r="J53" s="4">
        <f t="shared" si="26"/>
        <v>2852.5858510137127</v>
      </c>
      <c r="K53" s="4">
        <f t="shared" si="117"/>
        <v>1215.7008680513795</v>
      </c>
      <c r="M53" s="4">
        <f t="shared" si="1"/>
        <v>1215.7008680513795</v>
      </c>
      <c r="Q53">
        <f t="shared" si="27"/>
        <v>194.14992924061156</v>
      </c>
      <c r="S53">
        <f t="shared" si="28"/>
        <v>1.2126009158425566</v>
      </c>
      <c r="T53">
        <f t="shared" si="29"/>
        <v>1.2812265189828169E-2</v>
      </c>
      <c r="U53">
        <f t="shared" si="2"/>
        <v>121.26009158425566</v>
      </c>
      <c r="V53">
        <f t="shared" si="77"/>
        <v>680.87541424559561</v>
      </c>
      <c r="W53">
        <f t="shared" si="3"/>
        <v>71.55659174399527</v>
      </c>
      <c r="X53">
        <f t="shared" si="78"/>
        <v>0.79058500707593893</v>
      </c>
      <c r="Y53">
        <f t="shared" si="30"/>
        <v>48.33</v>
      </c>
      <c r="Z53">
        <f t="shared" si="31"/>
        <v>1.0105007632021306</v>
      </c>
      <c r="AA53">
        <f t="shared" si="32"/>
        <v>48.837501885558972</v>
      </c>
      <c r="AB53">
        <f t="shared" si="33"/>
        <v>59.220399513891394</v>
      </c>
      <c r="AC53">
        <f t="shared" si="4"/>
        <v>1.2126009158425566</v>
      </c>
      <c r="AD53">
        <f t="shared" si="34"/>
        <v>48.837501885558972</v>
      </c>
      <c r="AI53">
        <f t="shared" si="115"/>
        <v>0.57369262909871421</v>
      </c>
      <c r="AJ53">
        <f t="shared" si="116"/>
        <v>0.75540209040405215</v>
      </c>
      <c r="AK53">
        <f t="shared" si="35"/>
        <v>2.0208253712116728</v>
      </c>
      <c r="AL53">
        <f t="shared" si="5"/>
        <v>0</v>
      </c>
      <c r="AM53">
        <f t="shared" si="6"/>
        <v>2.0208253712116728</v>
      </c>
      <c r="AN53">
        <f t="shared" si="79"/>
        <v>2.0208253712116728</v>
      </c>
      <c r="AO53">
        <f t="shared" si="7"/>
        <v>0</v>
      </c>
      <c r="AP53">
        <f t="shared" si="8"/>
        <v>30</v>
      </c>
      <c r="AQ53">
        <f t="shared" si="80"/>
        <v>30</v>
      </c>
      <c r="AS53">
        <f t="shared" si="81"/>
        <v>1.8226399820860262</v>
      </c>
      <c r="AU53">
        <f t="shared" si="36"/>
        <v>0.88771696756973539</v>
      </c>
      <c r="AW53">
        <f t="shared" si="9"/>
        <v>0.3612147813458087</v>
      </c>
      <c r="AX53">
        <f t="shared" si="9"/>
        <v>3.7961862184871444E-2</v>
      </c>
      <c r="AY53">
        <f t="shared" si="82"/>
        <v>0.39917664353068016</v>
      </c>
      <c r="AZ53">
        <f t="shared" si="37"/>
        <v>0.90489959069473014</v>
      </c>
      <c r="BA53">
        <f t="shared" si="83"/>
        <v>9.5100409305269862E-2</v>
      </c>
      <c r="BB53">
        <f t="shared" si="10"/>
        <v>0.85894767606104938</v>
      </c>
      <c r="BC53">
        <f t="shared" si="84"/>
        <v>0.85894767606104938</v>
      </c>
      <c r="BD53">
        <f t="shared" si="85"/>
        <v>0.79072839242250603</v>
      </c>
      <c r="BE53">
        <f t="shared" si="86"/>
        <v>8.3101588885618902E-2</v>
      </c>
      <c r="BF53">
        <f t="shared" si="11"/>
        <v>25.703398586382626</v>
      </c>
      <c r="BG53">
        <f t="shared" si="87"/>
        <v>9.3781625453181004E-3</v>
      </c>
      <c r="BH53">
        <f t="shared" si="88"/>
        <v>2.1476804909042052E-3</v>
      </c>
      <c r="BI53">
        <f t="shared" si="89"/>
        <v>0.9092880489753955</v>
      </c>
      <c r="BJ53">
        <f t="shared" si="90"/>
        <v>2.361936344950597E-3</v>
      </c>
      <c r="BK53">
        <f t="shared" si="38"/>
        <v>3.4971222637658903E-3</v>
      </c>
      <c r="BL53">
        <f t="shared" si="39"/>
        <v>8.044473914042749</v>
      </c>
      <c r="BM53">
        <f t="shared" si="91"/>
        <v>4.3472355074222773E-4</v>
      </c>
      <c r="BN53">
        <f t="shared" si="92"/>
        <v>0.63089594172292407</v>
      </c>
      <c r="BO53">
        <f t="shared" si="93"/>
        <v>1.6134357671673205</v>
      </c>
      <c r="BP53">
        <f t="shared" si="94"/>
        <v>0.62532101874368407</v>
      </c>
      <c r="BQ53">
        <f t="shared" si="40"/>
        <v>1.354048734628098E-5</v>
      </c>
      <c r="BR53">
        <f t="shared" si="95"/>
        <v>1.0876533074282997</v>
      </c>
      <c r="BS53">
        <f t="shared" si="96"/>
        <v>0.99927667328709691</v>
      </c>
      <c r="BT53">
        <f t="shared" si="97"/>
        <v>1.0884406055937341</v>
      </c>
      <c r="BU53">
        <f t="shared" si="41"/>
        <v>0.68062478833186624</v>
      </c>
      <c r="BV53">
        <f t="shared" si="42"/>
        <v>0.68062478833186624</v>
      </c>
      <c r="BW53">
        <f t="shared" si="43"/>
        <v>0.68062478833186624</v>
      </c>
      <c r="BX53">
        <f t="shared" si="12"/>
        <v>17.640827565067703</v>
      </c>
      <c r="BY53">
        <f t="shared" si="13"/>
        <v>0.1471203111506228</v>
      </c>
      <c r="BZ53">
        <f t="shared" si="14"/>
        <v>33529.570228756493</v>
      </c>
      <c r="CA53">
        <f t="shared" si="15"/>
        <v>0.4161589338109416</v>
      </c>
      <c r="CB53">
        <f t="shared" si="16"/>
        <v>10635.127377096072</v>
      </c>
      <c r="CC53">
        <f t="shared" si="98"/>
        <v>1.6187778227438283E-4</v>
      </c>
      <c r="CD53">
        <f t="shared" si="99"/>
        <v>4.7439018087036728E-4</v>
      </c>
      <c r="CE53">
        <f t="shared" si="100"/>
        <v>-2.8212799676432425</v>
      </c>
      <c r="CF53">
        <f t="shared" si="101"/>
        <v>11.295327746231861</v>
      </c>
      <c r="CG53">
        <f t="shared" si="102"/>
        <v>7.8379470650339986E-3</v>
      </c>
      <c r="CH53">
        <f t="shared" si="17"/>
        <v>34.477745564499145</v>
      </c>
      <c r="CI53" s="11">
        <f t="shared" si="18"/>
        <v>1987356095.7387123</v>
      </c>
      <c r="CJ53" s="18">
        <f t="shared" si="44"/>
        <v>0.2396149627149059</v>
      </c>
      <c r="CK53" s="18">
        <f t="shared" si="19"/>
        <v>47.922992542981177</v>
      </c>
      <c r="CL53">
        <f t="shared" si="103"/>
        <v>7200</v>
      </c>
      <c r="CM53" s="4">
        <f t="shared" si="118"/>
        <v>1899.3247286457399</v>
      </c>
      <c r="CN53" s="11"/>
      <c r="CO53" s="11"/>
      <c r="CP53" s="11"/>
      <c r="CQ53" s="11"/>
      <c r="CR53" s="11"/>
      <c r="CS53" s="11"/>
      <c r="CT53" s="11"/>
      <c r="CU53" s="13">
        <f t="shared" si="21"/>
        <v>1.8226399820860262</v>
      </c>
      <c r="CV53" s="14">
        <v>0.8</v>
      </c>
      <c r="CW53" s="14">
        <f t="shared" si="104"/>
        <v>0.37106892215936882</v>
      </c>
      <c r="CX53" s="14">
        <f t="shared" si="45"/>
        <v>-0.16259943262161819</v>
      </c>
      <c r="CY53" s="14">
        <f t="shared" si="105"/>
        <v>2.3485489509942035E-2</v>
      </c>
      <c r="CZ53" s="14">
        <f t="shared" si="106"/>
        <v>-2.8002903020609506E-4</v>
      </c>
      <c r="DA53" s="14">
        <f t="shared" si="46"/>
        <v>2.0379777396848223E-2</v>
      </c>
      <c r="DB53" s="14">
        <f t="shared" si="47"/>
        <v>0.90549272444454265</v>
      </c>
      <c r="DC53" s="14">
        <f t="shared" si="48"/>
        <v>0.87961982607717526</v>
      </c>
      <c r="DD53" s="14">
        <f t="shared" si="49"/>
        <v>7.9619826077175215E-2</v>
      </c>
      <c r="DE53" s="14">
        <v>0.85</v>
      </c>
      <c r="DF53" s="14">
        <f t="shared" si="50"/>
        <v>0.34924133850293537</v>
      </c>
      <c r="DG53" s="14">
        <f t="shared" si="51"/>
        <v>-0.15303476011446418</v>
      </c>
      <c r="DH53" s="14">
        <f t="shared" si="52"/>
        <v>2.0803755413651079E-2</v>
      </c>
      <c r="DI53" s="14">
        <f t="shared" si="53"/>
        <v>-2.0680372768341201E-4</v>
      </c>
      <c r="DJ53" s="14">
        <f t="shared" si="54"/>
        <v>1.7866510948979519E-2</v>
      </c>
      <c r="DK53" s="14">
        <f t="shared" si="107"/>
        <v>0.91581580705753296</v>
      </c>
      <c r="DL53" s="14">
        <f t="shared" si="108"/>
        <v>0.88433823217091234</v>
      </c>
      <c r="DM53" s="14">
        <f t="shared" si="109"/>
        <v>3.4338232170912364E-2</v>
      </c>
      <c r="DN53" s="14">
        <f t="shared" si="110"/>
        <v>-0.90563187812525825</v>
      </c>
      <c r="DO53" s="14">
        <f t="shared" si="111"/>
        <v>0.88791632450261759</v>
      </c>
      <c r="DP53" s="14">
        <f t="shared" si="55"/>
        <v>0.85</v>
      </c>
      <c r="DQ53" s="14">
        <f t="shared" si="56"/>
        <v>0.34924133850293537</v>
      </c>
      <c r="DR53" s="14">
        <f t="shared" si="57"/>
        <v>-0.15303476011446418</v>
      </c>
      <c r="DS53" s="14">
        <f t="shared" si="58"/>
        <v>2.0803755413651079E-2</v>
      </c>
      <c r="DT53" s="14">
        <f t="shared" si="59"/>
        <v>-2.0680372768341201E-4</v>
      </c>
      <c r="DU53" s="14">
        <f t="shared" si="60"/>
        <v>1.7866510948979519E-2</v>
      </c>
      <c r="DV53" s="14">
        <f t="shared" si="61"/>
        <v>0.91581580705753296</v>
      </c>
      <c r="DW53" s="14">
        <f t="shared" si="62"/>
        <v>0.88433823217091234</v>
      </c>
      <c r="DX53" s="14">
        <f t="shared" si="63"/>
        <v>3.4338232170912364E-2</v>
      </c>
      <c r="DY53" s="14">
        <f t="shared" si="64"/>
        <v>0.88791632450261759</v>
      </c>
      <c r="DZ53" s="14">
        <f t="shared" si="65"/>
        <v>0.33432782970150238</v>
      </c>
      <c r="EA53" s="14">
        <f t="shared" si="66"/>
        <v>-0.14649977988653487</v>
      </c>
      <c r="EB53" s="14">
        <f t="shared" si="67"/>
        <v>1.9064942919962066E-2</v>
      </c>
      <c r="EC53" s="14">
        <f t="shared" si="68"/>
        <v>-1.6626191871732283E-4</v>
      </c>
      <c r="ED53" s="14">
        <f t="shared" si="69"/>
        <v>1.626258015061699E-2</v>
      </c>
      <c r="EE53" s="14">
        <f t="shared" si="70"/>
        <v>0.92257201096163299</v>
      </c>
      <c r="EF53" s="14">
        <f t="shared" si="71"/>
        <v>0.88773482622512401</v>
      </c>
      <c r="EG53" s="14">
        <f t="shared" si="72"/>
        <v>-1.8149827749358582E-4</v>
      </c>
      <c r="EH53" s="14">
        <f t="shared" si="73"/>
        <v>-0.91041868908002477</v>
      </c>
      <c r="EI53" s="14">
        <f t="shared" si="74"/>
        <v>0.88771696756973539</v>
      </c>
      <c r="EM53">
        <f t="shared" si="22"/>
        <v>1215.7008680513795</v>
      </c>
      <c r="EW53">
        <f t="shared" si="112"/>
        <v>3.8754766674552958</v>
      </c>
      <c r="EX53">
        <f t="shared" si="75"/>
        <v>5.7827744763394924E-2</v>
      </c>
      <c r="EY53">
        <f t="shared" si="113"/>
        <v>1.144028626695593</v>
      </c>
      <c r="EZ53">
        <f t="shared" si="114"/>
        <v>1.4346335065811039E-2</v>
      </c>
    </row>
    <row r="54" spans="3:156">
      <c r="C54" s="4">
        <f t="shared" si="76"/>
        <v>1899.3247286457399</v>
      </c>
      <c r="D54">
        <v>581</v>
      </c>
      <c r="E54" s="4">
        <f t="shared" si="23"/>
        <v>1948.1438420263169</v>
      </c>
      <c r="F54" s="4">
        <f t="shared" si="24"/>
        <v>-1367.1438420263169</v>
      </c>
      <c r="G54" s="4">
        <f>Sheet1!D55</f>
        <v>518.400000000001</v>
      </c>
      <c r="H54" s="4">
        <f>Sheet1!F55</f>
        <v>-1402.2336060475902</v>
      </c>
      <c r="I54" s="25">
        <f t="shared" si="25"/>
        <v>0.56053936136220328</v>
      </c>
      <c r="J54" s="4">
        <f t="shared" si="26"/>
        <v>3019.9791980065975</v>
      </c>
      <c r="K54" s="4">
        <f t="shared" si="117"/>
        <v>1240.16236432287</v>
      </c>
      <c r="M54" s="4">
        <f t="shared" si="1"/>
        <v>1240.16236432287</v>
      </c>
      <c r="Q54">
        <f t="shared" si="27"/>
        <v>198.42652781861128</v>
      </c>
      <c r="S54">
        <f t="shared" si="28"/>
        <v>1.211957308307849</v>
      </c>
      <c r="T54">
        <f t="shared" si="29"/>
        <v>1.2535520290829197E-2</v>
      </c>
      <c r="U54">
        <f t="shared" si="2"/>
        <v>121.1957308307849</v>
      </c>
      <c r="V54">
        <f t="shared" si="77"/>
        <v>680.51402861485724</v>
      </c>
      <c r="W54">
        <f t="shared" si="3"/>
        <v>64.650030699831348</v>
      </c>
      <c r="X54">
        <f t="shared" si="78"/>
        <v>0.79015734721813891</v>
      </c>
      <c r="Y54">
        <f t="shared" si="30"/>
        <v>48.33</v>
      </c>
      <c r="Z54">
        <f t="shared" si="31"/>
        <v>1.0099644235898741</v>
      </c>
      <c r="AA54">
        <f t="shared" si="32"/>
        <v>48.811580592098615</v>
      </c>
      <c r="AB54">
        <f t="shared" si="33"/>
        <v>59.157551828651478</v>
      </c>
      <c r="AC54">
        <f t="shared" si="4"/>
        <v>1.211957308307849</v>
      </c>
      <c r="AD54">
        <f t="shared" si="34"/>
        <v>48.811580592098615</v>
      </c>
      <c r="AI54">
        <f t="shared" si="115"/>
        <v>0.5694438422466428</v>
      </c>
      <c r="AJ54">
        <f t="shared" si="116"/>
        <v>0.75225539257871732</v>
      </c>
      <c r="AK54">
        <f t="shared" si="35"/>
        <v>1.9953655236282819</v>
      </c>
      <c r="AL54">
        <f t="shared" si="5"/>
        <v>0</v>
      </c>
      <c r="AM54">
        <f t="shared" si="6"/>
        <v>1.9953655236282819</v>
      </c>
      <c r="AN54">
        <f t="shared" si="79"/>
        <v>1.9953655236282819</v>
      </c>
      <c r="AO54">
        <f t="shared" si="7"/>
        <v>0</v>
      </c>
      <c r="AP54">
        <f t="shared" si="8"/>
        <v>30</v>
      </c>
      <c r="AQ54">
        <f t="shared" si="80"/>
        <v>30</v>
      </c>
      <c r="AS54">
        <f t="shared" si="81"/>
        <v>1.8593138895395351</v>
      </c>
      <c r="AU54">
        <f t="shared" si="36"/>
        <v>0.88601849321167492</v>
      </c>
      <c r="AW54">
        <f t="shared" si="9"/>
        <v>0.36102306076248686</v>
      </c>
      <c r="AX54">
        <f t="shared" si="9"/>
        <v>3.4297826319832435E-2</v>
      </c>
      <c r="AY54">
        <f t="shared" si="82"/>
        <v>0.39532088708231927</v>
      </c>
      <c r="AZ54">
        <f t="shared" si="37"/>
        <v>0.91324054093632945</v>
      </c>
      <c r="BA54">
        <f t="shared" si="83"/>
        <v>8.6759459063670552E-2</v>
      </c>
      <c r="BB54">
        <f t="shared" si="10"/>
        <v>0.86302443411146523</v>
      </c>
      <c r="BC54">
        <f t="shared" si="84"/>
        <v>0.86302443411146523</v>
      </c>
      <c r="BD54">
        <f t="shared" si="85"/>
        <v>0.79020381239010007</v>
      </c>
      <c r="BE54">
        <f t="shared" si="86"/>
        <v>7.5070753257103967E-2</v>
      </c>
      <c r="BF54">
        <f t="shared" si="11"/>
        <v>25.696576433905502</v>
      </c>
      <c r="BG54">
        <f t="shared" si="87"/>
        <v>9.2612386735964249E-3</v>
      </c>
      <c r="BH54">
        <f t="shared" si="88"/>
        <v>2.1452109064659238E-3</v>
      </c>
      <c r="BI54">
        <f t="shared" si="89"/>
        <v>0.91037674334703445</v>
      </c>
      <c r="BJ54">
        <f t="shared" si="90"/>
        <v>2.356399064610301E-3</v>
      </c>
      <c r="BK54">
        <f t="shared" si="38"/>
        <v>3.4866090746403047E-3</v>
      </c>
      <c r="BL54">
        <f t="shared" si="39"/>
        <v>7.5858228102132976</v>
      </c>
      <c r="BM54">
        <f t="shared" si="91"/>
        <v>4.5962173937757301E-4</v>
      </c>
      <c r="BN54">
        <f t="shared" si="92"/>
        <v>0.67510854224893624</v>
      </c>
      <c r="BO54">
        <f t="shared" si="93"/>
        <v>1.6568335988228013</v>
      </c>
      <c r="BP54">
        <f t="shared" si="94"/>
        <v>0.63833308569983194</v>
      </c>
      <c r="BQ54">
        <f t="shared" si="40"/>
        <v>1.2180691769925772E-5</v>
      </c>
      <c r="BR54">
        <f t="shared" si="95"/>
        <v>1.0877483398209729</v>
      </c>
      <c r="BS54">
        <f t="shared" si="96"/>
        <v>0.99934928781369181</v>
      </c>
      <c r="BT54">
        <f t="shared" si="97"/>
        <v>1.0884566118025405</v>
      </c>
      <c r="BU54">
        <f t="shared" si="41"/>
        <v>0.69479786766229978</v>
      </c>
      <c r="BV54">
        <f t="shared" si="42"/>
        <v>0.69479786766229978</v>
      </c>
      <c r="BW54">
        <f t="shared" si="43"/>
        <v>0.69479786766229978</v>
      </c>
      <c r="BX54">
        <f t="shared" si="12"/>
        <v>17.622106226014242</v>
      </c>
      <c r="BY54">
        <f t="shared" si="13"/>
        <v>0.13585802419339668</v>
      </c>
      <c r="BZ54">
        <f t="shared" si="14"/>
        <v>33473.052293071392</v>
      </c>
      <c r="CA54">
        <f t="shared" si="15"/>
        <v>0.44299221864277322</v>
      </c>
      <c r="CB54">
        <f t="shared" si="16"/>
        <v>9974.0869404490277</v>
      </c>
      <c r="CC54">
        <f t="shared" si="98"/>
        <v>1.6187778227438283E-4</v>
      </c>
      <c r="CD54">
        <f t="shared" si="99"/>
        <v>5.0583076226653264E-4</v>
      </c>
      <c r="CE54">
        <f t="shared" si="100"/>
        <v>-2.7977684438417483</v>
      </c>
      <c r="CF54">
        <f t="shared" si="101"/>
        <v>11.208590471054407</v>
      </c>
      <c r="CG54">
        <f t="shared" si="102"/>
        <v>7.95972377554785E-3</v>
      </c>
      <c r="CH54">
        <f t="shared" si="17"/>
        <v>35.123126326525451</v>
      </c>
      <c r="CI54" s="11">
        <f t="shared" si="18"/>
        <v>1974475344.2246292</v>
      </c>
      <c r="CJ54" s="18">
        <f t="shared" si="44"/>
        <v>0.2440955669028842</v>
      </c>
      <c r="CK54" s="18">
        <f t="shared" si="19"/>
        <v>48.819113380576837</v>
      </c>
      <c r="CL54">
        <f t="shared" si="103"/>
        <v>7400</v>
      </c>
      <c r="CM54" s="4">
        <f t="shared" si="118"/>
        <v>1948.1438420263169</v>
      </c>
      <c r="CN54" s="11"/>
      <c r="CO54" s="11"/>
      <c r="CP54" s="11"/>
      <c r="CQ54" s="11"/>
      <c r="CR54" s="11"/>
      <c r="CS54" s="11"/>
      <c r="CT54" s="11"/>
      <c r="CU54" s="13">
        <f t="shared" si="21"/>
        <v>1.8593138895395351</v>
      </c>
      <c r="CV54" s="14">
        <v>0.8</v>
      </c>
      <c r="CW54" s="14">
        <f t="shared" si="104"/>
        <v>0.37853531565665782</v>
      </c>
      <c r="CX54" s="14">
        <f t="shared" si="45"/>
        <v>-0.16587114651057469</v>
      </c>
      <c r="CY54" s="14">
        <f t="shared" si="105"/>
        <v>2.4440115730428758E-2</v>
      </c>
      <c r="CZ54" s="14">
        <f t="shared" si="106"/>
        <v>-3.0935857596097182E-4</v>
      </c>
      <c r="DA54" s="14">
        <f t="shared" si="46"/>
        <v>2.1286017057810191E-2</v>
      </c>
      <c r="DB54" s="14">
        <f t="shared" si="47"/>
        <v>0.90184613245815637</v>
      </c>
      <c r="DC54" s="14">
        <f t="shared" si="48"/>
        <v>0.8780750399548396</v>
      </c>
      <c r="DD54" s="14">
        <f t="shared" si="49"/>
        <v>7.8075039954839554E-2</v>
      </c>
      <c r="DE54" s="14">
        <v>0.85</v>
      </c>
      <c r="DF54" s="14">
        <f t="shared" si="50"/>
        <v>0.35626853238273681</v>
      </c>
      <c r="DG54" s="14">
        <f t="shared" si="51"/>
        <v>-0.15611402024524679</v>
      </c>
      <c r="DH54" s="14">
        <f t="shared" si="52"/>
        <v>2.16493758719369E-2</v>
      </c>
      <c r="DI54" s="14">
        <f t="shared" si="53"/>
        <v>-2.2846383695460334E-4</v>
      </c>
      <c r="DJ54" s="14">
        <f t="shared" si="54"/>
        <v>1.8653828187417322E-2</v>
      </c>
      <c r="DK54" s="14">
        <f t="shared" si="107"/>
        <v>0.91254802969654492</v>
      </c>
      <c r="DL54" s="14">
        <f t="shared" si="108"/>
        <v>0.88278633362237036</v>
      </c>
      <c r="DM54" s="14">
        <f t="shared" si="109"/>
        <v>3.2786333622370378E-2</v>
      </c>
      <c r="DN54" s="14">
        <f t="shared" si="110"/>
        <v>-0.90577412664938473</v>
      </c>
      <c r="DO54" s="14">
        <f t="shared" si="111"/>
        <v>0.88619703042705877</v>
      </c>
      <c r="DP54" s="14">
        <f t="shared" si="55"/>
        <v>0.85</v>
      </c>
      <c r="DQ54" s="14">
        <f t="shared" si="56"/>
        <v>0.35626853238273681</v>
      </c>
      <c r="DR54" s="14">
        <f t="shared" si="57"/>
        <v>-0.15611402024524679</v>
      </c>
      <c r="DS54" s="14">
        <f t="shared" si="58"/>
        <v>2.16493758719369E-2</v>
      </c>
      <c r="DT54" s="14">
        <f t="shared" si="59"/>
        <v>-2.2846383695460334E-4</v>
      </c>
      <c r="DU54" s="14">
        <f t="shared" si="60"/>
        <v>1.8653828187417322E-2</v>
      </c>
      <c r="DV54" s="14">
        <f t="shared" si="61"/>
        <v>0.91254802969654492</v>
      </c>
      <c r="DW54" s="14">
        <f t="shared" si="62"/>
        <v>0.88278633362237036</v>
      </c>
      <c r="DX54" s="14">
        <f t="shared" si="63"/>
        <v>3.2786333622370378E-2</v>
      </c>
      <c r="DY54" s="14">
        <f t="shared" si="64"/>
        <v>0.88619703042705877</v>
      </c>
      <c r="DZ54" s="14">
        <f t="shared" si="65"/>
        <v>0.34171661845830509</v>
      </c>
      <c r="EA54" s="14">
        <f t="shared" si="66"/>
        <v>-0.1497374879991564</v>
      </c>
      <c r="EB54" s="14">
        <f t="shared" si="67"/>
        <v>1.9916941659269747E-2</v>
      </c>
      <c r="EC54" s="14">
        <f t="shared" si="68"/>
        <v>-1.8546443585004552E-4</v>
      </c>
      <c r="ED54" s="14">
        <f t="shared" si="69"/>
        <v>1.7045967151446965E-2</v>
      </c>
      <c r="EE54" s="14">
        <f t="shared" si="70"/>
        <v>0.91925534129503683</v>
      </c>
      <c r="EF54" s="14">
        <f t="shared" si="71"/>
        <v>0.88603451444747061</v>
      </c>
      <c r="EG54" s="14">
        <f t="shared" si="72"/>
        <v>-1.6251597958816255E-4</v>
      </c>
      <c r="EH54" s="14">
        <f t="shared" si="73"/>
        <v>-0.91026388665651137</v>
      </c>
      <c r="EI54" s="14">
        <f t="shared" si="74"/>
        <v>0.88601849321167492</v>
      </c>
      <c r="EM54">
        <f t="shared" si="22"/>
        <v>1240.16236432287</v>
      </c>
      <c r="EW54">
        <f t="shared" si="112"/>
        <v>3.9611263677907749</v>
      </c>
      <c r="EX54">
        <f t="shared" si="75"/>
        <v>5.9105762781579391E-2</v>
      </c>
      <c r="EY54">
        <f t="shared" si="113"/>
        <v>1.1484191652191882</v>
      </c>
      <c r="EZ54">
        <f t="shared" si="114"/>
        <v>1.440139324819305E-2</v>
      </c>
    </row>
    <row r="55" spans="3:156">
      <c r="C55" s="4">
        <f t="shared" si="76"/>
        <v>1948.1438420263169</v>
      </c>
      <c r="D55">
        <v>582</v>
      </c>
      <c r="E55" s="4">
        <f t="shared" si="23"/>
        <v>1997.9355972151302</v>
      </c>
      <c r="F55" s="4">
        <f t="shared" si="24"/>
        <v>-1415.9355972151302</v>
      </c>
      <c r="G55" s="4">
        <f>Sheet1!D56</f>
        <v>518.50000000000102</v>
      </c>
      <c r="H55" s="4">
        <f>Sheet1!F56</f>
        <v>-1450.1488424888021</v>
      </c>
      <c r="I55" s="25">
        <f t="shared" si="25"/>
        <v>0.53879126415232159</v>
      </c>
      <c r="J55" s="4">
        <f t="shared" si="26"/>
        <v>3209.9854396726655</v>
      </c>
      <c r="K55" s="4">
        <f t="shared" si="117"/>
        <v>1265.0719210131583</v>
      </c>
      <c r="M55" s="4">
        <f t="shared" si="1"/>
        <v>1265.0719210131583</v>
      </c>
      <c r="Q55">
        <f t="shared" si="27"/>
        <v>202.78959025578024</v>
      </c>
      <c r="S55">
        <f t="shared" si="28"/>
        <v>1.2113022628822219</v>
      </c>
      <c r="T55">
        <f t="shared" si="29"/>
        <v>1.2265141513521751E-2</v>
      </c>
      <c r="U55">
        <f t="shared" si="2"/>
        <v>121.13022628822219</v>
      </c>
      <c r="V55">
        <f t="shared" si="77"/>
        <v>680.14622060836757</v>
      </c>
      <c r="W55">
        <f t="shared" si="3"/>
        <v>57.904235642420154</v>
      </c>
      <c r="X55">
        <f t="shared" si="78"/>
        <v>0.78972104097442197</v>
      </c>
      <c r="Y55">
        <f t="shared" si="30"/>
        <v>48.33</v>
      </c>
      <c r="Z55">
        <f t="shared" si="31"/>
        <v>1.0094185524018515</v>
      </c>
      <c r="AA55">
        <f t="shared" si="32"/>
        <v>48.78519863758148</v>
      </c>
      <c r="AB55">
        <f t="shared" si="33"/>
        <v>59.093621504861133</v>
      </c>
      <c r="AC55">
        <f t="shared" si="4"/>
        <v>1.2113022628822219</v>
      </c>
      <c r="AD55">
        <f t="shared" si="34"/>
        <v>48.78519863758148</v>
      </c>
      <c r="AI55">
        <f t="shared" si="115"/>
        <v>0.56520317282269483</v>
      </c>
      <c r="AJ55">
        <f t="shared" si="116"/>
        <v>0.74909788719693704</v>
      </c>
      <c r="AK55">
        <f t="shared" si="35"/>
        <v>1.9701095571578857</v>
      </c>
      <c r="AL55">
        <f t="shared" si="5"/>
        <v>0</v>
      </c>
      <c r="AM55">
        <f t="shared" si="6"/>
        <v>1.9701095571578857</v>
      </c>
      <c r="AN55">
        <f t="shared" si="79"/>
        <v>1.9701095571578857</v>
      </c>
      <c r="AO55">
        <f t="shared" si="7"/>
        <v>0</v>
      </c>
      <c r="AP55">
        <f t="shared" si="8"/>
        <v>30</v>
      </c>
      <c r="AQ55">
        <f t="shared" si="80"/>
        <v>30</v>
      </c>
      <c r="AS55">
        <f t="shared" si="81"/>
        <v>1.8966595517438656</v>
      </c>
      <c r="AU55">
        <f t="shared" si="36"/>
        <v>0.88432042266095967</v>
      </c>
      <c r="AW55">
        <f t="shared" si="9"/>
        <v>0.36082793301097504</v>
      </c>
      <c r="AX55">
        <f t="shared" si="9"/>
        <v>3.0719079260260247E-2</v>
      </c>
      <c r="AY55">
        <f t="shared" si="82"/>
        <v>0.39154701227123528</v>
      </c>
      <c r="AZ55">
        <f t="shared" si="37"/>
        <v>0.92154434002172825</v>
      </c>
      <c r="BA55">
        <f t="shared" si="83"/>
        <v>7.8455659978271752E-2</v>
      </c>
      <c r="BB55">
        <f t="shared" si="10"/>
        <v>0.86697629920109909</v>
      </c>
      <c r="BC55">
        <f t="shared" si="84"/>
        <v>0.86697629920109909</v>
      </c>
      <c r="BD55">
        <f t="shared" si="85"/>
        <v>0.78966998127490839</v>
      </c>
      <c r="BE55">
        <f t="shared" si="86"/>
        <v>6.7228538937683352E-2</v>
      </c>
      <c r="BF55">
        <f t="shared" si="11"/>
        <v>25.689631181062268</v>
      </c>
      <c r="BG55">
        <f t="shared" si="87"/>
        <v>9.1452522444045205E-3</v>
      </c>
      <c r="BH55">
        <f t="shared" si="88"/>
        <v>2.1427469283031159E-3</v>
      </c>
      <c r="BI55">
        <f t="shared" si="89"/>
        <v>0.91145783215340948</v>
      </c>
      <c r="BJ55">
        <f t="shared" si="90"/>
        <v>2.3509007797329075E-3</v>
      </c>
      <c r="BK55">
        <f t="shared" si="38"/>
        <v>3.4761237011266591E-3</v>
      </c>
      <c r="BL55">
        <f t="shared" si="39"/>
        <v>7.1175899555539281</v>
      </c>
      <c r="BM55">
        <f t="shared" si="91"/>
        <v>4.883849340624356E-4</v>
      </c>
      <c r="BN55">
        <f t="shared" si="92"/>
        <v>0.72731031913151734</v>
      </c>
      <c r="BO55">
        <f t="shared" si="93"/>
        <v>1.7080828058849591</v>
      </c>
      <c r="BP55">
        <f t="shared" si="94"/>
        <v>0.6525374090714039</v>
      </c>
      <c r="BQ55">
        <f t="shared" si="40"/>
        <v>1.0862410081685403E-5</v>
      </c>
      <c r="BR55">
        <f t="shared" si="95"/>
        <v>1.0878404791612435</v>
      </c>
      <c r="BS55">
        <f t="shared" si="96"/>
        <v>0.99941969081254123</v>
      </c>
      <c r="BT55">
        <f t="shared" si="97"/>
        <v>1.0884721295383073</v>
      </c>
      <c r="BU55">
        <f t="shared" si="41"/>
        <v>0.71026878325536058</v>
      </c>
      <c r="BV55">
        <f t="shared" si="42"/>
        <v>0.71026878325536058</v>
      </c>
      <c r="BW55">
        <f t="shared" si="43"/>
        <v>0.71026878325536058</v>
      </c>
      <c r="BX55">
        <f t="shared" si="12"/>
        <v>17.603062385928361</v>
      </c>
      <c r="BY55">
        <f t="shared" si="13"/>
        <v>0.12436735166893806</v>
      </c>
      <c r="BZ55">
        <f t="shared" si="14"/>
        <v>33415.495958181396</v>
      </c>
      <c r="CA55">
        <f t="shared" si="15"/>
        <v>0.47434527053941866</v>
      </c>
      <c r="CB55">
        <f t="shared" si="16"/>
        <v>9298.8077259924921</v>
      </c>
      <c r="CC55">
        <f t="shared" si="98"/>
        <v>1.6187778227438283E-4</v>
      </c>
      <c r="CD55">
        <f t="shared" si="99"/>
        <v>5.4256418120114528E-4</v>
      </c>
      <c r="CE55">
        <f t="shared" si="100"/>
        <v>-2.7719920053469718</v>
      </c>
      <c r="CF55">
        <f t="shared" si="101"/>
        <v>11.113444586230905</v>
      </c>
      <c r="CG55">
        <f t="shared" si="102"/>
        <v>8.0965988647355488E-3</v>
      </c>
      <c r="CH55">
        <f t="shared" si="17"/>
        <v>35.823591442120943</v>
      </c>
      <c r="CI55" s="11">
        <f t="shared" si="18"/>
        <v>1962391141.2228687</v>
      </c>
      <c r="CJ55" s="18">
        <f t="shared" si="44"/>
        <v>0.24895877594406673</v>
      </c>
      <c r="CK55" s="18">
        <f t="shared" si="19"/>
        <v>49.791755188813347</v>
      </c>
      <c r="CL55">
        <f t="shared" si="103"/>
        <v>7600</v>
      </c>
      <c r="CM55" s="4">
        <f t="shared" si="118"/>
        <v>1997.9355972151302</v>
      </c>
      <c r="CN55" s="11"/>
      <c r="CO55" s="11"/>
      <c r="CP55" s="11"/>
      <c r="CQ55" s="11"/>
      <c r="CR55" s="11"/>
      <c r="CS55" s="11"/>
      <c r="CT55" s="11"/>
      <c r="CU55" s="13">
        <f t="shared" si="21"/>
        <v>1.8966595517438656</v>
      </c>
      <c r="CV55" s="14">
        <v>0.8</v>
      </c>
      <c r="CW55" s="14">
        <f t="shared" si="104"/>
        <v>0.38613847083688618</v>
      </c>
      <c r="CX55" s="14">
        <f t="shared" si="45"/>
        <v>-0.16920278827471114</v>
      </c>
      <c r="CY55" s="14">
        <f t="shared" si="105"/>
        <v>2.5431770507223575E-2</v>
      </c>
      <c r="CZ55" s="14">
        <f t="shared" si="106"/>
        <v>-3.4170041363126803E-4</v>
      </c>
      <c r="DA55" s="14">
        <f t="shared" si="46"/>
        <v>2.2233848698875961E-2</v>
      </c>
      <c r="DB55" s="14">
        <f t="shared" si="47"/>
        <v>0.89807364470028084</v>
      </c>
      <c r="DC55" s="14">
        <f t="shared" si="48"/>
        <v>0.87653831618285782</v>
      </c>
      <c r="DD55" s="14">
        <f t="shared" si="49"/>
        <v>7.653831618285778E-2</v>
      </c>
      <c r="DE55" s="14">
        <v>0.85</v>
      </c>
      <c r="DF55" s="14">
        <f t="shared" si="50"/>
        <v>0.3634244431405988</v>
      </c>
      <c r="DG55" s="14">
        <f t="shared" si="51"/>
        <v>-0.15924968308208109</v>
      </c>
      <c r="DH55" s="14">
        <f t="shared" si="52"/>
        <v>2.2527796712281098E-2</v>
      </c>
      <c r="DI55" s="14">
        <f t="shared" si="53"/>
        <v>-2.5234854842693364E-4</v>
      </c>
      <c r="DJ55" s="14">
        <f t="shared" si="54"/>
        <v>1.9476737763468446E-2</v>
      </c>
      <c r="DK55" s="14">
        <f t="shared" si="107"/>
        <v>0.9091658465889475</v>
      </c>
      <c r="DL55" s="14">
        <f t="shared" si="108"/>
        <v>0.88123804695614161</v>
      </c>
      <c r="DM55" s="14">
        <f t="shared" si="109"/>
        <v>3.123804695614163E-2</v>
      </c>
      <c r="DN55" s="14">
        <f t="shared" si="110"/>
        <v>-0.90600538453432422</v>
      </c>
      <c r="DO55" s="14">
        <f t="shared" si="111"/>
        <v>0.88447887561087468</v>
      </c>
      <c r="DP55" s="14">
        <f t="shared" si="55"/>
        <v>0.85</v>
      </c>
      <c r="DQ55" s="14">
        <f t="shared" si="56"/>
        <v>0.3634244431405988</v>
      </c>
      <c r="DR55" s="14">
        <f t="shared" si="57"/>
        <v>-0.15924968308208109</v>
      </c>
      <c r="DS55" s="14">
        <f t="shared" si="58"/>
        <v>2.2527796712281098E-2</v>
      </c>
      <c r="DT55" s="14">
        <f t="shared" si="59"/>
        <v>-2.5234854842693364E-4</v>
      </c>
      <c r="DU55" s="14">
        <f t="shared" si="60"/>
        <v>1.9476737763468446E-2</v>
      </c>
      <c r="DV55" s="14">
        <f t="shared" si="61"/>
        <v>0.9091658465889475</v>
      </c>
      <c r="DW55" s="14">
        <f t="shared" si="62"/>
        <v>0.88123804695614161</v>
      </c>
      <c r="DX55" s="14">
        <f t="shared" si="63"/>
        <v>3.123804695614163E-2</v>
      </c>
      <c r="DY55" s="14">
        <f t="shared" si="64"/>
        <v>0.88447887561087468</v>
      </c>
      <c r="DZ55" s="14">
        <f t="shared" si="65"/>
        <v>0.34925738215755175</v>
      </c>
      <c r="EA55" s="14">
        <f t="shared" si="66"/>
        <v>-0.15304179031554546</v>
      </c>
      <c r="EB55" s="14">
        <f t="shared" si="67"/>
        <v>2.0805666847929921E-2</v>
      </c>
      <c r="EC55" s="14">
        <f t="shared" si="68"/>
        <v>-2.068512334060552E-4</v>
      </c>
      <c r="ED55" s="14">
        <f t="shared" si="69"/>
        <v>1.7868285213754179E-2</v>
      </c>
      <c r="EE55" s="14">
        <f t="shared" si="70"/>
        <v>0.91580840741799152</v>
      </c>
      <c r="EF55" s="14">
        <f t="shared" si="71"/>
        <v>0.88433465359068919</v>
      </c>
      <c r="EG55" s="14">
        <f t="shared" si="72"/>
        <v>-1.4422202018549157E-4</v>
      </c>
      <c r="EH55" s="14">
        <f t="shared" si="73"/>
        <v>-0.9101882941457955</v>
      </c>
      <c r="EI55" s="14">
        <f t="shared" si="74"/>
        <v>0.88432042266095967</v>
      </c>
      <c r="EM55">
        <f t="shared" si="22"/>
        <v>1265.0719210131583</v>
      </c>
      <c r="EW55">
        <f t="shared" si="112"/>
        <v>4.0485377382331231</v>
      </c>
      <c r="EX55">
        <f t="shared" si="75"/>
        <v>6.041006747829112E-2</v>
      </c>
      <c r="EY55">
        <f t="shared" si="113"/>
        <v>1.1529454379072799</v>
      </c>
      <c r="EZ55">
        <f t="shared" si="114"/>
        <v>1.4458153562635663E-2</v>
      </c>
    </row>
    <row r="56" spans="3:156">
      <c r="C56" s="4">
        <f t="shared" si="76"/>
        <v>1997.9355972151302</v>
      </c>
      <c r="D56">
        <v>583</v>
      </c>
      <c r="E56" s="4">
        <f t="shared" si="23"/>
        <v>2048.7926686966694</v>
      </c>
      <c r="F56" s="4">
        <f t="shared" si="24"/>
        <v>-1465.7926686966694</v>
      </c>
      <c r="G56" s="4">
        <f>Sheet1!D57</f>
        <v>518.60000000000105</v>
      </c>
      <c r="H56" s="4">
        <f>Sheet1!F57</f>
        <v>-1498.9534523888224</v>
      </c>
      <c r="I56" s="25">
        <f t="shared" si="25"/>
        <v>0.51491900143095581</v>
      </c>
      <c r="J56" s="4">
        <f t="shared" si="26"/>
        <v>3429.6470738567486</v>
      </c>
      <c r="K56" s="4">
        <f t="shared" si="117"/>
        <v>1290.4677986075651</v>
      </c>
      <c r="M56" s="4">
        <f t="shared" si="1"/>
        <v>1290.4677986075651</v>
      </c>
      <c r="Q56">
        <f t="shared" si="27"/>
        <v>207.24612901566422</v>
      </c>
      <c r="S56">
        <f t="shared" si="28"/>
        <v>1.2106347931759416</v>
      </c>
      <c r="T56">
        <f t="shared" si="29"/>
        <v>1.2000681904834172E-2</v>
      </c>
      <c r="U56">
        <f t="shared" si="2"/>
        <v>121.06347931759416</v>
      </c>
      <c r="V56">
        <f t="shared" si="77"/>
        <v>679.77143636829123</v>
      </c>
      <c r="W56">
        <f t="shared" si="3"/>
        <v>51.30756058833331</v>
      </c>
      <c r="X56">
        <f t="shared" si="78"/>
        <v>0.78927538709843359</v>
      </c>
      <c r="Y56">
        <f t="shared" si="30"/>
        <v>48.33</v>
      </c>
      <c r="Z56">
        <f t="shared" si="31"/>
        <v>1.008862327646618</v>
      </c>
      <c r="AA56">
        <f t="shared" si="32"/>
        <v>48.758316295161045</v>
      </c>
      <c r="AB56">
        <f t="shared" si="33"/>
        <v>59.028514163599432</v>
      </c>
      <c r="AC56">
        <f t="shared" si="4"/>
        <v>1.2106347931759416</v>
      </c>
      <c r="AD56">
        <f t="shared" si="34"/>
        <v>48.758316295161045</v>
      </c>
      <c r="AI56">
        <f t="shared" si="115"/>
        <v>0.56096616731397186</v>
      </c>
      <c r="AJ56">
        <f t="shared" si="116"/>
        <v>0.74592622125349095</v>
      </c>
      <c r="AK56">
        <f t="shared" si="35"/>
        <v>1.945030555480356</v>
      </c>
      <c r="AL56">
        <f t="shared" si="5"/>
        <v>0</v>
      </c>
      <c r="AM56">
        <f t="shared" si="6"/>
        <v>1.945030555480356</v>
      </c>
      <c r="AN56">
        <f t="shared" si="79"/>
        <v>1.945030555480356</v>
      </c>
      <c r="AO56">
        <f t="shared" si="7"/>
        <v>0</v>
      </c>
      <c r="AP56">
        <f t="shared" si="8"/>
        <v>30</v>
      </c>
      <c r="AQ56">
        <f t="shared" si="80"/>
        <v>30</v>
      </c>
      <c r="AS56">
        <f t="shared" si="81"/>
        <v>1.9347343307459746</v>
      </c>
      <c r="AU56">
        <f t="shared" si="36"/>
        <v>0.88262245295343644</v>
      </c>
      <c r="AW56">
        <f t="shared" si="9"/>
        <v>0.36062910426125289</v>
      </c>
      <c r="AX56">
        <f t="shared" si="9"/>
        <v>2.7219442634503287E-2</v>
      </c>
      <c r="AY56">
        <f t="shared" si="82"/>
        <v>0.38784854689575615</v>
      </c>
      <c r="AZ56">
        <f t="shared" si="37"/>
        <v>0.92981940282524977</v>
      </c>
      <c r="BA56">
        <f t="shared" si="83"/>
        <v>7.0180597174750226E-2</v>
      </c>
      <c r="BB56">
        <f t="shared" si="10"/>
        <v>0.8708124200159677</v>
      </c>
      <c r="BC56">
        <f t="shared" si="84"/>
        <v>0.8708124200159677</v>
      </c>
      <c r="BD56">
        <f t="shared" si="85"/>
        <v>0.78912609918966758</v>
      </c>
      <c r="BE56">
        <f t="shared" si="86"/>
        <v>5.956139516882121E-2</v>
      </c>
      <c r="BF56">
        <f t="shared" si="11"/>
        <v>25.682552265290855</v>
      </c>
      <c r="BG56">
        <f t="shared" si="87"/>
        <v>9.030079700957476E-3</v>
      </c>
      <c r="BH56">
        <f t="shared" si="88"/>
        <v>2.1402862056210423E-3</v>
      </c>
      <c r="BI56">
        <f t="shared" si="89"/>
        <v>0.91253243913199511</v>
      </c>
      <c r="BJ56">
        <f t="shared" si="90"/>
        <v>2.3454357498314165E-3</v>
      </c>
      <c r="BK56">
        <f t="shared" si="38"/>
        <v>3.4656543168565049E-3</v>
      </c>
      <c r="BL56">
        <f t="shared" si="39"/>
        <v>6.6370441988419442</v>
      </c>
      <c r="BM56">
        <f t="shared" si="91"/>
        <v>5.2216833473268194E-4</v>
      </c>
      <c r="BN56">
        <f t="shared" si="92"/>
        <v>0.79016461108397906</v>
      </c>
      <c r="BO56">
        <f t="shared" si="93"/>
        <v>1.7698027699815235</v>
      </c>
      <c r="BP56">
        <f t="shared" si="94"/>
        <v>0.66818443124328164</v>
      </c>
      <c r="BQ56">
        <f t="shared" si="40"/>
        <v>9.5830103538466215E-6</v>
      </c>
      <c r="BR56">
        <f t="shared" si="95"/>
        <v>1.0879299086614014</v>
      </c>
      <c r="BS56">
        <f t="shared" si="96"/>
        <v>0.99948802235932954</v>
      </c>
      <c r="BT56">
        <f t="shared" si="97"/>
        <v>1.088487189764717</v>
      </c>
      <c r="BU56">
        <f t="shared" si="41"/>
        <v>0.72731019380853545</v>
      </c>
      <c r="BV56">
        <f t="shared" si="42"/>
        <v>0.72731019380853545</v>
      </c>
      <c r="BW56">
        <f t="shared" si="43"/>
        <v>0.72731019380853545</v>
      </c>
      <c r="BX56">
        <f t="shared" si="12"/>
        <v>17.58366793081078</v>
      </c>
      <c r="BY56">
        <f t="shared" si="13"/>
        <v>0.112629823422809</v>
      </c>
      <c r="BZ56">
        <f t="shared" si="14"/>
        <v>33356.813414820142</v>
      </c>
      <c r="CA56">
        <f t="shared" si="15"/>
        <v>0.51156351812045309</v>
      </c>
      <c r="CB56">
        <f t="shared" si="16"/>
        <v>8607.1410778739355</v>
      </c>
      <c r="CC56">
        <f t="shared" si="98"/>
        <v>1.6187778227438283E-4</v>
      </c>
      <c r="CD56">
        <f t="shared" si="99"/>
        <v>5.861644365246333E-4</v>
      </c>
      <c r="CE56">
        <f t="shared" si="100"/>
        <v>-2.7434673443257935</v>
      </c>
      <c r="CF56">
        <f t="shared" si="101"/>
        <v>11.008106176588992</v>
      </c>
      <c r="CG56">
        <f t="shared" si="102"/>
        <v>8.2522956800644368E-3</v>
      </c>
      <c r="CH56">
        <f t="shared" si="17"/>
        <v>36.590768513456638</v>
      </c>
      <c r="CI56" s="11">
        <f t="shared" si="18"/>
        <v>1951320524.5454571</v>
      </c>
      <c r="CJ56" s="18">
        <f t="shared" si="44"/>
        <v>0.25428535740769648</v>
      </c>
      <c r="CK56" s="18">
        <f t="shared" si="19"/>
        <v>50.857071481539293</v>
      </c>
      <c r="CL56">
        <f t="shared" si="103"/>
        <v>7800</v>
      </c>
      <c r="CM56" s="4">
        <f t="shared" si="118"/>
        <v>2048.7926686966694</v>
      </c>
      <c r="CN56" s="11"/>
      <c r="CO56" s="11"/>
      <c r="CP56" s="11"/>
      <c r="CQ56" s="11"/>
      <c r="CR56" s="11"/>
      <c r="CS56" s="11"/>
      <c r="CT56" s="11"/>
      <c r="CU56" s="13">
        <f t="shared" si="21"/>
        <v>1.9347343307459746</v>
      </c>
      <c r="CV56" s="14">
        <v>0.8</v>
      </c>
      <c r="CW56" s="14">
        <f t="shared" si="104"/>
        <v>0.39389006596517845</v>
      </c>
      <c r="CX56" s="14">
        <f t="shared" si="45"/>
        <v>-0.17259947523636268</v>
      </c>
      <c r="CY56" s="14">
        <f t="shared" si="105"/>
        <v>2.6463087143825847E-2</v>
      </c>
      <c r="CZ56" s="14">
        <f t="shared" si="106"/>
        <v>-3.7740294266926756E-4</v>
      </c>
      <c r="DA56" s="14">
        <f t="shared" si="46"/>
        <v>2.322655123525285E-2</v>
      </c>
      <c r="DB56" s="14">
        <f t="shared" si="47"/>
        <v>0.89416701291826239</v>
      </c>
      <c r="DC56" s="14">
        <f t="shared" si="48"/>
        <v>0.87500943078855153</v>
      </c>
      <c r="DD56" s="14">
        <f t="shared" si="49"/>
        <v>7.500943078855149E-2</v>
      </c>
      <c r="DE56" s="14">
        <v>0.85</v>
      </c>
      <c r="DF56" s="14">
        <f t="shared" si="50"/>
        <v>0.37072006208487385</v>
      </c>
      <c r="DG56" s="14">
        <f t="shared" si="51"/>
        <v>-0.16244656492834136</v>
      </c>
      <c r="DH56" s="14">
        <f t="shared" si="52"/>
        <v>2.3441350549548153E-2</v>
      </c>
      <c r="DI56" s="14">
        <f t="shared" si="53"/>
        <v>-2.7871515794363085E-4</v>
      </c>
      <c r="DJ56" s="14">
        <f t="shared" si="54"/>
        <v>2.0338022784757548E-2</v>
      </c>
      <c r="DK56" s="14">
        <f t="shared" si="107"/>
        <v>0.90566168774911904</v>
      </c>
      <c r="DL56" s="14">
        <f t="shared" si="108"/>
        <v>0.87969286881987396</v>
      </c>
      <c r="DM56" s="14">
        <f t="shared" si="109"/>
        <v>2.9692868819873985E-2</v>
      </c>
      <c r="DN56" s="14">
        <f t="shared" si="110"/>
        <v>-0.90633123937355131</v>
      </c>
      <c r="DO56" s="14">
        <f t="shared" si="111"/>
        <v>0.88276160804122505</v>
      </c>
      <c r="DP56" s="14">
        <f t="shared" si="55"/>
        <v>0.85</v>
      </c>
      <c r="DQ56" s="14">
        <f t="shared" si="56"/>
        <v>0.37072006208487385</v>
      </c>
      <c r="DR56" s="14">
        <f t="shared" si="57"/>
        <v>-0.16244656492834136</v>
      </c>
      <c r="DS56" s="14">
        <f t="shared" si="58"/>
        <v>2.3441350549548153E-2</v>
      </c>
      <c r="DT56" s="14">
        <f t="shared" si="59"/>
        <v>-2.7871515794363085E-4</v>
      </c>
      <c r="DU56" s="14">
        <f t="shared" si="60"/>
        <v>2.0338022784757544E-2</v>
      </c>
      <c r="DV56" s="14">
        <f t="shared" si="61"/>
        <v>0.90566168774911904</v>
      </c>
      <c r="DW56" s="14">
        <f t="shared" si="62"/>
        <v>0.87969286881987396</v>
      </c>
      <c r="DX56" s="14">
        <f t="shared" si="63"/>
        <v>2.9692868819873985E-2</v>
      </c>
      <c r="DY56" s="14">
        <f t="shared" si="64"/>
        <v>0.88276160804122505</v>
      </c>
      <c r="DZ56" s="14">
        <f t="shared" si="65"/>
        <v>0.35696166428369075</v>
      </c>
      <c r="EA56" s="14">
        <f t="shared" si="66"/>
        <v>-0.15641774509822343</v>
      </c>
      <c r="EB56" s="14">
        <f t="shared" si="67"/>
        <v>2.1733696932552143E-2</v>
      </c>
      <c r="EC56" s="14">
        <f t="shared" si="68"/>
        <v>-2.3069492012419069E-4</v>
      </c>
      <c r="ED56" s="14">
        <f t="shared" si="69"/>
        <v>1.8732597196640607E-2</v>
      </c>
      <c r="EE56" s="14">
        <f t="shared" si="70"/>
        <v>0.91222282320265125</v>
      </c>
      <c r="EF56" s="14">
        <f t="shared" si="71"/>
        <v>0.88263494945509047</v>
      </c>
      <c r="EG56" s="14">
        <f t="shared" si="72"/>
        <v>-1.2665858613458703E-4</v>
      </c>
      <c r="EH56" s="14">
        <f t="shared" si="73"/>
        <v>-0.91019730681368327</v>
      </c>
      <c r="EI56" s="14">
        <f t="shared" si="74"/>
        <v>0.88262245295343644</v>
      </c>
      <c r="EM56">
        <f t="shared" si="22"/>
        <v>1290.4677986075651</v>
      </c>
      <c r="EW56">
        <f t="shared" si="112"/>
        <v>4.1378445890747138</v>
      </c>
      <c r="EX56">
        <f t="shared" si="75"/>
        <v>6.1742655497581435E-2</v>
      </c>
      <c r="EY56">
        <f t="shared" si="113"/>
        <v>1.1576172165742911</v>
      </c>
      <c r="EZ56">
        <f t="shared" si="114"/>
        <v>1.4516738549537467E-2</v>
      </c>
    </row>
    <row r="57" spans="3:156">
      <c r="C57" s="4">
        <f t="shared" si="76"/>
        <v>2048.7926686966694</v>
      </c>
      <c r="D57">
        <v>584</v>
      </c>
      <c r="E57" s="4">
        <f t="shared" si="23"/>
        <v>2100.8294109719009</v>
      </c>
      <c r="F57" s="4">
        <f t="shared" si="24"/>
        <v>-1516.8294109719009</v>
      </c>
      <c r="G57" s="4">
        <f>Sheet1!D58</f>
        <v>518.70000000000095</v>
      </c>
      <c r="H57" s="4">
        <f>Sheet1!F58</f>
        <v>-1548.7234113852608</v>
      </c>
      <c r="I57" s="25">
        <f t="shared" si="25"/>
        <v>0.48842267095498249</v>
      </c>
      <c r="J57" s="4">
        <f t="shared" si="26"/>
        <v>3689.5671678919789</v>
      </c>
      <c r="K57" s="4">
        <f t="shared" si="117"/>
        <v>1316.3963343483347</v>
      </c>
      <c r="M57" s="4">
        <f t="shared" si="1"/>
        <v>1316.3963343483347</v>
      </c>
      <c r="Q57">
        <f t="shared" si="27"/>
        <v>211.80462550109741</v>
      </c>
      <c r="S57">
        <f t="shared" si="28"/>
        <v>1.2099537032782861</v>
      </c>
      <c r="T57">
        <f t="shared" si="29"/>
        <v>1.1741671470734504E-2</v>
      </c>
      <c r="U57">
        <f t="shared" si="2"/>
        <v>120.99537032782861</v>
      </c>
      <c r="V57">
        <f t="shared" si="77"/>
        <v>679.38900439075769</v>
      </c>
      <c r="W57">
        <f t="shared" si="3"/>
        <v>44.847753906778479</v>
      </c>
      <c r="X57">
        <f t="shared" si="78"/>
        <v>0.78881953744989031</v>
      </c>
      <c r="Y57">
        <f t="shared" si="30"/>
        <v>48.33</v>
      </c>
      <c r="Z57">
        <f t="shared" si="31"/>
        <v>1.0082947527319051</v>
      </c>
      <c r="AA57">
        <f t="shared" si="32"/>
        <v>48.730885399532973</v>
      </c>
      <c r="AB57">
        <f t="shared" si="33"/>
        <v>58.962115253194682</v>
      </c>
      <c r="AC57">
        <f t="shared" si="4"/>
        <v>1.2099537032782861</v>
      </c>
      <c r="AD57">
        <f t="shared" si="34"/>
        <v>48.730885399532973</v>
      </c>
      <c r="AI57">
        <f t="shared" si="115"/>
        <v>0.55672748227092639</v>
      </c>
      <c r="AJ57">
        <f t="shared" si="116"/>
        <v>0.74273629835609134</v>
      </c>
      <c r="AK57">
        <f t="shared" si="35"/>
        <v>1.9200970280977463</v>
      </c>
      <c r="AL57">
        <f t="shared" si="5"/>
        <v>0</v>
      </c>
      <c r="AM57">
        <f t="shared" si="6"/>
        <v>1.9200970280977463</v>
      </c>
      <c r="AN57">
        <f t="shared" si="79"/>
        <v>1.9200970280977463</v>
      </c>
      <c r="AO57">
        <f t="shared" si="7"/>
        <v>0</v>
      </c>
      <c r="AP57">
        <f t="shared" si="8"/>
        <v>30</v>
      </c>
      <c r="AQ57">
        <f t="shared" si="80"/>
        <v>30</v>
      </c>
      <c r="AS57">
        <f t="shared" si="81"/>
        <v>1.9736076976736652</v>
      </c>
      <c r="AU57">
        <f t="shared" si="36"/>
        <v>0.88092404440882932</v>
      </c>
      <c r="AW57">
        <f t="shared" si="9"/>
        <v>0.3604262182702857</v>
      </c>
      <c r="AX57">
        <f t="shared" si="9"/>
        <v>2.3792416765755497E-2</v>
      </c>
      <c r="AY57">
        <f t="shared" si="82"/>
        <v>0.3842186350360412</v>
      </c>
      <c r="AZ57">
        <f t="shared" si="37"/>
        <v>0.93807583860807875</v>
      </c>
      <c r="BA57">
        <f t="shared" si="83"/>
        <v>6.1924161391921251E-2</v>
      </c>
      <c r="BB57">
        <f t="shared" si="10"/>
        <v>0.87454203468547775</v>
      </c>
      <c r="BC57">
        <f t="shared" si="84"/>
        <v>0.87454203468547775</v>
      </c>
      <c r="BD57">
        <f t="shared" si="85"/>
        <v>0.78857119607675352</v>
      </c>
      <c r="BE57">
        <f t="shared" si="86"/>
        <v>5.2055077004577607E-2</v>
      </c>
      <c r="BF57">
        <f t="shared" si="11"/>
        <v>25.675326887371504</v>
      </c>
      <c r="BG57">
        <f t="shared" si="87"/>
        <v>8.9155764864795317E-3</v>
      </c>
      <c r="BH57">
        <f t="shared" si="88"/>
        <v>2.1378258747456248E-3</v>
      </c>
      <c r="BI57">
        <f t="shared" si="89"/>
        <v>0.91360188927104768</v>
      </c>
      <c r="BJ57">
        <f t="shared" si="90"/>
        <v>2.3399972130654974E-3</v>
      </c>
      <c r="BK57">
        <f t="shared" si="38"/>
        <v>3.4551868940104554E-3</v>
      </c>
      <c r="BL57">
        <f t="shared" si="39"/>
        <v>6.1406450392018881</v>
      </c>
      <c r="BM57">
        <f t="shared" si="91"/>
        <v>5.6267490987551574E-4</v>
      </c>
      <c r="BN57">
        <f t="shared" si="92"/>
        <v>0.86772262779511755</v>
      </c>
      <c r="BO57">
        <f t="shared" si="93"/>
        <v>1.845978643531452</v>
      </c>
      <c r="BP57">
        <f t="shared" si="94"/>
        <v>0.6856099713749384</v>
      </c>
      <c r="BQ57">
        <f t="shared" si="40"/>
        <v>8.3398007760234607E-6</v>
      </c>
      <c r="BR57">
        <f t="shared" si="95"/>
        <v>1.0880168158050354</v>
      </c>
      <c r="BS57">
        <f t="shared" si="96"/>
        <v>0.99955442578363296</v>
      </c>
      <c r="BT57">
        <f t="shared" si="97"/>
        <v>1.0885018241523461</v>
      </c>
      <c r="BU57">
        <f t="shared" si="41"/>
        <v>0.74628770449865822</v>
      </c>
      <c r="BV57">
        <f t="shared" si="42"/>
        <v>0.74628770449865822</v>
      </c>
      <c r="BW57">
        <f t="shared" si="43"/>
        <v>0.74628770449865822</v>
      </c>
      <c r="BX57">
        <f t="shared" si="12"/>
        <v>17.563888737516351</v>
      </c>
      <c r="BY57">
        <f t="shared" si="13"/>
        <v>0.10062310219690584</v>
      </c>
      <c r="BZ57">
        <f t="shared" si="14"/>
        <v>33296.898237385896</v>
      </c>
      <c r="CA57">
        <f t="shared" si="15"/>
        <v>0.55659955782325843</v>
      </c>
      <c r="CB57">
        <f t="shared" si="16"/>
        <v>7896.5038788812326</v>
      </c>
      <c r="CC57">
        <f t="shared" si="98"/>
        <v>1.6187778227438283E-4</v>
      </c>
      <c r="CD57">
        <f t="shared" si="99"/>
        <v>6.3891566158703623E-4</v>
      </c>
      <c r="CE57">
        <f t="shared" si="100"/>
        <v>-2.711544724724734</v>
      </c>
      <c r="CF57">
        <f t="shared" si="101"/>
        <v>10.890180960106298</v>
      </c>
      <c r="CG57">
        <f t="shared" si="102"/>
        <v>8.4319846486322694E-3</v>
      </c>
      <c r="CH57">
        <f t="shared" si="17"/>
        <v>37.440262916732912</v>
      </c>
      <c r="CI57" s="11">
        <f t="shared" si="18"/>
        <v>1941577483.8783858</v>
      </c>
      <c r="CJ57" s="18">
        <f t="shared" si="44"/>
        <v>0.26018371137615681</v>
      </c>
      <c r="CK57" s="18">
        <f t="shared" si="19"/>
        <v>52.036742275231362</v>
      </c>
      <c r="CL57">
        <f t="shared" si="103"/>
        <v>8000</v>
      </c>
      <c r="CM57" s="4">
        <f t="shared" si="118"/>
        <v>2100.8294109719009</v>
      </c>
      <c r="CN57" s="11"/>
      <c r="CO57" s="11"/>
      <c r="CP57" s="11"/>
      <c r="CQ57" s="11"/>
      <c r="CR57" s="11"/>
      <c r="CS57" s="11"/>
      <c r="CT57" s="11"/>
      <c r="CU57" s="13">
        <f t="shared" si="21"/>
        <v>1.9736076976736652</v>
      </c>
      <c r="CV57" s="14">
        <v>0.8</v>
      </c>
      <c r="CW57" s="14">
        <f t="shared" si="104"/>
        <v>0.40180424457880387</v>
      </c>
      <c r="CX57" s="14">
        <f t="shared" si="45"/>
        <v>-0.17606740498039272</v>
      </c>
      <c r="CY57" s="14">
        <f t="shared" si="105"/>
        <v>2.7537181788973457E-2</v>
      </c>
      <c r="CZ57" s="14">
        <f t="shared" si="106"/>
        <v>-4.1687201717188445E-4</v>
      </c>
      <c r="DA57" s="14">
        <f t="shared" si="46"/>
        <v>2.4267976114824619E-2</v>
      </c>
      <c r="DB57" s="14">
        <f t="shared" si="47"/>
        <v>0.89011640262373892</v>
      </c>
      <c r="DC57" s="14">
        <f t="shared" si="48"/>
        <v>0.87348797242403908</v>
      </c>
      <c r="DD57" s="14">
        <f t="shared" si="49"/>
        <v>7.3487972424039039E-2</v>
      </c>
      <c r="DE57" s="14">
        <v>0.85</v>
      </c>
      <c r="DF57" s="14">
        <f t="shared" si="50"/>
        <v>0.37816870078005071</v>
      </c>
      <c r="DG57" s="14">
        <f t="shared" si="51"/>
        <v>-0.16571049880507552</v>
      </c>
      <c r="DH57" s="14">
        <f t="shared" si="52"/>
        <v>2.439279770926369E-2</v>
      </c>
      <c r="DI57" s="14">
        <f t="shared" si="53"/>
        <v>-3.0786339207260031E-4</v>
      </c>
      <c r="DJ57" s="14">
        <f t="shared" si="54"/>
        <v>2.1240954158317886E-2</v>
      </c>
      <c r="DK57" s="14">
        <f t="shared" si="107"/>
        <v>0.90202653691780876</v>
      </c>
      <c r="DL57" s="14">
        <f t="shared" si="108"/>
        <v>0.87815006661651818</v>
      </c>
      <c r="DM57" s="14">
        <f t="shared" si="109"/>
        <v>2.8150066616518199E-2</v>
      </c>
      <c r="DN57" s="14">
        <f t="shared" si="110"/>
        <v>-0.90675811615041801</v>
      </c>
      <c r="DO57" s="14">
        <f t="shared" si="111"/>
        <v>0.88104473631405411</v>
      </c>
      <c r="DP57" s="14">
        <f t="shared" si="55"/>
        <v>0.85</v>
      </c>
      <c r="DQ57" s="14">
        <f t="shared" si="56"/>
        <v>0.37816870078005071</v>
      </c>
      <c r="DR57" s="14">
        <f t="shared" si="57"/>
        <v>-0.16571049880507552</v>
      </c>
      <c r="DS57" s="14">
        <f t="shared" si="58"/>
        <v>2.439279770926369E-2</v>
      </c>
      <c r="DT57" s="14">
        <f t="shared" si="59"/>
        <v>-3.0786339207260031E-4</v>
      </c>
      <c r="DU57" s="14">
        <f t="shared" si="60"/>
        <v>2.1240954158317886E-2</v>
      </c>
      <c r="DV57" s="14">
        <f t="shared" si="61"/>
        <v>0.90202653691780876</v>
      </c>
      <c r="DW57" s="14">
        <f t="shared" si="62"/>
        <v>0.87815006661651818</v>
      </c>
      <c r="DX57" s="14">
        <f t="shared" si="63"/>
        <v>2.8150066616518199E-2</v>
      </c>
      <c r="DY57" s="14">
        <f t="shared" si="64"/>
        <v>0.88104473631405411</v>
      </c>
      <c r="DZ57" s="14">
        <f t="shared" si="65"/>
        <v>0.36484344371414812</v>
      </c>
      <c r="EA57" s="14">
        <f t="shared" si="66"/>
        <v>-0.15987147777942784</v>
      </c>
      <c r="EB57" s="14">
        <f t="shared" si="67"/>
        <v>2.2704060939871519E-2</v>
      </c>
      <c r="EC57" s="14">
        <f t="shared" si="68"/>
        <v>-2.573136789889297E-4</v>
      </c>
      <c r="ED57" s="14">
        <f t="shared" si="69"/>
        <v>1.9642483414648304E-2</v>
      </c>
      <c r="EE57" s="14">
        <f t="shared" si="70"/>
        <v>0.90848868810455385</v>
      </c>
      <c r="EF57" s="14">
        <f t="shared" si="71"/>
        <v>0.88093487082792188</v>
      </c>
      <c r="EG57" s="14">
        <f t="shared" si="72"/>
        <v>-1.0986548613223235E-4</v>
      </c>
      <c r="EH57" s="14">
        <f t="shared" si="73"/>
        <v>-0.91029705702016206</v>
      </c>
      <c r="EI57" s="14">
        <f t="shared" si="74"/>
        <v>0.88092404440882932</v>
      </c>
      <c r="EM57">
        <f t="shared" si="22"/>
        <v>1316.3963343483347</v>
      </c>
      <c r="EW57">
        <f t="shared" si="112"/>
        <v>4.2292089613079158</v>
      </c>
      <c r="EX57">
        <f t="shared" si="75"/>
        <v>6.3105944726578031E-2</v>
      </c>
      <c r="EY57">
        <f t="shared" si="113"/>
        <v>1.1624461322147481</v>
      </c>
      <c r="EZ57">
        <f t="shared" si="114"/>
        <v>1.4577294063766717E-2</v>
      </c>
    </row>
    <row r="58" spans="3:156">
      <c r="C58" s="4"/>
      <c r="E58" s="4"/>
      <c r="F58" s="4"/>
      <c r="G58" s="4"/>
      <c r="H58" s="4"/>
      <c r="I58" s="25"/>
      <c r="J58" s="4"/>
      <c r="K58" s="4"/>
      <c r="M58" s="4"/>
      <c r="CI58" s="11"/>
      <c r="CJ58" s="18"/>
      <c r="CK58" s="18"/>
      <c r="CM58" s="4"/>
      <c r="CN58" s="11"/>
      <c r="CO58" s="11"/>
      <c r="CP58" s="11"/>
      <c r="CQ58" s="11"/>
      <c r="CR58" s="11"/>
      <c r="CS58" s="11"/>
      <c r="CT58" s="11"/>
      <c r="CU58" s="13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</row>
    <row r="59" spans="3:156">
      <c r="C59" s="4"/>
      <c r="E59" s="4"/>
      <c r="F59" s="4"/>
      <c r="G59" s="4"/>
      <c r="H59" s="4"/>
      <c r="I59" s="25"/>
      <c r="J59" s="4"/>
      <c r="K59" s="4"/>
      <c r="M59" s="4"/>
      <c r="CI59" s="11"/>
      <c r="CJ59" s="18"/>
      <c r="CK59" s="18"/>
      <c r="CM59" s="4"/>
      <c r="CN59" s="11"/>
      <c r="CO59" s="11"/>
      <c r="CP59" s="11"/>
      <c r="CQ59" s="11"/>
      <c r="CR59" s="11"/>
      <c r="CS59" s="11"/>
      <c r="CT59" s="11"/>
      <c r="CU59" s="13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</row>
    <row r="60" spans="3:156">
      <c r="C60" s="4"/>
      <c r="E60" s="4"/>
      <c r="F60" s="4"/>
      <c r="G60" s="4"/>
      <c r="H60" s="4"/>
      <c r="I60" s="25"/>
      <c r="J60" s="4"/>
      <c r="K60" s="4"/>
      <c r="M60" s="4"/>
      <c r="CI60" s="11"/>
      <c r="CJ60" s="18"/>
      <c r="CK60" s="18"/>
      <c r="CM60" s="4"/>
      <c r="CN60" s="11"/>
      <c r="CO60" s="11"/>
      <c r="CP60" s="11"/>
      <c r="CQ60" s="11"/>
      <c r="CR60" s="11"/>
      <c r="CS60" s="11"/>
      <c r="CT60" s="11"/>
      <c r="CU60" s="13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</row>
    <row r="61" spans="3:156">
      <c r="C61" s="4"/>
      <c r="E61" s="4"/>
      <c r="F61" s="4"/>
      <c r="G61" s="4"/>
      <c r="H61" s="4"/>
      <c r="I61" s="25"/>
      <c r="J61" s="4"/>
      <c r="K61" s="4"/>
      <c r="M61" s="4"/>
      <c r="CI61" s="11"/>
      <c r="CJ61" s="18"/>
      <c r="CK61" s="18"/>
      <c r="CM61" s="4"/>
      <c r="CN61" s="11"/>
      <c r="CO61" s="11"/>
      <c r="CP61" s="11"/>
      <c r="CQ61" s="11"/>
      <c r="CR61" s="11"/>
      <c r="CS61" s="11"/>
      <c r="CT61" s="11"/>
      <c r="CU61" s="13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</row>
    <row r="62" spans="3:156">
      <c r="C62" s="4"/>
      <c r="E62" s="4"/>
      <c r="F62" s="4"/>
      <c r="G62" s="4"/>
      <c r="H62" s="4"/>
      <c r="I62" s="25"/>
      <c r="J62" s="4"/>
      <c r="K62" s="4"/>
      <c r="M62" s="4"/>
      <c r="CI62" s="11"/>
      <c r="CJ62" s="18"/>
      <c r="CK62" s="18"/>
      <c r="CM62" s="4"/>
      <c r="CN62" s="11"/>
      <c r="CO62" s="11"/>
      <c r="CP62" s="11"/>
      <c r="CQ62" s="11"/>
      <c r="CR62" s="11"/>
      <c r="CS62" s="11"/>
      <c r="CT62" s="11"/>
      <c r="CU62" s="13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</row>
    <row r="63" spans="3:156">
      <c r="C63" s="4"/>
      <c r="E63" s="4"/>
      <c r="F63" s="4"/>
      <c r="G63" s="4"/>
      <c r="H63" s="4"/>
      <c r="I63" s="25"/>
      <c r="J63" s="4"/>
      <c r="K63" s="4"/>
      <c r="M63" s="4"/>
      <c r="CI63" s="11"/>
      <c r="CJ63" s="18"/>
      <c r="CK63" s="18"/>
      <c r="CM63" s="4"/>
      <c r="CN63" s="11"/>
      <c r="CO63" s="11"/>
      <c r="CP63" s="11"/>
      <c r="CQ63" s="11"/>
      <c r="CR63" s="11"/>
      <c r="CS63" s="11"/>
      <c r="CT63" s="11"/>
      <c r="CU63" s="13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</row>
    <row r="64" spans="3:156">
      <c r="C64" s="4"/>
      <c r="E64" s="4"/>
      <c r="F64" s="4"/>
      <c r="G64" s="4"/>
      <c r="H64" s="4"/>
      <c r="I64" s="25"/>
      <c r="J64" s="4"/>
      <c r="K64" s="4"/>
      <c r="M64" s="4"/>
      <c r="CI64" s="11"/>
      <c r="CJ64" s="18"/>
      <c r="CK64" s="18"/>
      <c r="CM64" s="4"/>
      <c r="CN64" s="11"/>
      <c r="CO64" s="11"/>
      <c r="CP64" s="11"/>
      <c r="CQ64" s="11"/>
      <c r="CR64" s="11"/>
      <c r="CS64" s="11"/>
      <c r="CT64" s="11"/>
      <c r="CU64" s="13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</row>
    <row r="65" spans="3:139">
      <c r="C65" s="4"/>
      <c r="E65" s="4"/>
      <c r="F65" s="4"/>
      <c r="G65" s="4"/>
      <c r="H65" s="4"/>
      <c r="I65" s="25"/>
      <c r="J65" s="4"/>
      <c r="K65" s="4"/>
      <c r="M65" s="4"/>
      <c r="CI65" s="11"/>
      <c r="CJ65" s="18"/>
      <c r="CK65" s="18"/>
      <c r="CM65" s="4"/>
      <c r="CN65" s="11"/>
      <c r="CO65" s="11"/>
      <c r="CP65" s="11"/>
      <c r="CQ65" s="11"/>
      <c r="CR65" s="11"/>
      <c r="CS65" s="11"/>
      <c r="CT65" s="11"/>
      <c r="CU65" s="13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</row>
    <row r="66" spans="3:139">
      <c r="C66" s="4"/>
      <c r="E66" s="4"/>
      <c r="F66" s="4"/>
      <c r="G66" s="4"/>
      <c r="H66" s="4"/>
      <c r="I66" s="25"/>
      <c r="J66" s="4"/>
      <c r="K66" s="4"/>
      <c r="M66" s="4"/>
      <c r="CI66" s="11"/>
      <c r="CJ66" s="18"/>
      <c r="CK66" s="18"/>
      <c r="CM66" s="4"/>
      <c r="CN66" s="11"/>
      <c r="CO66" s="11"/>
      <c r="CP66" s="11"/>
      <c r="CQ66" s="11"/>
      <c r="CR66" s="11"/>
      <c r="CS66" s="11"/>
      <c r="CT66" s="11"/>
      <c r="CU66" s="13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</row>
    <row r="67" spans="3:139">
      <c r="C67" s="4"/>
      <c r="E67" s="4"/>
      <c r="F67" s="4"/>
      <c r="G67" s="4"/>
      <c r="H67" s="4"/>
      <c r="I67" s="25"/>
      <c r="J67" s="4"/>
      <c r="K67" s="4"/>
      <c r="M67" s="4"/>
      <c r="CI67" s="11"/>
      <c r="CJ67" s="18"/>
      <c r="CK67" s="18"/>
      <c r="CM67" s="4"/>
      <c r="CN67" s="11"/>
      <c r="CO67" s="11"/>
      <c r="CP67" s="11"/>
      <c r="CQ67" s="11"/>
      <c r="CR67" s="11"/>
      <c r="CS67" s="11"/>
      <c r="CT67" s="11"/>
      <c r="CU67" s="13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</row>
    <row r="68" spans="3:139">
      <c r="C68" s="4"/>
      <c r="E68" s="4"/>
      <c r="F68" s="4"/>
      <c r="G68" s="4"/>
      <c r="H68" s="4"/>
      <c r="I68" s="25"/>
      <c r="J68" s="4"/>
      <c r="K68" s="4"/>
      <c r="M68" s="4"/>
      <c r="CI68" s="11"/>
      <c r="CJ68" s="18"/>
      <c r="CK68" s="18"/>
      <c r="CM68" s="4"/>
      <c r="CN68" s="11"/>
      <c r="CO68" s="11"/>
      <c r="CP68" s="11"/>
      <c r="CQ68" s="11"/>
      <c r="CR68" s="11"/>
      <c r="CS68" s="11"/>
      <c r="CT68" s="11"/>
      <c r="CU68" s="13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</row>
  </sheetData>
  <conditionalFormatting sqref="F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{F668AEC5-E54B-4C3C-A7C1-DCE8D2B61603}</x14:id>
        </ext>
      </extLst>
    </cfRule>
  </conditionalFormatting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{00C54E39-2A30-4033-B9CB-58373734A99C}</x14:id>
        </ext>
      </extLst>
    </cfRule>
  </conditionalFormatting>
  <conditionalFormatting sqref="J18:J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{8A17ED7D-E980-4E01-9124-675AE08432CF}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68AEC5-E54B-4C3C-A7C1-DCE8D2B61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00C54E39-2A30-4033-B9CB-58373734A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8A17ED7D-E980-4E01-9124-675AE08432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30BD-6E86-46C5-82F8-902C040B583D}">
  <dimension ref="C3:FB69"/>
  <sheetViews>
    <sheetView topLeftCell="A21" zoomScale="76" workbookViewId="0">
      <selection activeCell="D60" sqref="D60"/>
    </sheetView>
  </sheetViews>
  <sheetFormatPr defaultRowHeight="14.4"/>
  <sheetData>
    <row r="3" spans="12:157" ht="15.6">
      <c r="M3" s="2" t="s">
        <v>0</v>
      </c>
      <c r="N3" s="2">
        <f>Sheet2!R3</f>
        <v>100</v>
      </c>
      <c r="O3" s="2" t="s">
        <v>1</v>
      </c>
      <c r="Q3" s="26" t="s">
        <v>176</v>
      </c>
      <c r="R3" s="2">
        <f>Sheet2!V3</f>
        <v>0</v>
      </c>
      <c r="S3" s="26" t="s">
        <v>177</v>
      </c>
      <c r="U3" s="29" t="s">
        <v>179</v>
      </c>
      <c r="EA3" s="24"/>
    </row>
    <row r="4" spans="12:157" ht="15.6">
      <c r="M4" s="2" t="s">
        <v>4</v>
      </c>
      <c r="N4" s="2">
        <f>Sheet2!R4</f>
        <v>0</v>
      </c>
      <c r="O4" s="2" t="s">
        <v>5</v>
      </c>
      <c r="Q4" s="3" t="s">
        <v>2</v>
      </c>
      <c r="R4" s="2">
        <f>Sheet2!V4</f>
        <v>30</v>
      </c>
      <c r="S4" s="2" t="s">
        <v>3</v>
      </c>
      <c r="U4" s="2" t="str">
        <f>Sheet2!Y4</f>
        <v>Rs</v>
      </c>
      <c r="V4" s="2">
        <f>Sheet2!Z4</f>
        <v>250</v>
      </c>
      <c r="W4" s="2" t="str">
        <f>Sheet2!AA4</f>
        <v>scf/STB</v>
      </c>
      <c r="EA4" s="24"/>
    </row>
    <row r="5" spans="12:157" ht="15.6">
      <c r="M5" s="2" t="s">
        <v>7</v>
      </c>
      <c r="N5" s="2">
        <f>Sheet2!R5</f>
        <v>250</v>
      </c>
      <c r="O5" s="2" t="s">
        <v>8</v>
      </c>
      <c r="Q5" s="3" t="s">
        <v>6</v>
      </c>
      <c r="R5" s="2">
        <f>Sheet2!V5</f>
        <v>1.0740000000000001</v>
      </c>
      <c r="S5" s="2"/>
      <c r="U5" s="2" t="str">
        <f>Sheet2!Y5</f>
        <v>Pb</v>
      </c>
      <c r="V5" s="2">
        <f>Sheet2!Z5</f>
        <v>1697</v>
      </c>
      <c r="W5" s="2" t="str">
        <f>Sheet2!AA5</f>
        <v>Psi</v>
      </c>
      <c r="EA5" s="24"/>
    </row>
    <row r="6" spans="12:157" ht="15.6">
      <c r="M6" s="3" t="s">
        <v>11</v>
      </c>
      <c r="N6" s="2">
        <f>Sheet2!R6</f>
        <v>0.65</v>
      </c>
      <c r="O6" s="2"/>
      <c r="Q6" s="3" t="s">
        <v>9</v>
      </c>
      <c r="R6" s="2">
        <f>Sheet2!V6</f>
        <v>67.017600000000002</v>
      </c>
      <c r="S6" s="2" t="s">
        <v>10</v>
      </c>
      <c r="U6" s="2" t="str">
        <f>Sheet2!Y6</f>
        <v>Bob</v>
      </c>
      <c r="V6" s="2">
        <f>Sheet2!Z6</f>
        <v>1.2</v>
      </c>
      <c r="W6" s="2" t="str">
        <f>Sheet2!AA6</f>
        <v>res bbl/STB</v>
      </c>
      <c r="EA6" s="24"/>
    </row>
    <row r="7" spans="12:157" ht="15.6">
      <c r="M7" s="2" t="s">
        <v>14</v>
      </c>
      <c r="N7" s="2">
        <f>Sheet2!R7</f>
        <v>100</v>
      </c>
      <c r="O7" s="2" t="s">
        <v>15</v>
      </c>
      <c r="Q7" s="3" t="s">
        <v>12</v>
      </c>
      <c r="R7" s="2">
        <f>Sheet2!V7</f>
        <v>1</v>
      </c>
      <c r="S7" s="2" t="s">
        <v>13</v>
      </c>
      <c r="U7" s="2" t="str">
        <f>Sheet2!Y7</f>
        <v>rob</v>
      </c>
      <c r="V7" s="2">
        <f>Sheet2!Z7</f>
        <v>48.33</v>
      </c>
      <c r="W7" s="2" t="str">
        <f>Sheet2!AA7</f>
        <v>lbm/ft3</v>
      </c>
      <c r="EA7" s="24"/>
    </row>
    <row r="8" spans="12:157" ht="15.6">
      <c r="M8" s="3" t="s">
        <v>17</v>
      </c>
      <c r="N8" s="2">
        <f>Sheet2!R8</f>
        <v>0.71</v>
      </c>
      <c r="O8" s="2"/>
      <c r="Q8" s="3" t="s">
        <v>16</v>
      </c>
      <c r="R8" s="2">
        <f>Sheet2!V8</f>
        <v>72</v>
      </c>
      <c r="S8" s="2" t="s">
        <v>3</v>
      </c>
      <c r="EA8" s="24"/>
    </row>
    <row r="9" spans="12:157" ht="16.8">
      <c r="M9" s="17" t="s">
        <v>150</v>
      </c>
      <c r="N9" s="2">
        <f>Sheet2!R9</f>
        <v>28</v>
      </c>
      <c r="O9" s="2" t="s">
        <v>20</v>
      </c>
      <c r="Q9" s="3" t="s">
        <v>18</v>
      </c>
      <c r="R9" s="2">
        <f>Sheet2!V9</f>
        <v>0.16666666666666666</v>
      </c>
      <c r="S9" s="2" t="s">
        <v>19</v>
      </c>
      <c r="U9" s="2" t="str">
        <f>Sheet2!Y9</f>
        <v>C0</v>
      </c>
      <c r="V9" s="2">
        <f>Sheet2!Z9</f>
        <v>2.1703785524685895E-5</v>
      </c>
      <c r="EA9" s="24"/>
    </row>
    <row r="10" spans="12:157" ht="16.2">
      <c r="M10" s="3" t="s">
        <v>23</v>
      </c>
      <c r="N10" s="2">
        <f>Sheet2!R10</f>
        <v>250</v>
      </c>
      <c r="O10" s="2" t="s">
        <v>8</v>
      </c>
      <c r="Q10" s="2" t="s">
        <v>21</v>
      </c>
      <c r="R10" s="2">
        <f>Sheet2!V10</f>
        <v>2.1816666666666665E-2</v>
      </c>
      <c r="S10" s="2" t="s">
        <v>22</v>
      </c>
      <c r="EA10" s="24"/>
    </row>
    <row r="11" spans="12:157" ht="15.6">
      <c r="M11" s="21" t="s">
        <v>153</v>
      </c>
      <c r="N11" s="2">
        <f>Sheet2!R11</f>
        <v>100</v>
      </c>
      <c r="O11" s="21" t="s">
        <v>1</v>
      </c>
      <c r="Q11" s="30" t="s">
        <v>185</v>
      </c>
      <c r="R11" s="2">
        <v>5651</v>
      </c>
      <c r="S11" s="30" t="s">
        <v>183</v>
      </c>
      <c r="EA11" s="24"/>
    </row>
    <row r="12" spans="12:157" ht="15.6">
      <c r="M12" s="21" t="s">
        <v>152</v>
      </c>
      <c r="N12" s="2">
        <f>Sheet2!R12</f>
        <v>25000</v>
      </c>
      <c r="O12" s="21" t="s">
        <v>154</v>
      </c>
      <c r="U12" s="2" t="s">
        <v>24</v>
      </c>
      <c r="V12" s="3" t="s">
        <v>25</v>
      </c>
      <c r="W12" s="2" t="s">
        <v>26</v>
      </c>
      <c r="CR12" s="12" t="s">
        <v>27</v>
      </c>
      <c r="CS12" s="12">
        <v>0.32650000000000001</v>
      </c>
      <c r="CT12" s="12" t="s">
        <v>28</v>
      </c>
      <c r="CU12" s="12">
        <v>-1.07</v>
      </c>
      <c r="CV12" s="12" t="s">
        <v>29</v>
      </c>
      <c r="CW12" s="12">
        <f>-0.5339</f>
        <v>-0.53390000000000004</v>
      </c>
      <c r="CX12" s="12" t="s">
        <v>30</v>
      </c>
      <c r="CY12" s="12">
        <f>0.01569</f>
        <v>1.5689999999999999E-2</v>
      </c>
      <c r="CZ12" s="12" t="s">
        <v>31</v>
      </c>
      <c r="DA12" s="12">
        <f>-0.05165</f>
        <v>-5.1650000000000001E-2</v>
      </c>
      <c r="DB12" s="12" t="s">
        <v>32</v>
      </c>
      <c r="DC12" s="12">
        <v>0.54749999999999999</v>
      </c>
      <c r="DD12" s="12" t="s">
        <v>33</v>
      </c>
      <c r="DE12" s="12">
        <v>-0.73609999999999998</v>
      </c>
      <c r="EA12" s="24"/>
    </row>
    <row r="13" spans="12:157">
      <c r="U13" s="2">
        <v>1400</v>
      </c>
      <c r="V13" s="2">
        <f>Sheet2!Z13</f>
        <v>0.67</v>
      </c>
      <c r="W13" s="2">
        <f>SLOPE(V13:V14,U13:U14)</f>
        <v>-1E-4</v>
      </c>
      <c r="CR13" s="12" t="s">
        <v>34</v>
      </c>
      <c r="CS13" s="12">
        <f>0.1844</f>
        <v>0.18440000000000001</v>
      </c>
      <c r="CT13" s="12" t="s">
        <v>35</v>
      </c>
      <c r="CU13" s="12">
        <f>0.1056</f>
        <v>0.1056</v>
      </c>
      <c r="CV13" s="12" t="s">
        <v>36</v>
      </c>
      <c r="CW13" s="12">
        <f>0.6134</f>
        <v>0.61339999999999995</v>
      </c>
      <c r="CX13" s="12" t="s">
        <v>37</v>
      </c>
      <c r="CY13" s="12">
        <v>0.72099999999999997</v>
      </c>
      <c r="CZ13" s="15"/>
      <c r="DA13" s="15"/>
      <c r="DB13" s="15"/>
      <c r="DC13" s="15"/>
      <c r="DD13" s="15"/>
      <c r="DE13" s="15"/>
      <c r="EA13" s="24"/>
    </row>
    <row r="14" spans="12:157" ht="23.4">
      <c r="U14" s="2">
        <v>0</v>
      </c>
      <c r="V14" s="2">
        <f>Sheet2!Z14</f>
        <v>0.81</v>
      </c>
      <c r="W14" s="2"/>
      <c r="AO14" s="6" t="s">
        <v>38</v>
      </c>
      <c r="BU14" s="7"/>
      <c r="CF14" s="9" t="s">
        <v>39</v>
      </c>
      <c r="CG14" s="10">
        <f>Sheet2!CK14</f>
        <v>200</v>
      </c>
      <c r="CH14" s="10" t="s">
        <v>19</v>
      </c>
      <c r="CL14" s="6" t="s">
        <v>40</v>
      </c>
      <c r="EA14" s="24"/>
      <c r="EG14" s="6" t="s">
        <v>41</v>
      </c>
    </row>
    <row r="15" spans="12:157">
      <c r="BY15" s="8" t="s">
        <v>42</v>
      </c>
      <c r="BZ15" s="2">
        <v>5.9999999999999995E-4</v>
      </c>
      <c r="CA15" s="2" t="s">
        <v>43</v>
      </c>
      <c r="EA15" s="24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24"/>
      <c r="EX16" s="20" t="s">
        <v>156</v>
      </c>
      <c r="FA16" s="20" t="s">
        <v>155</v>
      </c>
    </row>
    <row r="17" spans="3:158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8" t="s">
        <v>158</v>
      </c>
      <c r="H17" s="48"/>
      <c r="I17" s="47" t="s">
        <v>159</v>
      </c>
      <c r="J17" s="47" t="s">
        <v>51</v>
      </c>
      <c r="K17" s="49" t="s">
        <v>151</v>
      </c>
      <c r="L17" s="48" t="s">
        <v>52</v>
      </c>
      <c r="M17" s="47" t="s">
        <v>53</v>
      </c>
      <c r="N17" s="48" t="s">
        <v>54</v>
      </c>
      <c r="O17" s="47" t="s">
        <v>55</v>
      </c>
      <c r="P17" s="47" t="s">
        <v>56</v>
      </c>
      <c r="Q17" s="47" t="s">
        <v>57</v>
      </c>
      <c r="R17" s="47" t="s">
        <v>58</v>
      </c>
      <c r="S17" s="47" t="s">
        <v>59</v>
      </c>
      <c r="T17" s="50" t="s">
        <v>60</v>
      </c>
      <c r="U17" s="47" t="s">
        <v>61</v>
      </c>
      <c r="V17" s="51" t="s">
        <v>62</v>
      </c>
      <c r="W17" s="51" t="s">
        <v>63</v>
      </c>
      <c r="X17" s="51" t="s">
        <v>64</v>
      </c>
      <c r="Y17" s="47" t="s">
        <v>65</v>
      </c>
      <c r="Z17" s="47" t="s">
        <v>66</v>
      </c>
      <c r="AA17" s="48" t="s">
        <v>67</v>
      </c>
      <c r="AB17" s="48" t="s">
        <v>68</v>
      </c>
      <c r="AC17" s="48" t="s">
        <v>52</v>
      </c>
      <c r="AD17" s="52" t="s">
        <v>69</v>
      </c>
      <c r="AE17" s="48" t="s">
        <v>70</v>
      </c>
      <c r="AF17" s="48" t="s">
        <v>71</v>
      </c>
      <c r="AG17" s="53" t="s">
        <v>72</v>
      </c>
      <c r="AH17" s="48" t="s">
        <v>73</v>
      </c>
      <c r="AI17" s="48" t="s">
        <v>74</v>
      </c>
      <c r="AJ17" s="54" t="s">
        <v>75</v>
      </c>
      <c r="AK17" s="48" t="s">
        <v>76</v>
      </c>
      <c r="AL17" s="48" t="s">
        <v>77</v>
      </c>
      <c r="AM17" s="53" t="s">
        <v>78</v>
      </c>
      <c r="AN17" s="48"/>
      <c r="AO17" s="48" t="s">
        <v>79</v>
      </c>
      <c r="AP17" s="48" t="s">
        <v>80</v>
      </c>
      <c r="AQ17" s="48" t="s">
        <v>81</v>
      </c>
      <c r="AR17" s="48"/>
      <c r="AS17" s="47" t="s">
        <v>82</v>
      </c>
      <c r="AT17" s="47" t="s">
        <v>83</v>
      </c>
      <c r="AU17" s="47" t="s">
        <v>84</v>
      </c>
      <c r="AV17" s="52" t="s">
        <v>85</v>
      </c>
      <c r="AW17" s="52" t="s">
        <v>86</v>
      </c>
      <c r="AX17" s="48" t="s">
        <v>87</v>
      </c>
      <c r="AY17" s="48" t="s">
        <v>88</v>
      </c>
      <c r="AZ17" s="48" t="s">
        <v>89</v>
      </c>
      <c r="BA17" s="48" t="s">
        <v>90</v>
      </c>
      <c r="BB17" s="48" t="s">
        <v>91</v>
      </c>
      <c r="BC17" s="48" t="s">
        <v>92</v>
      </c>
      <c r="BD17" s="48" t="s">
        <v>93</v>
      </c>
      <c r="BE17" s="48" t="s">
        <v>94</v>
      </c>
      <c r="BF17" s="48" t="s">
        <v>95</v>
      </c>
      <c r="BG17" s="48" t="s">
        <v>96</v>
      </c>
      <c r="BH17" s="48" t="s">
        <v>97</v>
      </c>
      <c r="BI17" s="48" t="s">
        <v>98</v>
      </c>
      <c r="BJ17" s="55" t="s">
        <v>99</v>
      </c>
      <c r="BK17" s="55" t="s">
        <v>100</v>
      </c>
      <c r="BL17" s="55" t="s">
        <v>101</v>
      </c>
      <c r="BM17" s="48" t="s">
        <v>68</v>
      </c>
      <c r="BN17" s="56" t="s">
        <v>102</v>
      </c>
      <c r="BO17" s="56" t="s">
        <v>103</v>
      </c>
      <c r="BP17" s="56" t="s">
        <v>104</v>
      </c>
      <c r="BQ17" s="48" t="s">
        <v>105</v>
      </c>
      <c r="BR17" s="48" t="s">
        <v>105</v>
      </c>
      <c r="BS17" s="48" t="s">
        <v>105</v>
      </c>
      <c r="BT17" s="48" t="s">
        <v>106</v>
      </c>
      <c r="BU17" s="48" t="s">
        <v>107</v>
      </c>
      <c r="BV17" s="47" t="s">
        <v>108</v>
      </c>
      <c r="BW17" s="52" t="s">
        <v>109</v>
      </c>
      <c r="BX17" s="48" t="s">
        <v>110</v>
      </c>
      <c r="BY17" s="48" t="s">
        <v>111</v>
      </c>
      <c r="BZ17" s="48" t="s">
        <v>112</v>
      </c>
      <c r="CA17" s="48" t="s">
        <v>113</v>
      </c>
      <c r="CB17" s="48" t="s">
        <v>114</v>
      </c>
      <c r="CC17" s="48" t="s">
        <v>115</v>
      </c>
      <c r="CD17" s="52" t="s">
        <v>116</v>
      </c>
      <c r="CE17" s="48" t="s">
        <v>117</v>
      </c>
      <c r="CF17" s="48" t="s">
        <v>118</v>
      </c>
      <c r="CG17" s="52" t="s">
        <v>119</v>
      </c>
      <c r="CH17" s="48" t="s">
        <v>120</v>
      </c>
      <c r="CI17" s="47" t="s">
        <v>50</v>
      </c>
      <c r="CJ17" s="48"/>
      <c r="CK17" s="48"/>
      <c r="CL17" s="57" t="s">
        <v>121</v>
      </c>
      <c r="CM17" s="57" t="s">
        <v>122</v>
      </c>
      <c r="CN17" s="57" t="s">
        <v>123</v>
      </c>
      <c r="CO17" s="58" t="s">
        <v>124</v>
      </c>
      <c r="CP17" s="58" t="s">
        <v>125</v>
      </c>
      <c r="CQ17" s="58" t="s">
        <v>126</v>
      </c>
      <c r="CR17" s="59" t="s">
        <v>81</v>
      </c>
      <c r="CS17" s="59" t="s">
        <v>127</v>
      </c>
      <c r="CT17" s="59" t="s">
        <v>128</v>
      </c>
      <c r="CU17" s="59" t="s">
        <v>129</v>
      </c>
      <c r="CV17" s="59" t="s">
        <v>130</v>
      </c>
      <c r="CW17" s="59" t="s">
        <v>131</v>
      </c>
      <c r="CX17" s="59" t="s">
        <v>132</v>
      </c>
      <c r="CY17" s="59" t="s">
        <v>133</v>
      </c>
      <c r="CZ17" s="59" t="s">
        <v>134</v>
      </c>
      <c r="DA17" s="59" t="s">
        <v>81</v>
      </c>
      <c r="DB17" s="59" t="s">
        <v>127</v>
      </c>
      <c r="DC17" s="59" t="s">
        <v>128</v>
      </c>
      <c r="DD17" s="59" t="s">
        <v>129</v>
      </c>
      <c r="DE17" s="59" t="s">
        <v>130</v>
      </c>
      <c r="DF17" s="59" t="s">
        <v>131</v>
      </c>
      <c r="DG17" s="59" t="s">
        <v>132</v>
      </c>
      <c r="DH17" s="59" t="s">
        <v>135</v>
      </c>
      <c r="DI17" s="59" t="s">
        <v>136</v>
      </c>
      <c r="DJ17" s="59" t="s">
        <v>137</v>
      </c>
      <c r="DK17" s="59" t="s">
        <v>81</v>
      </c>
      <c r="DL17" s="59" t="s">
        <v>81</v>
      </c>
      <c r="DM17" s="59" t="s">
        <v>127</v>
      </c>
      <c r="DN17" s="59" t="s">
        <v>128</v>
      </c>
      <c r="DO17" s="59" t="s">
        <v>129</v>
      </c>
      <c r="DP17" s="59" t="s">
        <v>130</v>
      </c>
      <c r="DQ17" s="59" t="s">
        <v>131</v>
      </c>
      <c r="DR17" s="59" t="s">
        <v>132</v>
      </c>
      <c r="DS17" s="59" t="s">
        <v>133</v>
      </c>
      <c r="DT17" s="59" t="s">
        <v>134</v>
      </c>
      <c r="DU17" s="59" t="s">
        <v>81</v>
      </c>
      <c r="DV17" s="59" t="s">
        <v>127</v>
      </c>
      <c r="DW17" s="59" t="s">
        <v>128</v>
      </c>
      <c r="DX17" s="59" t="s">
        <v>129</v>
      </c>
      <c r="DY17" s="59" t="s">
        <v>130</v>
      </c>
      <c r="DZ17" s="59" t="s">
        <v>131</v>
      </c>
      <c r="EA17" s="59" t="s">
        <v>132</v>
      </c>
      <c r="EB17" s="59" t="s">
        <v>135</v>
      </c>
      <c r="EC17" s="59" t="s">
        <v>136</v>
      </c>
      <c r="ED17" s="59" t="s">
        <v>137</v>
      </c>
      <c r="EE17" s="59" t="s">
        <v>81</v>
      </c>
      <c r="EF17" s="48"/>
      <c r="EG17" s="60" t="s">
        <v>138</v>
      </c>
      <c r="EH17" s="60" t="s">
        <v>139</v>
      </c>
      <c r="EI17" s="60" t="s">
        <v>50</v>
      </c>
      <c r="EJ17" s="60" t="s">
        <v>140</v>
      </c>
      <c r="EK17" s="60" t="s">
        <v>141</v>
      </c>
      <c r="EL17" s="61" t="s">
        <v>142</v>
      </c>
      <c r="EM17" s="61" t="s">
        <v>143</v>
      </c>
      <c r="EN17" s="61" t="s">
        <v>27</v>
      </c>
      <c r="EO17" s="61" t="s">
        <v>28</v>
      </c>
      <c r="EP17" s="61" t="s">
        <v>52</v>
      </c>
      <c r="EQ17" s="61" t="s">
        <v>68</v>
      </c>
      <c r="ER17" s="61" t="s">
        <v>67</v>
      </c>
      <c r="ES17" s="60" t="s">
        <v>144</v>
      </c>
      <c r="ET17" s="60" t="s">
        <v>145</v>
      </c>
      <c r="EU17" s="61" t="s">
        <v>146</v>
      </c>
      <c r="EV17" s="60" t="s">
        <v>147</v>
      </c>
      <c r="EW17" s="48"/>
      <c r="EX17" s="59" t="s">
        <v>148</v>
      </c>
      <c r="EY17" s="59" t="s">
        <v>149</v>
      </c>
      <c r="EZ17" s="48"/>
      <c r="FA17" s="62" t="s">
        <v>148</v>
      </c>
      <c r="FB17" s="62" t="s">
        <v>149</v>
      </c>
    </row>
    <row r="18" spans="3:158">
      <c r="C18">
        <f>Sheet1!C19</f>
        <v>514.70000000000005</v>
      </c>
      <c r="D18">
        <f>Sheet2!D18</f>
        <v>545</v>
      </c>
      <c r="E18" s="4">
        <f>CI18</f>
        <v>546.12200968381558</v>
      </c>
      <c r="F18" s="4">
        <f>D18-E18</f>
        <v>-1.1220096838155769</v>
      </c>
      <c r="G18">
        <f t="shared" ref="G18:G49" si="0">AVERAGE(C18,D18)</f>
        <v>529.85</v>
      </c>
      <c r="I18">
        <f t="shared" ref="I18:I57" si="1">G18</f>
        <v>529.85</v>
      </c>
      <c r="J18">
        <v>160</v>
      </c>
      <c r="K18">
        <f>460+J18</f>
        <v>620</v>
      </c>
      <c r="L18">
        <f>$N$9/($J$18+460)</f>
        <v>4.5161290322580643E-2</v>
      </c>
      <c r="M18">
        <f>(($N$8*I18^1.0937)/27.64)*10^(11.172*$L$18)</f>
        <v>78.283153931412798</v>
      </c>
      <c r="N18">
        <f>($J$18-60)*($N$9/$N$8)</f>
        <v>3943.6619718309862</v>
      </c>
      <c r="O18">
        <f>$V$6*EXP($V$9*(1697-G18))</f>
        <v>1.2307861727822635</v>
      </c>
      <c r="P18">
        <f>0.0283*AQ18*($K$18)/I18</f>
        <v>3.131900529368415E-2</v>
      </c>
      <c r="Q18">
        <f>$N$3*($N$4+O18)</f>
        <v>123.07861727822636</v>
      </c>
      <c r="R18">
        <f>Q18*5.615</f>
        <v>691.086436017241</v>
      </c>
      <c r="S18">
        <f>IF($N$5&gt;0,P18*($N$10-M18)*$N$3,0)</f>
        <v>537.80008110368294</v>
      </c>
      <c r="T18">
        <f>$V$14+$W$13*(M18-$U$14)</f>
        <v>0.80217168460685873</v>
      </c>
      <c r="U18">
        <f>$V$7</f>
        <v>48.33</v>
      </c>
      <c r="V18">
        <f>O18/$V$6</f>
        <v>1.0256551439852197</v>
      </c>
      <c r="W18">
        <f>U18*V18</f>
        <v>49.569913108805665</v>
      </c>
      <c r="X18">
        <f>($R$6*$N$4)+(O18*W18)</f>
        <v>61.009963640336281</v>
      </c>
      <c r="Y18">
        <f t="shared" ref="Y18:Y57" si="2">$N$4+O18</f>
        <v>1.2307861727822635</v>
      </c>
      <c r="Z18">
        <f>X18/Y18</f>
        <v>49.569913108805665</v>
      </c>
      <c r="AA18">
        <f>3.0324-0.02023*$N$9</f>
        <v>2.4659599999999999</v>
      </c>
      <c r="AB18">
        <f>10^$AA$18</f>
        <v>292.38830658588068</v>
      </c>
      <c r="AC18">
        <f>$AB$18*$J$18^-1.163</f>
        <v>0.79903988868845044</v>
      </c>
      <c r="AD18">
        <f>10^$AC$18-1</f>
        <v>5.2956400382945432</v>
      </c>
      <c r="AE18">
        <f>10.715*(M18+100)^-0.515</f>
        <v>0.742455393606129</v>
      </c>
      <c r="AF18">
        <f>5.44*(M18+150)^-0.338</f>
        <v>0.86783014880856357</v>
      </c>
      <c r="AG18">
        <f>AE18*$AD$18^AF18</f>
        <v>3.1543409122538733</v>
      </c>
      <c r="AH18">
        <f t="shared" ref="AH18:AH57" si="3">(($N$4*$R$6)/($N$4*$R$6+O18*W18))*$R$7</f>
        <v>0</v>
      </c>
      <c r="AI18">
        <f t="shared" ref="AI18:AI57" si="4">((O18*W18)/($N$4*$R$6+O18*W18))*AG18</f>
        <v>3.1543409122538733</v>
      </c>
      <c r="AJ18">
        <f>AH18+AI18</f>
        <v>3.1543409122538733</v>
      </c>
      <c r="AK18">
        <f t="shared" ref="AK18:AK57" si="5">(($N$4*$R$6)/($N$4*$R$6+O18*W18))*$R$8</f>
        <v>0</v>
      </c>
      <c r="AL18">
        <f t="shared" ref="AL18:AL57" si="6">((O18*W18)/($N$4*$R$6+O18*W18))*$R$4</f>
        <v>30</v>
      </c>
      <c r="AM18">
        <f>AK18+AL18</f>
        <v>30</v>
      </c>
      <c r="AO18">
        <f>CQ18</f>
        <v>0.79437781109445282</v>
      </c>
      <c r="AP18">
        <f>CP18</f>
        <v>1.6577540106951871</v>
      </c>
      <c r="AQ18">
        <f>EE18</f>
        <v>0.9457639892202524</v>
      </c>
      <c r="AS18">
        <f t="shared" ref="AS18:AT57" si="7">(R18)*(1/86400)/$R$10</f>
        <v>0.36663188397485413</v>
      </c>
      <c r="AT18">
        <f t="shared" si="7"/>
        <v>0.28531113716136308</v>
      </c>
      <c r="AU18">
        <f>AS18+AT18</f>
        <v>0.65194302113621716</v>
      </c>
      <c r="AV18">
        <f>AS18/AU18</f>
        <v>0.56236798629408136</v>
      </c>
      <c r="AW18">
        <f>1-AV18</f>
        <v>0.43763201370591864</v>
      </c>
      <c r="AX18">
        <f t="shared" ref="AX18:AX57" si="8">1.071-(0.2218*((AU18^2)/($R$9)))</f>
        <v>0.50537047150282322</v>
      </c>
      <c r="AY18">
        <f>IF(AX18&lt;0.13,0.13,AX18)</f>
        <v>0.50537047150282322</v>
      </c>
      <c r="AZ18">
        <f>1.938*AS18*(Z18/AM18)^(1/4)</f>
        <v>0.80557917161308112</v>
      </c>
      <c r="BA18">
        <f>1.938*AT18*(Z18/AM18)^(1/4)</f>
        <v>0.62689776741348813</v>
      </c>
      <c r="BB18">
        <f t="shared" ref="BB18:BB57" si="9">120.872*$R$9*SQRT(Z18/AM18)</f>
        <v>25.895417018214676</v>
      </c>
      <c r="BC18">
        <f>0.15726*AJ18*(1/(Z18*AM18^3))^(1/4)</f>
        <v>1.4584159983181737E-2</v>
      </c>
      <c r="BD18">
        <f>0.0019+0.0322*BC18-0.6642*BC18^2+4.9951*BC18^3</f>
        <v>2.2438310124028816E-3</v>
      </c>
      <c r="BE18">
        <f>1-10.0147*BC18+33.8696*BC18^2+277.2817*BC18^3</f>
        <v>0.86200813251235686</v>
      </c>
      <c r="BF18">
        <f>BD18/BE18</f>
        <v>2.6030276603808216E-3</v>
      </c>
      <c r="BG18">
        <f>AZ18*($I$18^0.1)*BF18</f>
        <v>3.9264702011897502E-3</v>
      </c>
      <c r="BH18">
        <f>(BA18^0.575)*(14.7^0.1)*BB18</f>
        <v>25.902564186923527</v>
      </c>
      <c r="BI18">
        <f>BG18/BH18</f>
        <v>1.5158615853066635E-4</v>
      </c>
      <c r="BJ18">
        <f>(0.0047+1123.32*BI18+729489.64*BI18^2)</f>
        <v>0.19174224168749518</v>
      </c>
      <c r="BK18">
        <f>(1+1097.1566*BI18+722153.97*BI18^2)</f>
        <v>1.1829076706959254</v>
      </c>
      <c r="BL18">
        <f>SQRT(BJ18/BK18)</f>
        <v>0.40260899745314277</v>
      </c>
      <c r="BM18">
        <f>(BA18*BC18^0.38)/BB18^2.14</f>
        <v>1.1889802395629907E-4</v>
      </c>
      <c r="BN18">
        <f>1.0886-69.9473*BM18+2334.3497*BM18^2-12896.683*BM18^3</f>
        <v>1.080316382666797</v>
      </c>
      <c r="BO18">
        <f>1-53.4401*BM18+1517.9369*BM18^2-8419.8115*BM18^3</f>
        <v>0.99366752223714183</v>
      </c>
      <c r="BP18">
        <f>BN18/BO18</f>
        <v>1.0872010591979238</v>
      </c>
      <c r="BQ18">
        <f>IF(S18&lt;=0,1,(BL18*BP18))</f>
        <v>0.437716928473671</v>
      </c>
      <c r="BR18">
        <f>IF(S18&gt;1,BL18*BP18,1)</f>
        <v>0.437716928473671</v>
      </c>
      <c r="BS18">
        <f>IF($N$5=0,1,BR18)</f>
        <v>0.437716928473671</v>
      </c>
      <c r="BT18">
        <f t="shared" ref="BT18:BT57" si="10">Z18*AS18</f>
        <v>18.173910631551241</v>
      </c>
      <c r="BU18">
        <f t="shared" ref="BU18:BU57" si="11">ES18*AT18</f>
        <v>0.45200472286609267</v>
      </c>
      <c r="BV18">
        <f t="shared" ref="BV18:BV57" si="12">$R$10*(BT18+BU18)*86400</f>
        <v>35109.105406462491</v>
      </c>
      <c r="BW18">
        <f t="shared" ref="BW18:BW57" si="13">(AJ18^BQ18)*EV18^(1-BQ18)</f>
        <v>0.1443800367330044</v>
      </c>
      <c r="BX18">
        <f t="shared" ref="BX18:BX57" si="14">2.2*10^-2*BV18/BW18/$R$9</f>
        <v>32098.63370670312</v>
      </c>
      <c r="BY18">
        <f>$BZ$15/3.7065</f>
        <v>1.6187778227438283E-4</v>
      </c>
      <c r="BZ18">
        <f>5.0452/BX18</f>
        <v>1.5717802963514978E-4</v>
      </c>
      <c r="CA18">
        <f>LOG(($BZ$15^1.1098/2.8257)+(7.149/BX18)^0.8981)</f>
        <v>-3.208489473900221</v>
      </c>
      <c r="CB18">
        <f>-4*LOG(BY18-(BZ18*CA18))</f>
        <v>12.705628851824212</v>
      </c>
      <c r="CC18">
        <f>1/CB18^2</f>
        <v>6.194520153864836E-3</v>
      </c>
      <c r="CD18">
        <f t="shared" ref="CD18:CD57" si="15">BQ18*Z18+(1-BQ18)*ES18</f>
        <v>22.58838815820792</v>
      </c>
      <c r="CE18" s="11">
        <f t="shared" ref="CE18:CE57" si="16">CC18*BV18^2/($R$9)^5/CD18</f>
        <v>2628561892.1423159</v>
      </c>
      <c r="CF18" s="18">
        <f>(1/144)*(CD18+(CE18/74130000000))</f>
        <v>0.15711004841907752</v>
      </c>
      <c r="CG18" s="18">
        <f t="shared" ref="CG18:CG57" si="17">CF18*$CG$14</f>
        <v>31.422009683815507</v>
      </c>
      <c r="CH18">
        <v>200</v>
      </c>
      <c r="CI18" s="4">
        <f t="shared" ref="CI18:CI49" si="18">CG18+C18</f>
        <v>546.12200968381558</v>
      </c>
      <c r="CJ18" s="11"/>
      <c r="CK18" s="11"/>
      <c r="CL18" s="13">
        <f>J18</f>
        <v>160</v>
      </c>
      <c r="CM18" s="13">
        <f>CL18+460</f>
        <v>620</v>
      </c>
      <c r="CN18" s="13">
        <v>374</v>
      </c>
      <c r="CO18" s="13">
        <v>667</v>
      </c>
      <c r="CP18" s="13">
        <f>CM18/CN18</f>
        <v>1.6577540106951871</v>
      </c>
      <c r="CQ18" s="13">
        <f t="shared" ref="CQ18:CQ57" si="19">I18/$CO$18</f>
        <v>0.79437781109445282</v>
      </c>
      <c r="CR18" s="14">
        <v>0.8</v>
      </c>
      <c r="CS18" s="14">
        <f>0.27*CQ18/CR18/$CP$18</f>
        <v>0.16172635355709244</v>
      </c>
      <c r="CT18" s="14">
        <f>($CS$12+$CU$12/$CP$18+$CW$12/$CP$18^3+$CY$12/$CP$18^4+$DA$12/$CP$18^5)*CS18</f>
        <v>-7.0867194092456037E-2</v>
      </c>
      <c r="CU18" s="14">
        <f>($DC$12+$DE$12/$CP$18+$CS$13/$CP$18^2)*CS18^2</f>
        <v>4.4612035631103816E-3</v>
      </c>
      <c r="CV18" s="14">
        <f>$CU$13*($DE$12/$CP$18+$CS$13/$CP$18^2)*CS18^5</f>
        <v>-4.4038662013239545E-6</v>
      </c>
      <c r="CW18" s="14">
        <f>$CW$13*(1+$CY$13*CS18^2)*(CS18^2/$CP$18^3)</f>
        <v>3.5880524381415235E-3</v>
      </c>
      <c r="CX18" s="14">
        <f>EXP(-$CY$13*CS18^2)</f>
        <v>0.98131864751014619</v>
      </c>
      <c r="CY18" s="14">
        <f>1+CT18+CU18-CV18+CW18*CX18</f>
        <v>0.93711943610264825</v>
      </c>
      <c r="CZ18" s="14">
        <f>CY18-CR18</f>
        <v>0.13711943610264821</v>
      </c>
      <c r="DA18" s="14">
        <v>0.85</v>
      </c>
      <c r="DB18" s="14">
        <f>0.27*CQ18/DA18/$CP$18</f>
        <v>0.15221303864196936</v>
      </c>
      <c r="DC18" s="14">
        <f>($CS$12+$CU$12/$CP$18+$CW$12/$CP$18^3+$CY$12/$CP$18^4+$DA$12/$CP$18^5)*DB18</f>
        <v>-6.6698535616429216E-2</v>
      </c>
      <c r="DD18" s="14">
        <f>($DC$12+$DE$12/$CP$18+$CS$13/$CP$18^2)*DB18^2</f>
        <v>3.9517927756271901E-3</v>
      </c>
      <c r="DE18" s="14">
        <f>$CU$13*($DE$12/$CP$18+$CS$13/$CP$18^2)*DB18^5</f>
        <v>-3.2522911856049356E-6</v>
      </c>
      <c r="DF18" s="14">
        <f>$CW$13*(1+$CY$13*DB18^2)*DB18^2/$CP$18^3</f>
        <v>3.1716266442940824E-3</v>
      </c>
      <c r="DG18" s="14">
        <f>EXP(-$CY$13*DB18^2)</f>
        <v>0.98343403863927104</v>
      </c>
      <c r="DH18" s="14">
        <f>1+DC18+DD18-DE18+DF18*DG18</f>
        <v>0.9403755950502376</v>
      </c>
      <c r="DI18" s="14">
        <f>DH18-DA18</f>
        <v>9.0375595050237623E-2</v>
      </c>
      <c r="DJ18" s="14">
        <f>(DI18-CZ18)/(DA18-CR18)</f>
        <v>-0.9348768210482129</v>
      </c>
      <c r="DK18" s="14">
        <f>CR18-CZ18/DJ18</f>
        <v>0.94667112609435078</v>
      </c>
      <c r="DL18" s="14">
        <f>DA18</f>
        <v>0.85</v>
      </c>
      <c r="DM18" s="14">
        <f>0.27*CQ18/DL18/$CP$18</f>
        <v>0.15221303864196936</v>
      </c>
      <c r="DN18" s="14">
        <f>($CS$12+$CU$12/$CP$18+$CW$12/$CP$18^3+$CY$12/$CP$18^4+$DA$12/$CP$18^5)*DM18</f>
        <v>-6.6698535616429216E-2</v>
      </c>
      <c r="DO18" s="14">
        <f>($DC$12+$DE$12/$CP$18+$CS$13/$CP$18^2)*DM18^2</f>
        <v>3.9517927756271901E-3</v>
      </c>
      <c r="DP18" s="14">
        <f>$CU$13*($DE$12/$CP$18+$CS$13/$CP$18^2)*DM18^5</f>
        <v>-3.2522911856049356E-6</v>
      </c>
      <c r="DQ18" s="14">
        <f>$CW$13*(1+$CY$13*DM18^2)*(DM18^2/$CP$18^3)</f>
        <v>3.1716266442940824E-3</v>
      </c>
      <c r="DR18" s="14">
        <f>EXP(-$CY$13*DM18^2)</f>
        <v>0.98343403863927104</v>
      </c>
      <c r="DS18" s="14">
        <f>1+DN18+DO18-DP18+DQ18*DR18</f>
        <v>0.9403755950502376</v>
      </c>
      <c r="DT18" s="14">
        <f>DS18-DL18</f>
        <v>9.0375595050237623E-2</v>
      </c>
      <c r="DU18" s="14">
        <f>DK18</f>
        <v>0.94667112609435078</v>
      </c>
      <c r="DV18" s="14">
        <f>0.27*CQ18/DU18/$CP$18</f>
        <v>0.13666951413154127</v>
      </c>
      <c r="DW18" s="14">
        <f>($CS$12+$CU$12/$CP$18+$CW$12/$CP$18^3+$CY$12/$CP$18^4+$DA$12/$CP$18^5)*DV18</f>
        <v>-5.988748754582212E-2</v>
      </c>
      <c r="DX18" s="14">
        <f>($DC$12+$DE$12/$CP$18+$CS$13/$CP$18^2)*DV18^2</f>
        <v>3.1859118267474297E-3</v>
      </c>
      <c r="DY18" s="14">
        <f>$CU$13*($DE$12/$CP$18+$CS$13/$CP$18^2)*DV18^5</f>
        <v>-1.8979658546884865E-6</v>
      </c>
      <c r="DZ18" s="14">
        <f>$CW$13*(1+$CY$13*DV18^2)*DV18^2/$CP$18^3</f>
        <v>2.5488044992121599E-3</v>
      </c>
      <c r="EA18" s="14">
        <f>EXP(-$CY$13*DV18^2)</f>
        <v>0.98662303860186096</v>
      </c>
      <c r="EB18" s="14">
        <f>1+DW18+DX18-DY18+DZ18*EA18</f>
        <v>0.94581503148659485</v>
      </c>
      <c r="EC18" s="14">
        <f>EB18-DU18</f>
        <v>-8.560946077559306E-4</v>
      </c>
      <c r="ED18" s="14">
        <f>(EC18-DT18)/(DU18-DL18)</f>
        <v>-0.94373256362971947</v>
      </c>
      <c r="EE18" s="14">
        <f>DL18-DT18/ED18</f>
        <v>0.9457639892202524</v>
      </c>
      <c r="EG18">
        <f>J18</f>
        <v>160</v>
      </c>
      <c r="EH18">
        <f>460+EG18</f>
        <v>620</v>
      </c>
      <c r="EI18">
        <f t="shared" ref="EI18:EI57" si="20">I18</f>
        <v>529.85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149463.4301667469</v>
      </c>
      <c r="EO18">
        <f>209.2+19.26*EM18+EH18</f>
        <v>1191.8754300000001</v>
      </c>
      <c r="EP18">
        <f>EN18/EO18</f>
        <v>125.40188882553514</v>
      </c>
      <c r="EQ18">
        <f>3.448+(986.4/EH18)+0.01009*EM18</f>
        <v>5.228967486935483</v>
      </c>
      <c r="ER18">
        <f>2.447-0.2224*EQ18</f>
        <v>1.2840776309055488</v>
      </c>
      <c r="ES18">
        <f>(EI18*$EM$18)/(DK18*10.73*$EH$18)</f>
        <v>1.5842519411026457</v>
      </c>
      <c r="ET18">
        <f>ES18/67.0176</f>
        <v>2.3639341622240212E-2</v>
      </c>
      <c r="EU18">
        <f>EXP($EQ$18*ET18^$ER$18)</f>
        <v>1.0435847239423921</v>
      </c>
      <c r="EV18">
        <f>$EP$18*10^-4*EU18</f>
        <v>1.3086749553185064E-2</v>
      </c>
      <c r="EX18" s="16">
        <v>84.5</v>
      </c>
      <c r="EY18" s="16">
        <v>38.9</v>
      </c>
      <c r="FA18" s="22">
        <v>108.5</v>
      </c>
      <c r="FB18" s="22">
        <v>20.100000000000001</v>
      </c>
    </row>
    <row r="19" spans="3:158">
      <c r="C19" s="4">
        <f>E18</f>
        <v>546.12200968381558</v>
      </c>
      <c r="D19">
        <f>Sheet2!D19</f>
        <v>546</v>
      </c>
      <c r="E19" s="4">
        <f t="shared" ref="E19:E57" si="21">CI19</f>
        <v>577.88400777007757</v>
      </c>
      <c r="F19" s="4">
        <f t="shared" ref="F19:F57" si="22">D19-E19</f>
        <v>-31.884007770077574</v>
      </c>
      <c r="G19" s="4">
        <f t="shared" si="0"/>
        <v>546.06100484190779</v>
      </c>
      <c r="I19" s="4">
        <f t="shared" si="1"/>
        <v>546.06100484190779</v>
      </c>
      <c r="M19">
        <f t="shared" ref="M19:M57" si="23">(($N$8*I19^1.0937)/27.64)*10^(11.172*$L$18)</f>
        <v>80.906405437972936</v>
      </c>
      <c r="O19">
        <f t="shared" ref="O19:O57" si="24">$V$6*EXP($V$9*(1697-G19))</f>
        <v>1.2303532089347595</v>
      </c>
      <c r="P19">
        <f t="shared" ref="P19:P57" si="25">0.0283*AQ19*($K$18)/I19</f>
        <v>3.0339076677749759E-2</v>
      </c>
      <c r="Q19">
        <f t="shared" ref="Q19:Q57" si="26">$N$3*($N$4+O19)</f>
        <v>123.03532089347596</v>
      </c>
      <c r="R19">
        <f>Q19*5.615</f>
        <v>690.84332681686749</v>
      </c>
      <c r="S19">
        <f t="shared" ref="S19:S57" si="27">IF($N$5&gt;0,P19*($N$10-M19)*$N$3,0)</f>
        <v>513.01435311336695</v>
      </c>
      <c r="T19">
        <f>$V$14+$W$13*(M19-$U$14)</f>
        <v>0.80190935945620279</v>
      </c>
      <c r="U19">
        <f t="shared" ref="U19:U57" si="28">$V$7</f>
        <v>48.33</v>
      </c>
      <c r="V19">
        <f t="shared" ref="V19:V57" si="29">O19/$V$6</f>
        <v>1.0252943407789663</v>
      </c>
      <c r="W19">
        <f t="shared" ref="W19:W57" si="30">U19*V19</f>
        <v>49.552475489847438</v>
      </c>
      <c r="X19">
        <f t="shared" ref="X19:X57" si="31">($N$4*$R$6)+(O19*W19)</f>
        <v>60.967047229594819</v>
      </c>
      <c r="Y19">
        <f t="shared" si="2"/>
        <v>1.2303532089347595</v>
      </c>
      <c r="Z19">
        <f t="shared" ref="Z19:Z57" si="32">X19/Y19</f>
        <v>49.552475489847438</v>
      </c>
      <c r="AE19">
        <f>10.715*(M19+100)^-0.515</f>
        <v>0.73689124043232246</v>
      </c>
      <c r="AF19">
        <f>5.44*(M19+150)^-0.338</f>
        <v>0.86448515165597406</v>
      </c>
      <c r="AG19">
        <f t="shared" ref="AG19:AG57" si="33">AE19*$AD$18^AF19</f>
        <v>3.1132941180026275</v>
      </c>
      <c r="AH19">
        <f t="shared" si="3"/>
        <v>0</v>
      </c>
      <c r="AI19">
        <f t="shared" si="4"/>
        <v>3.1132941180026275</v>
      </c>
      <c r="AJ19">
        <f>AH19+AI19</f>
        <v>3.1132941180026275</v>
      </c>
      <c r="AK19">
        <f t="shared" si="5"/>
        <v>0</v>
      </c>
      <c r="AL19">
        <f t="shared" si="6"/>
        <v>30</v>
      </c>
      <c r="AM19">
        <f>AK19+AL19</f>
        <v>30</v>
      </c>
      <c r="AO19">
        <f>CQ19</f>
        <v>0.81868216617977174</v>
      </c>
      <c r="AQ19">
        <f t="shared" ref="AQ19:AQ57" si="34">EE19</f>
        <v>0.94420304893580997</v>
      </c>
      <c r="AS19">
        <f t="shared" si="7"/>
        <v>0.36650291083994757</v>
      </c>
      <c r="AT19">
        <f t="shared" si="7"/>
        <v>0.27216193081729423</v>
      </c>
      <c r="AU19">
        <f>AS19+AT19</f>
        <v>0.6386648416572418</v>
      </c>
      <c r="AV19">
        <f t="shared" ref="AV19:AV57" si="35">AS19/AU19</f>
        <v>0.57385797202947031</v>
      </c>
      <c r="AW19">
        <f>1-AV19</f>
        <v>0.42614202797052969</v>
      </c>
      <c r="AX19">
        <f t="shared" si="8"/>
        <v>0.52817628841716191</v>
      </c>
      <c r="AY19">
        <f>IF(AX19&lt;0.13,0.13,AX19)</f>
        <v>0.52817628841716191</v>
      </c>
      <c r="AZ19">
        <f>1.938*AS19*(Z19/AM19)^(1/4)</f>
        <v>0.80522495561782137</v>
      </c>
      <c r="BA19">
        <f>1.938*AT19*(Z19/AM19)^(1/4)</f>
        <v>0.59795317358044164</v>
      </c>
      <c r="BB19">
        <f t="shared" si="9"/>
        <v>25.890861894903463</v>
      </c>
      <c r="BC19">
        <f>0.15726*AJ19*(1/(Z19*AM19^3))^(1/4)</f>
        <v>1.4395645472960291E-2</v>
      </c>
      <c r="BD19">
        <f>0.0019+0.0322*BC19-0.6642*BC19^2+4.9951*BC19^3</f>
        <v>2.2407963189306603E-3</v>
      </c>
      <c r="BE19">
        <f>1-10.0147*BC19+33.8696*BC19^2+277.2817*BC19^3</f>
        <v>0.863678090409154</v>
      </c>
      <c r="BF19">
        <f>BD19/BE19</f>
        <v>2.5944809111333577E-3</v>
      </c>
      <c r="BG19">
        <f t="shared" ref="BG19:BG57" si="36">AZ19*($I$18^0.1)*BF19</f>
        <v>3.9118572628119653E-3</v>
      </c>
      <c r="BH19">
        <f t="shared" ref="BH19:BH57" si="37">(BA19^0.575)*(14.7^0.1)*BB19</f>
        <v>25.203558734688986</v>
      </c>
      <c r="BI19">
        <f>BG19/BH19</f>
        <v>1.5521051229276881E-4</v>
      </c>
      <c r="BJ19">
        <f>(0.0047+1123.32*BI19+729489.64*BI19^2)</f>
        <v>0.19662469922372372</v>
      </c>
      <c r="BK19">
        <f>(1+1097.1566*BI19+722153.97*BI19^2)</f>
        <v>1.1876871459924694</v>
      </c>
      <c r="BL19">
        <f>SQRT(BJ19/BK19)</f>
        <v>0.40688155961104555</v>
      </c>
      <c r="BM19">
        <f t="shared" ref="BM19:BM57" si="38">(BA19*BC19^0.38)/BB19^2.14</f>
        <v>1.1289156196438446E-4</v>
      </c>
      <c r="BN19">
        <f>1.0886-69.9473*BM19+2334.3497*BM19^2-12896.683*BM19^3</f>
        <v>1.0807332716236138</v>
      </c>
      <c r="BO19">
        <f>1-53.4401*BM19+1517.9369*BM19^2-8419.8115*BM19^3</f>
        <v>0.99398639687953971</v>
      </c>
      <c r="BP19">
        <f>BN19/BO19</f>
        <v>1.0872716920637968</v>
      </c>
      <c r="BQ19">
        <f t="shared" ref="BQ19:BQ57" si="39">IF(S19&lt;=0,1,(BL19*BP19))</f>
        <v>0.44239080178785811</v>
      </c>
      <c r="BR19">
        <f t="shared" ref="BR19:BR57" si="40">IF(S19&gt;1,BL19*BP19,1)</f>
        <v>0.44239080178785811</v>
      </c>
      <c r="BS19">
        <f t="shared" ref="BS19:BS57" si="41">IF($N$5=0,1,BR19)</f>
        <v>0.44239080178785811</v>
      </c>
      <c r="BT19">
        <f t="shared" si="10"/>
        <v>18.161126506354243</v>
      </c>
      <c r="BU19">
        <f t="shared" si="11"/>
        <v>0.44510245953690775</v>
      </c>
      <c r="BV19">
        <f t="shared" si="12"/>
        <v>35071.997351546182</v>
      </c>
      <c r="BW19">
        <f t="shared" si="13"/>
        <v>0.14741940924788777</v>
      </c>
      <c r="BX19">
        <f t="shared" si="14"/>
        <v>31403.6236749499</v>
      </c>
      <c r="BY19">
        <f>$BZ$15/3.7065</f>
        <v>1.6187778227438283E-4</v>
      </c>
      <c r="BZ19">
        <f>5.0452/BX19</f>
        <v>1.6065661887371504E-4</v>
      </c>
      <c r="CA19">
        <f>LOG(($BZ$15^1.1098/2.8257)+(7.149/BX19)^0.8981)</f>
        <v>-3.2012381853489682</v>
      </c>
      <c r="CB19">
        <f>-4*LOG(BY19-(BZ19*CA19))</f>
        <v>12.679756148424763</v>
      </c>
      <c r="CC19">
        <f>1/CB19^2</f>
        <v>6.2198254504418132E-3</v>
      </c>
      <c r="CD19">
        <f t="shared" si="15"/>
        <v>22.833491552452518</v>
      </c>
      <c r="CE19" s="11">
        <f t="shared" si="16"/>
        <v>2605452273.610559</v>
      </c>
      <c r="CF19" s="18">
        <f t="shared" ref="CF19:CF57" si="42">(1/144)*(CD19+(CE19/74130000000))</f>
        <v>0.15880999043131019</v>
      </c>
      <c r="CG19" s="18">
        <f t="shared" si="17"/>
        <v>31.761998086262039</v>
      </c>
      <c r="CH19">
        <f>CH18+200</f>
        <v>400</v>
      </c>
      <c r="CI19" s="4">
        <f t="shared" si="18"/>
        <v>577.88400777007757</v>
      </c>
      <c r="CJ19" s="11"/>
      <c r="CK19" s="11"/>
      <c r="CQ19" s="13">
        <f t="shared" si="19"/>
        <v>0.81868216617977174</v>
      </c>
      <c r="CR19" s="14">
        <v>0.8</v>
      </c>
      <c r="CS19" s="14">
        <f>0.27*CQ19/CR19/$CP$18</f>
        <v>0.16667444584845434</v>
      </c>
      <c r="CT19" s="14">
        <f t="shared" ref="CT19:CT57" si="43">($CS$12+$CU$12/$CP$18+$CW$12/$CP$18^3+$CY$12/$CP$18^4+$DA$12/$CP$18^5)*CS19</f>
        <v>-7.3035408542895253E-2</v>
      </c>
      <c r="CU19" s="14">
        <f>($DC$12+$DE$12/$CP$18+$CS$13/$CP$18^2)*CS19^2</f>
        <v>4.7383647728316512E-3</v>
      </c>
      <c r="CV19" s="14">
        <f>$CU$13*($DE$12/$CP$18+$CS$13/$CP$18^2)*CS19^5</f>
        <v>-5.1200622595198215E-6</v>
      </c>
      <c r="CW19" s="14">
        <f t="shared" ref="CW19:CW57" si="44">$CW$13*(1+$CY$13*CS19^2)*(CS19^2/$CP$18^3)</f>
        <v>3.8153496515653971E-3</v>
      </c>
      <c r="CX19" s="14">
        <f t="shared" ref="CX19:CX57" si="45">EXP(-$CY$13*CS19^2)</f>
        <v>0.98016961337764552</v>
      </c>
      <c r="CY19" s="14">
        <f t="shared" ref="CY19:CY57" si="46">1+CT19+CU19-CV19+CW19*CX19</f>
        <v>0.9354477660850713</v>
      </c>
      <c r="CZ19" s="14">
        <f t="shared" ref="CZ19:CZ57" si="47">CY19-CR19</f>
        <v>0.13544776608507125</v>
      </c>
      <c r="DA19" s="14">
        <v>0.85</v>
      </c>
      <c r="DB19" s="14">
        <f t="shared" ref="DB19:DB57" si="48">0.27*CQ19/DA19/$CP$18</f>
        <v>0.15687006668089823</v>
      </c>
      <c r="DC19" s="14">
        <f t="shared" ref="DC19:DC57" si="49">($CS$12+$CU$12/$CP$18+$CW$12/$CP$18^3+$CY$12/$CP$18^4+$DA$12/$CP$18^5)*DB19</f>
        <v>-6.8739208040372021E-2</v>
      </c>
      <c r="DD19" s="14">
        <f t="shared" ref="DD19:DD57" si="50">($DC$12+$DE$12/$CP$18+$CS$13/$CP$18^2)*DB19^2</f>
        <v>4.1973058195325366E-3</v>
      </c>
      <c r="DE19" s="14">
        <f t="shared" ref="DE19:DE57" si="51">$CU$13*($DE$12/$CP$18+$CS$13/$CP$18^2)*DB19^5</f>
        <v>-3.7812078285617928E-6</v>
      </c>
      <c r="DF19" s="14">
        <f t="shared" ref="DF19:DF57" si="52">$CW$13*(1+$CY$13*DB19^2)*DB19^2/$CP$18^3</f>
        <v>3.3721089152333153E-3</v>
      </c>
      <c r="DG19" s="14">
        <f>EXP(-$CY$13*DB19^2)</f>
        <v>0.98241394678058203</v>
      </c>
      <c r="DH19" s="14">
        <f>1+DC19+DD19-DE19+DF19*DG19</f>
        <v>0.93877468581537726</v>
      </c>
      <c r="DI19" s="14">
        <f>DH19-DA19</f>
        <v>8.8774685815377286E-2</v>
      </c>
      <c r="DJ19" s="14">
        <f>(DI19-CZ19)/(DA19-CR19)</f>
        <v>-0.93346160539388057</v>
      </c>
      <c r="DK19" s="14">
        <f>CR19-CZ19/DJ19</f>
        <v>0.94510266442926505</v>
      </c>
      <c r="DL19" s="14">
        <f t="shared" ref="DL19:DL57" si="53">DA19</f>
        <v>0.85</v>
      </c>
      <c r="DM19" s="14">
        <f t="shared" ref="DM19:DM57" si="54">0.27*CQ19/DL19/$CP$18</f>
        <v>0.15687006668089823</v>
      </c>
      <c r="DN19" s="14">
        <f t="shared" ref="DN19:DN57" si="55">($CS$12+$CU$12/$CP$18+$CW$12/$CP$18^3+$CY$12/$CP$18^4+$DA$12/$CP$18^5)*DM19</f>
        <v>-6.8739208040372021E-2</v>
      </c>
      <c r="DO19" s="14">
        <f t="shared" ref="DO19:DO57" si="56">($DC$12+$DE$12/$CP$18+$CS$13/$CP$18^2)*DM19^2</f>
        <v>4.1973058195325366E-3</v>
      </c>
      <c r="DP19" s="14">
        <f t="shared" ref="DP19:DP57" si="57">$CU$13*($DE$12/$CP$18+$CS$13/$CP$18^2)*DM19^5</f>
        <v>-3.7812078285617928E-6</v>
      </c>
      <c r="DQ19" s="14">
        <f t="shared" ref="DQ19:DQ57" si="58">$CW$13*(1+$CY$13*DM19^2)*(DM19^2/$CP$18^3)</f>
        <v>3.3721089152333153E-3</v>
      </c>
      <c r="DR19" s="14">
        <f t="shared" ref="DR19:DR57" si="59">EXP(-$CY$13*DM19^2)</f>
        <v>0.98241394678058203</v>
      </c>
      <c r="DS19" s="14">
        <f t="shared" ref="DS19:DS57" si="60">1+DN19+DO19-DP19+DQ19*DR19</f>
        <v>0.93877468581537726</v>
      </c>
      <c r="DT19" s="14">
        <f t="shared" ref="DT19:DT57" si="61">DS19-DL19</f>
        <v>8.8774685815377286E-2</v>
      </c>
      <c r="DU19" s="14">
        <f t="shared" ref="DU19:DU57" si="62">DK19</f>
        <v>0.94510266442926505</v>
      </c>
      <c r="DV19" s="14">
        <f t="shared" ref="DV19:DV57" si="63">0.27*CQ19/DU19/$CP$18</f>
        <v>0.14108473258752843</v>
      </c>
      <c r="DW19" s="14">
        <f t="shared" ref="DW19:DW57" si="64">($CS$12+$CU$12/$CP$18+$CW$12/$CP$18^3+$CY$12/$CP$18^4+$DA$12/$CP$18^5)*DV19</f>
        <v>-6.182220094533359E-2</v>
      </c>
      <c r="DX19" s="14">
        <f t="shared" ref="DX19:DX57" si="65">($DC$12+$DE$12/$CP$18+$CS$13/$CP$18^2)*DV19^2</f>
        <v>3.3950837335317875E-3</v>
      </c>
      <c r="DY19" s="14">
        <f t="shared" ref="DY19:DY57" si="66">$CU$13*($DE$12/$CP$18+$CS$13/$CP$18^2)*DV19^5</f>
        <v>-2.2250011475629651E-6</v>
      </c>
      <c r="DZ19" s="14">
        <f t="shared" ref="DZ19:DZ57" si="67">$CW$13*(1+$CY$13*DV19^2)*DV19^2/$CP$18^3</f>
        <v>2.7185166422584077E-3</v>
      </c>
      <c r="EA19" s="14">
        <f t="shared" ref="EA19:EA57" si="68">EXP(-$CY$13*DV19^2)</f>
        <v>0.9857510567726111</v>
      </c>
      <c r="EB19" s="14">
        <f t="shared" ref="EB19:EB57" si="69">1+DW19+DX19-DY19+DZ19*EA19</f>
        <v>0.94425488844230587</v>
      </c>
      <c r="EC19" s="14">
        <f t="shared" ref="EC19:EC57" si="70">EB19-DU19</f>
        <v>-8.4777598695917611E-4</v>
      </c>
      <c r="ED19" s="14">
        <f t="shared" ref="ED19:ED57" si="71">(EC19-DT19)/(DU19-DL19)</f>
        <v>-0.94237592963544525</v>
      </c>
      <c r="EE19" s="14">
        <f t="shared" ref="EE19:EE57" si="72">DL19-DT19/ED19</f>
        <v>0.94420304893580997</v>
      </c>
      <c r="EI19">
        <f t="shared" si="20"/>
        <v>546.06100484190779</v>
      </c>
      <c r="ES19">
        <f>(EI19*$EM$18)/(DK19*10.73*$EH$18)</f>
        <v>1.6354324728674514</v>
      </c>
      <c r="ET19">
        <f t="shared" ref="ET19:ET57" si="73">ES19/67.0176</f>
        <v>2.4403029545484341E-2</v>
      </c>
      <c r="EU19">
        <f>EXP($EQ$18*ET19^$ER$18)</f>
        <v>1.0454416574109449</v>
      </c>
      <c r="EV19">
        <f>$EP$18*10^-4*EU19</f>
        <v>1.311003584962305E-2</v>
      </c>
      <c r="EX19" s="16">
        <v>190.6</v>
      </c>
      <c r="EY19" s="16">
        <v>803.1</v>
      </c>
      <c r="FA19" s="22">
        <v>240</v>
      </c>
      <c r="FB19" s="22">
        <v>366</v>
      </c>
    </row>
    <row r="20" spans="3:158">
      <c r="C20" s="4">
        <f t="shared" ref="C20:C57" si="74">E19</f>
        <v>577.88400777007757</v>
      </c>
      <c r="D20">
        <f>Sheet2!D20</f>
        <v>547</v>
      </c>
      <c r="E20" s="4">
        <f t="shared" si="21"/>
        <v>609.98774024304362</v>
      </c>
      <c r="F20" s="4">
        <f t="shared" si="22"/>
        <v>-62.987740243043618</v>
      </c>
      <c r="G20" s="4">
        <f t="shared" si="0"/>
        <v>562.44200388503873</v>
      </c>
      <c r="I20" s="4">
        <f t="shared" si="1"/>
        <v>562.44200388503873</v>
      </c>
      <c r="M20">
        <f t="shared" si="23"/>
        <v>83.564588185017342</v>
      </c>
      <c r="O20">
        <f t="shared" si="24"/>
        <v>1.2299158595898496</v>
      </c>
      <c r="P20">
        <f t="shared" si="25"/>
        <v>2.9406481521488316E-2</v>
      </c>
      <c r="Q20">
        <f t="shared" si="26"/>
        <v>122.99158595898496</v>
      </c>
      <c r="R20">
        <f t="shared" ref="R20:R57" si="75">Q20*5.615</f>
        <v>690.59775515970057</v>
      </c>
      <c r="S20">
        <f t="shared" si="27"/>
        <v>489.42798620585864</v>
      </c>
      <c r="T20">
        <f t="shared" ref="T20:T57" si="76">$V$14+$W$13*(M20-$U$14)</f>
        <v>0.80164354118149828</v>
      </c>
      <c r="U20">
        <f t="shared" si="28"/>
        <v>48.33</v>
      </c>
      <c r="V20">
        <f t="shared" si="29"/>
        <v>1.0249298829915414</v>
      </c>
      <c r="W20">
        <f t="shared" si="30"/>
        <v>49.534861244981194</v>
      </c>
      <c r="X20">
        <f t="shared" si="31"/>
        <v>60.923711447784974</v>
      </c>
      <c r="Y20">
        <f t="shared" si="2"/>
        <v>1.2299158595898496</v>
      </c>
      <c r="Z20">
        <f t="shared" si="32"/>
        <v>49.534861244981194</v>
      </c>
      <c r="AE20">
        <f>10.715*(M20+100)^-0.515</f>
        <v>0.73137631109360057</v>
      </c>
      <c r="AF20">
        <f>5.44*(M20+150)^-0.338</f>
        <v>0.8611470820976268</v>
      </c>
      <c r="AG20">
        <f t="shared" si="33"/>
        <v>3.0728485548672229</v>
      </c>
      <c r="AH20">
        <f t="shared" si="3"/>
        <v>0</v>
      </c>
      <c r="AI20">
        <f t="shared" si="4"/>
        <v>3.0728485548672229</v>
      </c>
      <c r="AJ20">
        <f t="shared" ref="AJ20:AJ57" si="77">AH20+AI20</f>
        <v>3.0728485548672229</v>
      </c>
      <c r="AK20">
        <f t="shared" si="5"/>
        <v>0</v>
      </c>
      <c r="AL20">
        <f t="shared" si="6"/>
        <v>30</v>
      </c>
      <c r="AM20">
        <f t="shared" ref="AM20:AM57" si="78">AK20+AL20</f>
        <v>30</v>
      </c>
      <c r="AO20">
        <f t="shared" ref="AO20:AO57" si="79">CQ20</f>
        <v>0.84324138513499058</v>
      </c>
      <c r="AQ20">
        <f t="shared" si="34"/>
        <v>0.94263310122844235</v>
      </c>
      <c r="AS20">
        <f t="shared" si="7"/>
        <v>0.36637263133419307</v>
      </c>
      <c r="AT20">
        <f t="shared" si="7"/>
        <v>0.25964900380159717</v>
      </c>
      <c r="AU20">
        <f t="shared" ref="AU20:AU57" si="80">AS20+AT20</f>
        <v>0.62602163513579023</v>
      </c>
      <c r="AV20">
        <f t="shared" si="35"/>
        <v>0.58523956804579647</v>
      </c>
      <c r="AW20">
        <f t="shared" ref="AW20:AW57" si="81">1-AV20</f>
        <v>0.41476043195420353</v>
      </c>
      <c r="AX20">
        <f t="shared" si="8"/>
        <v>0.54945537094461583</v>
      </c>
      <c r="AY20">
        <f t="shared" ref="AY20:AY57" si="82">IF(AX20&lt;0.13,0.13,AX20)</f>
        <v>0.54945537094461583</v>
      </c>
      <c r="AZ20">
        <f t="shared" ref="AZ20:AZ57" si="83">1.938*AS20*(Z20/AM20)^(1/4)</f>
        <v>0.80486718339938779</v>
      </c>
      <c r="BA20">
        <f t="shared" ref="BA20:BA57" si="84">1.938*AT20*(Z20/AM20)^(1/4)</f>
        <v>0.57041095455523005</v>
      </c>
      <c r="BB20">
        <f t="shared" si="9"/>
        <v>25.886259818908716</v>
      </c>
      <c r="BC20">
        <f t="shared" ref="BC20:BC57" si="85">0.15726*AJ20*(1/(Z20*AM20^3))^(1/4)</f>
        <v>1.4209891085326358E-2</v>
      </c>
      <c r="BD20">
        <f t="shared" ref="BD20:BD57" si="86">0.0019+0.0322*BC20-0.6642*BC20^2+4.9951*BC20^3</f>
        <v>2.2377748796246323E-3</v>
      </c>
      <c r="BE20">
        <f t="shared" ref="BE20:BE57" si="87">1-10.0147*BC20+33.8696*BC20^2+277.2817*BC20^3</f>
        <v>0.86532678499108284</v>
      </c>
      <c r="BF20">
        <f t="shared" ref="BF20:BF57" si="88">BD20/BE20</f>
        <v>2.5860460099448933E-3</v>
      </c>
      <c r="BG20">
        <f t="shared" si="36"/>
        <v>3.8974070075281156E-3</v>
      </c>
      <c r="BH20">
        <f t="shared" si="37"/>
        <v>24.52500233111715</v>
      </c>
      <c r="BI20">
        <f t="shared" ref="BI20:BI57" si="89">BG20/BH20</f>
        <v>1.5891566308163458E-4</v>
      </c>
      <c r="BJ20">
        <f t="shared" ref="BJ20:BJ57" si="90">(0.0047+1123.32*BI20+729489.64*BI20^2)</f>
        <v>0.20163581114554122</v>
      </c>
      <c r="BK20">
        <f t="shared" ref="BK20:BK57" si="91">(1+1097.1566*BI20+722153.97*BI20^2)</f>
        <v>1.1925927806969856</v>
      </c>
      <c r="BL20">
        <f t="shared" ref="BL20:BL57" si="92">SQRT(BJ20/BK20)</f>
        <v>0.41118545642148996</v>
      </c>
      <c r="BM20">
        <f t="shared" si="38"/>
        <v>1.0720228134997013E-4</v>
      </c>
      <c r="BN20">
        <f t="shared" ref="BN20:BN57" si="93">1.0886-69.9473*BM20+2334.3497*BM20^2-12896.683*BM20^3</f>
        <v>1.0811283010920143</v>
      </c>
      <c r="BO20">
        <f t="shared" ref="BO20:BO57" si="94">1-53.4401*BM20+1517.9369*BM20^2-8419.8115*BM20^3</f>
        <v>0.99428853362163716</v>
      </c>
      <c r="BP20">
        <f t="shared" ref="BP20:BP57" si="95">BN20/BO20</f>
        <v>1.0873385989417663</v>
      </c>
      <c r="BQ20">
        <f t="shared" si="39"/>
        <v>0.44709781809057358</v>
      </c>
      <c r="BR20">
        <f t="shared" si="40"/>
        <v>0.44709781809057358</v>
      </c>
      <c r="BS20">
        <f t="shared" si="41"/>
        <v>0.44709781809057358</v>
      </c>
      <c r="BT20">
        <f t="shared" si="10"/>
        <v>18.148217457097903</v>
      </c>
      <c r="BU20">
        <f t="shared" si="11"/>
        <v>0.43810877091678663</v>
      </c>
      <c r="BV20">
        <f t="shared" si="12"/>
        <v>35034.481486758574</v>
      </c>
      <c r="BW20">
        <f t="shared" si="13"/>
        <v>0.15053388546942498</v>
      </c>
      <c r="BX20">
        <f t="shared" si="14"/>
        <v>30721.000403536571</v>
      </c>
      <c r="BY20">
        <f t="shared" ref="BY20:BY57" si="96">$BZ$15/3.7065</f>
        <v>1.6187778227438283E-4</v>
      </c>
      <c r="BZ20">
        <f t="shared" ref="BZ20:BZ57" si="97">5.0452/BX20</f>
        <v>1.6422642276386294E-4</v>
      </c>
      <c r="CA20">
        <f t="shared" ref="CA20:CA57" si="98">LOG(($BZ$15^1.1098/2.8257)+(7.149/BX20)^0.8981)</f>
        <v>-3.1939367325085599</v>
      </c>
      <c r="CB20">
        <f t="shared" ref="CB20:CB57" si="99">-4*LOG(BY20-(BZ20*CA20))</f>
        <v>12.653674231532516</v>
      </c>
      <c r="CC20">
        <f t="shared" ref="CC20:CC57" si="100">1/CB20^2</f>
        <v>6.245492645220875E-3</v>
      </c>
      <c r="CD20">
        <f t="shared" si="15"/>
        <v>23.07984663633588</v>
      </c>
      <c r="CE20" s="11">
        <f t="shared" si="16"/>
        <v>2582744367.5236416</v>
      </c>
      <c r="CF20" s="18">
        <f t="shared" si="42"/>
        <v>0.16051866236483039</v>
      </c>
      <c r="CG20" s="18">
        <f t="shared" si="17"/>
        <v>32.10373247296608</v>
      </c>
      <c r="CH20">
        <f t="shared" ref="CH20:CH57" si="101">CH19+200</f>
        <v>600</v>
      </c>
      <c r="CI20" s="4">
        <f t="shared" si="18"/>
        <v>609.98774024304362</v>
      </c>
      <c r="CJ20" s="11"/>
      <c r="CK20" s="11"/>
      <c r="CQ20" s="13">
        <f t="shared" si="19"/>
        <v>0.84324138513499058</v>
      </c>
      <c r="CR20" s="14">
        <v>0.8</v>
      </c>
      <c r="CS20" s="14">
        <f t="shared" ref="CS20:CS57" si="102">0.27*CQ20/CR20/$CP$18</f>
        <v>0.17167442554623255</v>
      </c>
      <c r="CT20" s="14">
        <f t="shared" si="43"/>
        <v>-7.5226359639654516E-2</v>
      </c>
      <c r="CU20" s="14">
        <f t="shared" ref="CU20:CU57" si="103">($DC$12+$DE$12/$CP$18+$CS$13/$CP$18^2)*CS20^2</f>
        <v>5.0269163312669117E-3</v>
      </c>
      <c r="CV20" s="14">
        <f t="shared" ref="CV20:CV57" si="104">$CU$13*($DE$12/$CP$18+$CS$13/$CP$18^2)*CS20^5</f>
        <v>-5.9355115825783694E-6</v>
      </c>
      <c r="CW20" s="14">
        <f t="shared" si="44"/>
        <v>4.0525326791053581E-3</v>
      </c>
      <c r="CX20" s="14">
        <f t="shared" si="45"/>
        <v>0.97897478745712441</v>
      </c>
      <c r="CY20" s="14">
        <f t="shared" si="46"/>
        <v>0.93377381952138527</v>
      </c>
      <c r="CZ20" s="14">
        <f t="shared" si="47"/>
        <v>0.13377381952138523</v>
      </c>
      <c r="DA20" s="14">
        <v>0.85</v>
      </c>
      <c r="DB20" s="14">
        <f t="shared" si="48"/>
        <v>0.16157592992586595</v>
      </c>
      <c r="DC20" s="14">
        <f t="shared" si="49"/>
        <v>-7.0801279660851313E-2</v>
      </c>
      <c r="DD20" s="14">
        <f t="shared" si="50"/>
        <v>4.4529085840980262E-3</v>
      </c>
      <c r="DE20" s="14">
        <f t="shared" si="51"/>
        <v>-4.3834238188871823E-6</v>
      </c>
      <c r="DF20" s="14">
        <f t="shared" si="52"/>
        <v>3.5812577076926935E-3</v>
      </c>
      <c r="DG20" s="14">
        <f t="shared" ref="DG20:DG57" si="105">EXP(-$CY$13*DB20^2)</f>
        <v>0.98135305696330222</v>
      </c>
      <c r="DH20" s="14">
        <f t="shared" ref="DH20:DH57" si="106">1+DC20+DD20-DE20+DF20*DG20</f>
        <v>0.93717049054628332</v>
      </c>
      <c r="DI20" s="14">
        <f t="shared" ref="DI20:DI57" si="107">DH20-DA20</f>
        <v>8.7170490546283341E-2</v>
      </c>
      <c r="DJ20" s="14">
        <f t="shared" ref="DJ20:DJ57" si="108">(DI20-CZ20)/(DA20-CR20)</f>
        <v>-0.93206657950203897</v>
      </c>
      <c r="DK20" s="14">
        <f t="shared" ref="DK20:DK57" si="109">CR20-CZ20/DJ20</f>
        <v>0.94352388816779009</v>
      </c>
      <c r="DL20" s="14">
        <f t="shared" si="53"/>
        <v>0.85</v>
      </c>
      <c r="DM20" s="14">
        <f t="shared" si="54"/>
        <v>0.16157592992586595</v>
      </c>
      <c r="DN20" s="14">
        <f t="shared" si="55"/>
        <v>-7.0801279660851313E-2</v>
      </c>
      <c r="DO20" s="14">
        <f t="shared" si="56"/>
        <v>4.4529085840980262E-3</v>
      </c>
      <c r="DP20" s="14">
        <f t="shared" si="57"/>
        <v>-4.3834238188871823E-6</v>
      </c>
      <c r="DQ20" s="14">
        <f t="shared" si="58"/>
        <v>3.5812577076926935E-3</v>
      </c>
      <c r="DR20" s="14">
        <f t="shared" si="59"/>
        <v>0.98135305696330222</v>
      </c>
      <c r="DS20" s="14">
        <f t="shared" si="60"/>
        <v>0.93717049054628332</v>
      </c>
      <c r="DT20" s="14">
        <f t="shared" si="61"/>
        <v>8.7170490546283341E-2</v>
      </c>
      <c r="DU20" s="14">
        <f t="shared" si="62"/>
        <v>0.94352388816779009</v>
      </c>
      <c r="DV20" s="14">
        <f t="shared" si="63"/>
        <v>0.14556021544264547</v>
      </c>
      <c r="DW20" s="14">
        <f t="shared" si="64"/>
        <v>-6.3783321722344577E-2</v>
      </c>
      <c r="DX20" s="14">
        <f t="shared" si="65"/>
        <v>3.6138974995456709E-3</v>
      </c>
      <c r="DY20" s="14">
        <f t="shared" si="66"/>
        <v>-2.6010193982927422E-6</v>
      </c>
      <c r="DZ20" s="14">
        <f t="shared" si="67"/>
        <v>2.8963642256414415E-3</v>
      </c>
      <c r="EA20" s="14">
        <f t="shared" si="68"/>
        <v>0.98483970536152787</v>
      </c>
      <c r="EB20" s="14">
        <f t="shared" si="69"/>
        <v>0.94268563128719973</v>
      </c>
      <c r="EC20" s="14">
        <f t="shared" si="70"/>
        <v>-8.3825688059036008E-4</v>
      </c>
      <c r="ED20" s="14">
        <f t="shared" si="71"/>
        <v>-0.94102960378398981</v>
      </c>
      <c r="EE20" s="14">
        <f t="shared" si="72"/>
        <v>0.94263310122844235</v>
      </c>
      <c r="EI20">
        <f t="shared" si="20"/>
        <v>562.44200388503873</v>
      </c>
      <c r="ES20">
        <f t="shared" ref="ES20:ES57" si="110">(EI20*$EM$18)/(DK20*10.73*$EH$18)</f>
        <v>1.6873115802576082</v>
      </c>
      <c r="ET20">
        <f t="shared" si="73"/>
        <v>2.517714123241668E-2</v>
      </c>
      <c r="EU20">
        <f t="shared" ref="EU20:EU57" si="111">EXP($EQ$18*ET20^$ER$18)</f>
        <v>1.0473442782743299</v>
      </c>
      <c r="EV20">
        <f t="shared" ref="EV20:EV57" si="112">$EP$18*10^-4*EU20</f>
        <v>1.3133895074621784E-2</v>
      </c>
      <c r="EX20" s="16">
        <v>260.60000000000002</v>
      </c>
      <c r="EY20" s="16">
        <v>1509.8</v>
      </c>
      <c r="FA20" s="22">
        <v>491</v>
      </c>
      <c r="FB20" s="22">
        <v>1000.3</v>
      </c>
    </row>
    <row r="21" spans="3:158">
      <c r="C21" s="4">
        <f t="shared" si="74"/>
        <v>609.98774024304362</v>
      </c>
      <c r="D21">
        <f>Sheet2!D21</f>
        <v>548</v>
      </c>
      <c r="E21" s="4">
        <f t="shared" si="21"/>
        <v>642.4352602573166</v>
      </c>
      <c r="F21" s="4">
        <f t="shared" si="22"/>
        <v>-94.4352602573166</v>
      </c>
      <c r="G21" s="4">
        <f t="shared" si="0"/>
        <v>578.99387012152181</v>
      </c>
      <c r="I21" s="4">
        <f t="shared" si="1"/>
        <v>578.99387012152181</v>
      </c>
      <c r="M21">
        <f t="shared" si="23"/>
        <v>86.25787639272103</v>
      </c>
      <c r="O21">
        <f t="shared" si="24"/>
        <v>1.2294741062379348</v>
      </c>
      <c r="P21">
        <f t="shared" si="25"/>
        <v>2.8517989421845538E-2</v>
      </c>
      <c r="Q21">
        <f t="shared" si="26"/>
        <v>122.94741062379349</v>
      </c>
      <c r="R21">
        <f t="shared" si="75"/>
        <v>690.34971065260049</v>
      </c>
      <c r="S21">
        <f t="shared" si="27"/>
        <v>466.95961489429061</v>
      </c>
      <c r="T21">
        <f t="shared" si="76"/>
        <v>0.80137421236072792</v>
      </c>
      <c r="U21">
        <f t="shared" si="28"/>
        <v>48.33</v>
      </c>
      <c r="V21">
        <f t="shared" si="29"/>
        <v>1.0245617551982791</v>
      </c>
      <c r="W21">
        <f t="shared" si="30"/>
        <v>49.517069628732827</v>
      </c>
      <c r="X21">
        <f t="shared" si="31"/>
        <v>60.879954925307878</v>
      </c>
      <c r="Y21">
        <f t="shared" si="2"/>
        <v>1.2294741062379348</v>
      </c>
      <c r="Z21">
        <f t="shared" si="32"/>
        <v>49.517069628732827</v>
      </c>
      <c r="AE21">
        <f t="shared" ref="AE21:AE57" si="113">10.715*(M21+100)^-0.515</f>
        <v>0.7259105899201006</v>
      </c>
      <c r="AF21">
        <f t="shared" ref="AF21:AF57" si="114">5.44*(M21+150)^-0.338</f>
        <v>0.85781637372383868</v>
      </c>
      <c r="AG21">
        <f t="shared" si="33"/>
        <v>3.0329987954326461</v>
      </c>
      <c r="AH21">
        <f t="shared" si="3"/>
        <v>0</v>
      </c>
      <c r="AI21">
        <f t="shared" si="4"/>
        <v>3.0329987954326461</v>
      </c>
      <c r="AJ21">
        <f t="shared" si="77"/>
        <v>3.0329987954326461</v>
      </c>
      <c r="AK21">
        <f t="shared" si="5"/>
        <v>0</v>
      </c>
      <c r="AL21">
        <f t="shared" si="6"/>
        <v>30</v>
      </c>
      <c r="AM21">
        <f t="shared" si="78"/>
        <v>30</v>
      </c>
      <c r="AO21">
        <f t="shared" si="79"/>
        <v>0.86805677679388582</v>
      </c>
      <c r="AQ21">
        <f t="shared" si="34"/>
        <v>0.94105443197532024</v>
      </c>
      <c r="AS21">
        <f t="shared" si="7"/>
        <v>0.36624103994387175</v>
      </c>
      <c r="AT21">
        <f t="shared" si="7"/>
        <v>0.24772919048377184</v>
      </c>
      <c r="AU21">
        <f t="shared" si="80"/>
        <v>0.61397023042764354</v>
      </c>
      <c r="AV21">
        <f t="shared" si="35"/>
        <v>0.59651270011703494</v>
      </c>
      <c r="AW21">
        <f t="shared" si="81"/>
        <v>0.40348729988296506</v>
      </c>
      <c r="AX21">
        <f t="shared" si="8"/>
        <v>0.56934237212259187</v>
      </c>
      <c r="AY21">
        <f t="shared" si="82"/>
        <v>0.56934237212259187</v>
      </c>
      <c r="AZ21">
        <f t="shared" si="83"/>
        <v>0.80450584078318454</v>
      </c>
      <c r="BA21">
        <f t="shared" si="84"/>
        <v>0.54417599050949672</v>
      </c>
      <c r="BB21">
        <f t="shared" si="9"/>
        <v>25.881610570361687</v>
      </c>
      <c r="BC21">
        <f t="shared" si="85"/>
        <v>1.4026872009160953E-2</v>
      </c>
      <c r="BD21">
        <f t="shared" si="86"/>
        <v>2.2347674764689944E-3</v>
      </c>
      <c r="BE21">
        <f t="shared" si="87"/>
        <v>0.86695428564102561</v>
      </c>
      <c r="BF21">
        <f t="shared" si="88"/>
        <v>2.5777223937668275E-3</v>
      </c>
      <c r="BG21">
        <f t="shared" si="36"/>
        <v>3.8831184624518668E-3</v>
      </c>
      <c r="BH21">
        <f t="shared" si="37"/>
        <v>23.865644833403792</v>
      </c>
      <c r="BI21">
        <f t="shared" si="89"/>
        <v>1.6270746043353586E-4</v>
      </c>
      <c r="BJ21">
        <f t="shared" si="90"/>
        <v>0.20678484723457732</v>
      </c>
      <c r="BK21">
        <f t="shared" si="91"/>
        <v>1.1976336644076915</v>
      </c>
      <c r="BL21">
        <f t="shared" si="92"/>
        <v>0.41552519131530818</v>
      </c>
      <c r="BM21">
        <f t="shared" si="38"/>
        <v>1.0180828347185215E-4</v>
      </c>
      <c r="BN21">
        <f t="shared" si="93"/>
        <v>1.0815029672077336</v>
      </c>
      <c r="BO21">
        <f t="shared" si="94"/>
        <v>0.99457507957007973</v>
      </c>
      <c r="BP21">
        <f t="shared" si="95"/>
        <v>1.0874020367323398</v>
      </c>
      <c r="BQ21">
        <f t="shared" si="39"/>
        <v>0.45184293934986131</v>
      </c>
      <c r="BR21">
        <f t="shared" si="40"/>
        <v>0.45184293934986131</v>
      </c>
      <c r="BS21">
        <f t="shared" si="41"/>
        <v>0.45184293934986131</v>
      </c>
      <c r="BT21">
        <f t="shared" si="10"/>
        <v>18.135183075800217</v>
      </c>
      <c r="BU21">
        <f t="shared" si="11"/>
        <v>0.43102315435037564</v>
      </c>
      <c r="BV21">
        <f t="shared" si="12"/>
        <v>34996.556095584652</v>
      </c>
      <c r="BW21">
        <f t="shared" si="13"/>
        <v>0.15372953981524595</v>
      </c>
      <c r="BX21">
        <f t="shared" si="14"/>
        <v>30049.822631154697</v>
      </c>
      <c r="BY21">
        <f t="shared" si="96"/>
        <v>1.6187778227438283E-4</v>
      </c>
      <c r="BZ21">
        <f t="shared" si="97"/>
        <v>1.6789450180545486E-4</v>
      </c>
      <c r="CA21">
        <f t="shared" si="98"/>
        <v>-3.186576398139819</v>
      </c>
      <c r="CB21">
        <f t="shared" si="99"/>
        <v>12.627351945789723</v>
      </c>
      <c r="CC21">
        <f t="shared" si="100"/>
        <v>6.271557807226465E-3</v>
      </c>
      <c r="CD21">
        <f t="shared" si="15"/>
        <v>23.327674846686122</v>
      </c>
      <c r="CE21" s="11">
        <f t="shared" si="16"/>
        <v>2560417848.9577594</v>
      </c>
      <c r="CF21" s="18">
        <f t="shared" si="42"/>
        <v>0.16223760007136484</v>
      </c>
      <c r="CG21" s="18">
        <f t="shared" si="17"/>
        <v>32.447520014272968</v>
      </c>
      <c r="CH21">
        <f t="shared" si="101"/>
        <v>800</v>
      </c>
      <c r="CI21" s="4">
        <f t="shared" si="18"/>
        <v>642.4352602573166</v>
      </c>
      <c r="CJ21" s="11"/>
      <c r="CK21" s="11"/>
      <c r="CL21" s="11"/>
      <c r="CM21" s="11"/>
      <c r="CN21" s="11"/>
      <c r="CO21" s="11"/>
      <c r="CP21" s="11"/>
      <c r="CQ21" s="13">
        <f t="shared" si="19"/>
        <v>0.86805677679388582</v>
      </c>
      <c r="CR21" s="14">
        <v>0.8</v>
      </c>
      <c r="CS21" s="14">
        <f t="shared" si="102"/>
        <v>0.17672655911420682</v>
      </c>
      <c r="CT21" s="14">
        <f t="shared" si="43"/>
        <v>-7.7440164145030035E-2</v>
      </c>
      <c r="CU21" s="14">
        <f t="shared" si="103"/>
        <v>5.3271398071657603E-3</v>
      </c>
      <c r="CV21" s="14">
        <f t="shared" si="104"/>
        <v>-6.8618188951687355E-6</v>
      </c>
      <c r="CW21" s="14">
        <f t="shared" si="44"/>
        <v>4.2998996026593498E-3</v>
      </c>
      <c r="CX21" s="14">
        <f t="shared" si="45"/>
        <v>0.97773317683005068</v>
      </c>
      <c r="CY21" s="14">
        <f t="shared" si="46"/>
        <v>0.93209799197958931</v>
      </c>
      <c r="CZ21" s="14">
        <f t="shared" si="47"/>
        <v>0.13209799197958927</v>
      </c>
      <c r="DA21" s="14">
        <v>0.85</v>
      </c>
      <c r="DB21" s="14">
        <f t="shared" si="48"/>
        <v>0.16633087916631234</v>
      </c>
      <c r="DC21" s="14">
        <f t="shared" si="49"/>
        <v>-7.2884860371792995E-2</v>
      </c>
      <c r="DD21" s="14">
        <f t="shared" si="50"/>
        <v>4.7188504866243434E-3</v>
      </c>
      <c r="DE21" s="14">
        <f t="shared" si="51"/>
        <v>-5.0675093406029348E-6</v>
      </c>
      <c r="DF21" s="14">
        <f t="shared" si="52"/>
        <v>3.7993293981259091E-3</v>
      </c>
      <c r="DG21" s="14">
        <f t="shared" si="105"/>
        <v>0.98025047019278788</v>
      </c>
      <c r="DH21" s="14">
        <f t="shared" si="106"/>
        <v>0.93556335205310215</v>
      </c>
      <c r="DI21" s="14">
        <f t="shared" si="107"/>
        <v>8.5563352053102171E-2</v>
      </c>
      <c r="DJ21" s="14">
        <f t="shared" si="108"/>
        <v>-0.93069279852974318</v>
      </c>
      <c r="DK21" s="14">
        <f t="shared" si="109"/>
        <v>0.94193511778351613</v>
      </c>
      <c r="DL21" s="14">
        <f t="shared" si="53"/>
        <v>0.85</v>
      </c>
      <c r="DM21" s="14">
        <f t="shared" si="54"/>
        <v>0.16633087916631234</v>
      </c>
      <c r="DN21" s="14">
        <f t="shared" si="55"/>
        <v>-7.2884860371792995E-2</v>
      </c>
      <c r="DO21" s="14">
        <f t="shared" si="56"/>
        <v>4.7188504866243434E-3</v>
      </c>
      <c r="DP21" s="14">
        <f t="shared" si="57"/>
        <v>-5.0675093406029348E-6</v>
      </c>
      <c r="DQ21" s="14">
        <f t="shared" si="58"/>
        <v>3.7993293981259091E-3</v>
      </c>
      <c r="DR21" s="14">
        <f t="shared" si="59"/>
        <v>0.98025047019278788</v>
      </c>
      <c r="DS21" s="14">
        <f t="shared" si="60"/>
        <v>0.93556335205310215</v>
      </c>
      <c r="DT21" s="14">
        <f t="shared" si="61"/>
        <v>8.5563352053102171E-2</v>
      </c>
      <c r="DU21" s="14">
        <f t="shared" si="62"/>
        <v>0.94193511778351613</v>
      </c>
      <c r="DV21" s="14">
        <f t="shared" si="63"/>
        <v>0.15009658799435374</v>
      </c>
      <c r="DW21" s="14">
        <f t="shared" si="64"/>
        <v>-6.5771123877199397E-2</v>
      </c>
      <c r="DX21" s="14">
        <f t="shared" si="65"/>
        <v>3.8426611627169665E-3</v>
      </c>
      <c r="DY21" s="14">
        <f t="shared" si="66"/>
        <v>-3.0323843201602365E-6</v>
      </c>
      <c r="DZ21" s="14">
        <f t="shared" si="67"/>
        <v>3.082640551554786E-3</v>
      </c>
      <c r="EA21" s="14">
        <f t="shared" si="68"/>
        <v>0.98388781388446855</v>
      </c>
      <c r="EB21" s="14">
        <f t="shared" si="69"/>
        <v>0.94110754214309855</v>
      </c>
      <c r="EC21" s="14">
        <f t="shared" si="70"/>
        <v>-8.2757564041757714E-4</v>
      </c>
      <c r="ED21" s="14">
        <f t="shared" si="71"/>
        <v>-0.93969453432309114</v>
      </c>
      <c r="EE21" s="14">
        <f t="shared" si="72"/>
        <v>0.94105443197532024</v>
      </c>
      <c r="EI21">
        <f t="shared" si="20"/>
        <v>578.99387012152181</v>
      </c>
      <c r="ES21">
        <f t="shared" si="110"/>
        <v>1.7398965116249026</v>
      </c>
      <c r="ET21">
        <f t="shared" si="73"/>
        <v>2.596178483898114E-2</v>
      </c>
      <c r="EU21">
        <f t="shared" si="111"/>
        <v>1.0492933992191131</v>
      </c>
      <c r="EV21">
        <f t="shared" si="112"/>
        <v>1.3158337419424309E-2</v>
      </c>
      <c r="EX21" s="16">
        <v>355.1</v>
      </c>
      <c r="EY21" s="16">
        <v>2140.4</v>
      </c>
      <c r="FA21" s="22">
        <v>802</v>
      </c>
      <c r="FB21" s="22">
        <v>1750.1</v>
      </c>
    </row>
    <row r="22" spans="3:158">
      <c r="C22" s="4">
        <f t="shared" si="74"/>
        <v>642.4352602573166</v>
      </c>
      <c r="D22">
        <f>Sheet2!D22</f>
        <v>549</v>
      </c>
      <c r="E22" s="4">
        <f t="shared" si="21"/>
        <v>675.22893506179912</v>
      </c>
      <c r="F22" s="4">
        <f t="shared" si="22"/>
        <v>-126.22893506179912</v>
      </c>
      <c r="G22" s="4">
        <f t="shared" si="0"/>
        <v>595.71763012865836</v>
      </c>
      <c r="I22" s="4">
        <f t="shared" si="1"/>
        <v>595.71763012865836</v>
      </c>
      <c r="M22">
        <f t="shared" si="23"/>
        <v>88.986472047034667</v>
      </c>
      <c r="O22">
        <f t="shared" si="24"/>
        <v>1.2290279263531805</v>
      </c>
      <c r="P22">
        <f t="shared" si="25"/>
        <v>2.7670649444372936E-2</v>
      </c>
      <c r="Q22">
        <f t="shared" si="26"/>
        <v>122.90279263531805</v>
      </c>
      <c r="R22">
        <f t="shared" si="75"/>
        <v>690.09918064731085</v>
      </c>
      <c r="S22">
        <f t="shared" si="27"/>
        <v>445.53488877882461</v>
      </c>
      <c r="T22">
        <f t="shared" si="76"/>
        <v>0.8011013527952966</v>
      </c>
      <c r="U22">
        <f t="shared" si="28"/>
        <v>48.33</v>
      </c>
      <c r="V22">
        <f t="shared" si="29"/>
        <v>1.0241899386276505</v>
      </c>
      <c r="W22">
        <f t="shared" si="30"/>
        <v>49.499099733874345</v>
      </c>
      <c r="X22">
        <f t="shared" si="31"/>
        <v>60.835775902272857</v>
      </c>
      <c r="Y22">
        <f t="shared" si="2"/>
        <v>1.2290279263531805</v>
      </c>
      <c r="Z22">
        <f t="shared" si="32"/>
        <v>49.499099733874345</v>
      </c>
      <c r="AE22">
        <f t="shared" si="113"/>
        <v>0.72049397874476062</v>
      </c>
      <c r="AF22">
        <f t="shared" si="114"/>
        <v>0.85449341086052699</v>
      </c>
      <c r="AG22">
        <f t="shared" si="33"/>
        <v>2.993738808620289</v>
      </c>
      <c r="AH22">
        <f t="shared" si="3"/>
        <v>0</v>
      </c>
      <c r="AI22">
        <f t="shared" si="4"/>
        <v>2.993738808620289</v>
      </c>
      <c r="AJ22">
        <f t="shared" si="77"/>
        <v>2.993738808620289</v>
      </c>
      <c r="AK22">
        <f t="shared" si="5"/>
        <v>0</v>
      </c>
      <c r="AL22">
        <f t="shared" si="6"/>
        <v>30</v>
      </c>
      <c r="AM22">
        <f t="shared" si="78"/>
        <v>30</v>
      </c>
      <c r="AO22">
        <f t="shared" si="79"/>
        <v>0.89312988025286111</v>
      </c>
      <c r="AQ22">
        <f t="shared" si="34"/>
        <v>0.93946732652015974</v>
      </c>
      <c r="AS22">
        <f t="shared" si="7"/>
        <v>0.36610812995889086</v>
      </c>
      <c r="AT22">
        <f t="shared" si="7"/>
        <v>0.23636304684387183</v>
      </c>
      <c r="AU22">
        <f t="shared" si="80"/>
        <v>0.60247117680276263</v>
      </c>
      <c r="AV22">
        <f t="shared" si="35"/>
        <v>0.6076774193610055</v>
      </c>
      <c r="AW22">
        <f t="shared" si="81"/>
        <v>0.3923225806389945</v>
      </c>
      <c r="AX22">
        <f t="shared" si="8"/>
        <v>0.58795750267701685</v>
      </c>
      <c r="AY22">
        <f t="shared" si="82"/>
        <v>0.58795750267701685</v>
      </c>
      <c r="AZ22">
        <f t="shared" si="83"/>
        <v>0.80414091032549484</v>
      </c>
      <c r="BA22">
        <f t="shared" si="84"/>
        <v>0.51916136273095304</v>
      </c>
      <c r="BB22">
        <f t="shared" si="9"/>
        <v>25.876913886697952</v>
      </c>
      <c r="BC22">
        <f t="shared" si="85"/>
        <v>1.3846560655682289E-2</v>
      </c>
      <c r="BD22">
        <f t="shared" si="86"/>
        <v>2.2317748250719927E-3</v>
      </c>
      <c r="BE22">
        <f t="shared" si="87"/>
        <v>0.86856069116290457</v>
      </c>
      <c r="BF22">
        <f t="shared" si="88"/>
        <v>2.5695093593101691E-3</v>
      </c>
      <c r="BG22">
        <f t="shared" si="36"/>
        <v>3.8689904257457023E-3</v>
      </c>
      <c r="BH22">
        <f t="shared" si="37"/>
        <v>23.224323547422447</v>
      </c>
      <c r="BI22">
        <f t="shared" si="89"/>
        <v>1.6659216867373957E-4</v>
      </c>
      <c r="BJ22">
        <f t="shared" si="90"/>
        <v>0.21208180490298092</v>
      </c>
      <c r="BK22">
        <f t="shared" si="91"/>
        <v>1.2028196008695091</v>
      </c>
      <c r="BL22">
        <f t="shared" si="92"/>
        <v>0.41990539742821814</v>
      </c>
      <c r="BM22">
        <f t="shared" si="38"/>
        <v>9.6689559580661764E-5</v>
      </c>
      <c r="BN22">
        <f t="shared" si="93"/>
        <v>1.0818586382453943</v>
      </c>
      <c r="BO22">
        <f t="shared" si="94"/>
        <v>0.99484708365222496</v>
      </c>
      <c r="BP22">
        <f t="shared" si="95"/>
        <v>1.0874622402005116</v>
      </c>
      <c r="BQ22">
        <f t="shared" si="39"/>
        <v>0.45663126415957628</v>
      </c>
      <c r="BR22">
        <f t="shared" si="40"/>
        <v>0.45663126415957628</v>
      </c>
      <c r="BS22">
        <f t="shared" si="41"/>
        <v>0.45663126415957628</v>
      </c>
      <c r="BT22">
        <f t="shared" si="10"/>
        <v>18.122022838217369</v>
      </c>
      <c r="BU22">
        <f t="shared" si="11"/>
        <v>0.42384503289452402</v>
      </c>
      <c r="BV22">
        <f t="shared" si="12"/>
        <v>34958.219102331066</v>
      </c>
      <c r="BW22">
        <f t="shared" si="13"/>
        <v>0.15701291106175824</v>
      </c>
      <c r="BX22">
        <f t="shared" si="14"/>
        <v>29389.206851229421</v>
      </c>
      <c r="BY22">
        <f t="shared" si="96"/>
        <v>1.6187778227438283E-4</v>
      </c>
      <c r="BZ22">
        <f t="shared" si="97"/>
        <v>1.7166846405686337E-4</v>
      </c>
      <c r="CA22">
        <f t="shared" si="98"/>
        <v>-3.1791482358303758</v>
      </c>
      <c r="CB22">
        <f t="shared" si="99"/>
        <v>12.600757189550542</v>
      </c>
      <c r="CC22">
        <f t="shared" si="100"/>
        <v>6.2980588436356731E-3</v>
      </c>
      <c r="CD22">
        <f t="shared" si="15"/>
        <v>23.577202584457812</v>
      </c>
      <c r="CE22" s="11">
        <f t="shared" si="16"/>
        <v>2538453958.6710262</v>
      </c>
      <c r="CF22" s="18">
        <f t="shared" si="42"/>
        <v>0.16396837402241263</v>
      </c>
      <c r="CG22" s="18">
        <f t="shared" si="17"/>
        <v>32.793674804482528</v>
      </c>
      <c r="CH22">
        <f t="shared" si="101"/>
        <v>1000</v>
      </c>
      <c r="CI22" s="4">
        <f t="shared" si="18"/>
        <v>675.22893506179912</v>
      </c>
      <c r="CJ22" s="11"/>
      <c r="CK22" s="11"/>
      <c r="CL22" s="11"/>
      <c r="CM22" s="11"/>
      <c r="CN22" s="11"/>
      <c r="CO22" s="11"/>
      <c r="CP22" s="11"/>
      <c r="CQ22" s="13">
        <f t="shared" si="19"/>
        <v>0.89312988025286111</v>
      </c>
      <c r="CR22" s="14">
        <v>0.8</v>
      </c>
      <c r="CS22" s="14">
        <f t="shared" si="102"/>
        <v>0.18183115989502804</v>
      </c>
      <c r="CT22" s="14">
        <f t="shared" si="43"/>
        <v>-7.9676959363264244E-2</v>
      </c>
      <c r="CU22" s="14">
        <f t="shared" si="103"/>
        <v>5.6393242882139018E-3</v>
      </c>
      <c r="CV22" s="14">
        <f t="shared" si="104"/>
        <v>-7.9117341932027761E-6</v>
      </c>
      <c r="CW22" s="14">
        <f t="shared" si="44"/>
        <v>4.5577596633258142E-3</v>
      </c>
      <c r="CX22" s="14">
        <f t="shared" si="45"/>
        <v>0.97644377004655769</v>
      </c>
      <c r="CY22" s="14">
        <f t="shared" si="46"/>
        <v>0.93042067268776685</v>
      </c>
      <c r="CZ22" s="14">
        <f t="shared" si="47"/>
        <v>0.1304206726877668</v>
      </c>
      <c r="DA22" s="14">
        <v>0.85</v>
      </c>
      <c r="DB22" s="14">
        <f t="shared" si="48"/>
        <v>0.17113520931296761</v>
      </c>
      <c r="DC22" s="14">
        <f t="shared" si="49"/>
        <v>-7.4990079400719306E-2</v>
      </c>
      <c r="DD22" s="14">
        <f t="shared" si="50"/>
        <v>4.9953876047846351E-3</v>
      </c>
      <c r="DE22" s="14">
        <f t="shared" si="51"/>
        <v>-5.8428803699047174E-6</v>
      </c>
      <c r="DF22" s="14">
        <f t="shared" si="52"/>
        <v>4.0265897195743399E-3</v>
      </c>
      <c r="DG22" s="14">
        <f t="shared" si="105"/>
        <v>0.97910526978328094</v>
      </c>
      <c r="DH22" s="14">
        <f t="shared" si="106"/>
        <v>0.93395360629812563</v>
      </c>
      <c r="DI22" s="14">
        <f t="shared" si="107"/>
        <v>8.3953606298125649E-2</v>
      </c>
      <c r="DJ22" s="14">
        <f t="shared" si="108"/>
        <v>-0.9293413277928243</v>
      </c>
      <c r="DK22" s="14">
        <f t="shared" si="109"/>
        <v>0.94033667586645975</v>
      </c>
      <c r="DL22" s="14">
        <f t="shared" si="53"/>
        <v>0.85</v>
      </c>
      <c r="DM22" s="14">
        <f t="shared" si="54"/>
        <v>0.17113520931296761</v>
      </c>
      <c r="DN22" s="14">
        <f t="shared" si="55"/>
        <v>-7.4990079400719306E-2</v>
      </c>
      <c r="DO22" s="14">
        <f t="shared" si="56"/>
        <v>4.9953876047846351E-3</v>
      </c>
      <c r="DP22" s="14">
        <f t="shared" si="57"/>
        <v>-5.8428803699047174E-6</v>
      </c>
      <c r="DQ22" s="14">
        <f t="shared" si="58"/>
        <v>4.026589719574339E-3</v>
      </c>
      <c r="DR22" s="14">
        <f t="shared" si="59"/>
        <v>0.97910526978328094</v>
      </c>
      <c r="DS22" s="14">
        <f t="shared" si="60"/>
        <v>0.93395360629812563</v>
      </c>
      <c r="DT22" s="14">
        <f t="shared" si="61"/>
        <v>8.3953606298125649E-2</v>
      </c>
      <c r="DU22" s="14">
        <f t="shared" si="62"/>
        <v>0.94033667586645975</v>
      </c>
      <c r="DV22" s="14">
        <f t="shared" si="63"/>
        <v>0.15469451702709128</v>
      </c>
      <c r="DW22" s="14">
        <f t="shared" si="64"/>
        <v>-6.7785899589503582E-2</v>
      </c>
      <c r="DX22" s="14">
        <f t="shared" si="65"/>
        <v>4.0816925892970604E-3</v>
      </c>
      <c r="DY22" s="14">
        <f t="shared" si="66"/>
        <v>-3.5261821859128778E-6</v>
      </c>
      <c r="DZ22" s="14">
        <f t="shared" si="67"/>
        <v>3.2776507712805269E-3</v>
      </c>
      <c r="EA22" s="14">
        <f t="shared" si="68"/>
        <v>0.98289418088085323</v>
      </c>
      <c r="EB22" s="14">
        <f t="shared" si="69"/>
        <v>0.93952090305203062</v>
      </c>
      <c r="EC22" s="14">
        <f t="shared" si="70"/>
        <v>-8.1577281442912764E-4</v>
      </c>
      <c r="ED22" s="14">
        <f t="shared" si="71"/>
        <v>-0.93837168901216983</v>
      </c>
      <c r="EE22" s="14">
        <f t="shared" si="72"/>
        <v>0.93946732652015974</v>
      </c>
      <c r="EI22">
        <f t="shared" si="20"/>
        <v>595.71763012865836</v>
      </c>
      <c r="ES22">
        <f t="shared" si="110"/>
        <v>1.7931949962317599</v>
      </c>
      <c r="ET22">
        <f t="shared" si="73"/>
        <v>2.6757075697007353E-2</v>
      </c>
      <c r="EU22">
        <f t="shared" si="111"/>
        <v>1.0512898696515627</v>
      </c>
      <c r="EV22">
        <f t="shared" si="112"/>
        <v>1.318337353574566E-2</v>
      </c>
      <c r="EX22" s="16">
        <v>472.9</v>
      </c>
      <c r="EY22" s="16">
        <v>3019.3</v>
      </c>
      <c r="FA22" s="22">
        <v>1124.9000000000001</v>
      </c>
      <c r="FB22" s="22">
        <v>2538.3000000000002</v>
      </c>
    </row>
    <row r="23" spans="3:158">
      <c r="C23" s="4">
        <f t="shared" si="74"/>
        <v>675.22893506179912</v>
      </c>
      <c r="D23">
        <f>Sheet2!D23</f>
        <v>550</v>
      </c>
      <c r="E23" s="4">
        <f t="shared" si="21"/>
        <v>708.371454659493</v>
      </c>
      <c r="F23" s="4">
        <f t="shared" si="22"/>
        <v>-158.371454659493</v>
      </c>
      <c r="G23" s="4">
        <f t="shared" si="0"/>
        <v>612.61446753089956</v>
      </c>
      <c r="I23" s="4">
        <f t="shared" si="1"/>
        <v>612.61446753089956</v>
      </c>
      <c r="M23">
        <f t="shared" si="23"/>
        <v>91.750605629248483</v>
      </c>
      <c r="O23">
        <f t="shared" si="24"/>
        <v>1.2285772933094625</v>
      </c>
      <c r="P23">
        <f t="shared" si="25"/>
        <v>2.6861760888261262E-2</v>
      </c>
      <c r="Q23">
        <f t="shared" si="26"/>
        <v>122.85772933094626</v>
      </c>
      <c r="R23">
        <f t="shared" si="75"/>
        <v>689.84615019326327</v>
      </c>
      <c r="S23">
        <f t="shared" si="27"/>
        <v>425.08573922992855</v>
      </c>
      <c r="T23">
        <f t="shared" si="76"/>
        <v>0.80082493943707522</v>
      </c>
      <c r="U23">
        <f t="shared" si="28"/>
        <v>48.33</v>
      </c>
      <c r="V23">
        <f t="shared" si="29"/>
        <v>1.0238144110912188</v>
      </c>
      <c r="W23">
        <f t="shared" si="30"/>
        <v>49.480950488038602</v>
      </c>
      <c r="X23">
        <f t="shared" si="31"/>
        <v>60.791172220973991</v>
      </c>
      <c r="Y23">
        <f t="shared" si="2"/>
        <v>1.2285772933094625</v>
      </c>
      <c r="Z23">
        <f t="shared" si="32"/>
        <v>49.480950488038602</v>
      </c>
      <c r="AE23">
        <f t="shared" si="113"/>
        <v>0.71512630296030677</v>
      </c>
      <c r="AF23">
        <f t="shared" si="114"/>
        <v>0.85117853054284887</v>
      </c>
      <c r="AG23">
        <f t="shared" si="33"/>
        <v>2.9550620226801345</v>
      </c>
      <c r="AH23">
        <f t="shared" si="3"/>
        <v>0</v>
      </c>
      <c r="AI23">
        <f t="shared" si="4"/>
        <v>2.9550620226801345</v>
      </c>
      <c r="AJ23">
        <f t="shared" si="77"/>
        <v>2.9550620226801345</v>
      </c>
      <c r="AK23">
        <f t="shared" si="5"/>
        <v>0</v>
      </c>
      <c r="AL23">
        <f t="shared" si="6"/>
        <v>30</v>
      </c>
      <c r="AM23">
        <f t="shared" si="78"/>
        <v>30</v>
      </c>
      <c r="AO23">
        <f t="shared" si="79"/>
        <v>0.91846247006131865</v>
      </c>
      <c r="AQ23">
        <f t="shared" si="34"/>
        <v>0.93787207018719476</v>
      </c>
      <c r="AS23">
        <f t="shared" si="7"/>
        <v>0.36597389344774595</v>
      </c>
      <c r="AT23">
        <f t="shared" si="7"/>
        <v>0.22551446143680956</v>
      </c>
      <c r="AU23">
        <f t="shared" si="80"/>
        <v>0.59148835488455553</v>
      </c>
      <c r="AV23">
        <f t="shared" si="35"/>
        <v>0.61873389463293038</v>
      </c>
      <c r="AW23">
        <f t="shared" si="81"/>
        <v>0.38126610536706962</v>
      </c>
      <c r="AX23">
        <f t="shared" si="8"/>
        <v>0.6054083428486583</v>
      </c>
      <c r="AY23">
        <f t="shared" si="82"/>
        <v>0.6054083428486583</v>
      </c>
      <c r="AZ23">
        <f t="shared" si="83"/>
        <v>0.80377237124640244</v>
      </c>
      <c r="BA23">
        <f t="shared" si="84"/>
        <v>0.4952874963615419</v>
      </c>
      <c r="BB23">
        <f t="shared" si="9"/>
        <v>25.872169461729214</v>
      </c>
      <c r="BC23">
        <f t="shared" si="85"/>
        <v>1.3668926947957113E-2</v>
      </c>
      <c r="BD23">
        <f t="shared" si="86"/>
        <v>2.228797577034293E-3</v>
      </c>
      <c r="BE23">
        <f t="shared" si="87"/>
        <v>0.87014612730961927</v>
      </c>
      <c r="BF23">
        <f t="shared" si="88"/>
        <v>2.5614060754662561E-3</v>
      </c>
      <c r="BG23">
        <f t="shared" si="36"/>
        <v>3.8550214857330368E-3</v>
      </c>
      <c r="BH23">
        <f t="shared" si="37"/>
        <v>22.59995451655298</v>
      </c>
      <c r="BI23">
        <f t="shared" si="89"/>
        <v>1.7057651522747478E-4</v>
      </c>
      <c r="BJ23">
        <f t="shared" si="90"/>
        <v>0.21753749518281154</v>
      </c>
      <c r="BK23">
        <f t="shared" si="91"/>
        <v>1.2081611923804978</v>
      </c>
      <c r="BL23">
        <f t="shared" si="92"/>
        <v>0.42433086340395659</v>
      </c>
      <c r="BM23">
        <f t="shared" si="38"/>
        <v>9.1827794115153125E-5</v>
      </c>
      <c r="BN23">
        <f t="shared" si="93"/>
        <v>1.0821965677896388</v>
      </c>
      <c r="BO23">
        <f t="shared" si="94"/>
        <v>0.99510550674581377</v>
      </c>
      <c r="BP23">
        <f t="shared" si="95"/>
        <v>1.0875194242755519</v>
      </c>
      <c r="BQ23">
        <f t="shared" si="39"/>
        <v>0.46146805627141874</v>
      </c>
      <c r="BR23">
        <f t="shared" si="40"/>
        <v>0.46146805627141874</v>
      </c>
      <c r="BS23">
        <f t="shared" si="41"/>
        <v>0.46146805627141874</v>
      </c>
      <c r="BT23">
        <f t="shared" si="10"/>
        <v>18.108736101602631</v>
      </c>
      <c r="BU23">
        <f t="shared" si="11"/>
        <v>0.41657375354147469</v>
      </c>
      <c r="BV23">
        <f t="shared" si="12"/>
        <v>34919.468064552428</v>
      </c>
      <c r="BW23">
        <f t="shared" si="13"/>
        <v>0.16039105667894257</v>
      </c>
      <c r="BX23">
        <f t="shared" si="14"/>
        <v>28738.321699242697</v>
      </c>
      <c r="BY23">
        <f t="shared" si="96"/>
        <v>1.6187778227438283E-4</v>
      </c>
      <c r="BZ23">
        <f t="shared" si="97"/>
        <v>1.7555652876322802E-4</v>
      </c>
      <c r="CA23">
        <f t="shared" si="98"/>
        <v>-3.1716430222551173</v>
      </c>
      <c r="CB23">
        <f t="shared" si="99"/>
        <v>12.573856744057846</v>
      </c>
      <c r="CC23">
        <f t="shared" si="100"/>
        <v>6.3250357403604089E-3</v>
      </c>
      <c r="CD23">
        <f t="shared" si="15"/>
        <v>23.828662466301392</v>
      </c>
      <c r="CE23" s="11">
        <f t="shared" si="16"/>
        <v>2516835372.5496283</v>
      </c>
      <c r="CF23" s="18">
        <f t="shared" si="42"/>
        <v>0.16571259798846918</v>
      </c>
      <c r="CG23" s="18">
        <f t="shared" si="17"/>
        <v>33.142519597693834</v>
      </c>
      <c r="CH23">
        <f t="shared" si="101"/>
        <v>1200</v>
      </c>
      <c r="CI23" s="4">
        <f t="shared" si="18"/>
        <v>708.371454659493</v>
      </c>
      <c r="CJ23" s="11"/>
      <c r="CK23" s="11"/>
      <c r="CL23" s="11"/>
      <c r="CM23" s="11"/>
      <c r="CN23" s="11"/>
      <c r="CO23" s="11"/>
      <c r="CP23" s="11"/>
      <c r="CQ23" s="13">
        <f t="shared" si="19"/>
        <v>0.91846247006131865</v>
      </c>
      <c r="CR23" s="14">
        <v>0.8</v>
      </c>
      <c r="CS23" s="14">
        <f t="shared" si="102"/>
        <v>0.18698858916691927</v>
      </c>
      <c r="CT23" s="14">
        <f t="shared" si="43"/>
        <v>-8.1936903603583772E-2</v>
      </c>
      <c r="CU23" s="14">
        <f t="shared" si="103"/>
        <v>5.9637669083413896E-3</v>
      </c>
      <c r="CV23" s="14">
        <f t="shared" si="104"/>
        <v>-9.0992514576389049E-6</v>
      </c>
      <c r="CW23" s="14">
        <f t="shared" si="44"/>
        <v>4.8264340020153307E-3</v>
      </c>
      <c r="CX23" s="14">
        <f t="shared" si="45"/>
        <v>0.97510553568178426</v>
      </c>
      <c r="CY23" s="14">
        <f t="shared" si="46"/>
        <v>0.92874224506918324</v>
      </c>
      <c r="CZ23" s="14">
        <f t="shared" si="47"/>
        <v>0.12874224506918319</v>
      </c>
      <c r="DA23" s="14">
        <v>0.85</v>
      </c>
      <c r="DB23" s="14">
        <f t="shared" si="48"/>
        <v>0.17598926039239463</v>
      </c>
      <c r="DC23" s="14">
        <f t="shared" si="49"/>
        <v>-7.7117085744549438E-2</v>
      </c>
      <c r="DD23" s="14">
        <f t="shared" si="50"/>
        <v>5.282783143721095E-3</v>
      </c>
      <c r="DE23" s="14">
        <f t="shared" si="51"/>
        <v>-6.7198715761130756E-6</v>
      </c>
      <c r="DF23" s="14">
        <f t="shared" si="52"/>
        <v>4.2633143849023164E-3</v>
      </c>
      <c r="DG23" s="14">
        <f t="shared" si="105"/>
        <v>0.97791652000689899</v>
      </c>
      <c r="DH23" s="14">
        <f t="shared" si="106"/>
        <v>0.93234158283772672</v>
      </c>
      <c r="DI23" s="14">
        <f t="shared" si="107"/>
        <v>8.2341582837726746E-2</v>
      </c>
      <c r="DJ23" s="14">
        <f t="shared" si="108"/>
        <v>-0.92801324462913015</v>
      </c>
      <c r="DK23" s="14">
        <f t="shared" si="109"/>
        <v>0.93872888756090289</v>
      </c>
      <c r="DL23" s="14">
        <f t="shared" si="53"/>
        <v>0.85</v>
      </c>
      <c r="DM23" s="14">
        <f t="shared" si="54"/>
        <v>0.17598926039239463</v>
      </c>
      <c r="DN23" s="14">
        <f t="shared" si="55"/>
        <v>-7.7117085744549438E-2</v>
      </c>
      <c r="DO23" s="14">
        <f t="shared" si="56"/>
        <v>5.282783143721095E-3</v>
      </c>
      <c r="DP23" s="14">
        <f t="shared" si="57"/>
        <v>-6.7198715761130756E-6</v>
      </c>
      <c r="DQ23" s="14">
        <f t="shared" si="58"/>
        <v>4.2633143849023164E-3</v>
      </c>
      <c r="DR23" s="14">
        <f t="shared" si="59"/>
        <v>0.97791652000689899</v>
      </c>
      <c r="DS23" s="14">
        <f t="shared" si="60"/>
        <v>0.93234158283772672</v>
      </c>
      <c r="DT23" s="14">
        <f t="shared" si="61"/>
        <v>8.2341582837726746E-2</v>
      </c>
      <c r="DU23" s="14">
        <f t="shared" si="62"/>
        <v>0.93872888756090289</v>
      </c>
      <c r="DV23" s="14">
        <f t="shared" si="63"/>
        <v>0.15935471179779825</v>
      </c>
      <c r="DW23" s="14">
        <f t="shared" si="64"/>
        <v>-6.9827959649973279E-2</v>
      </c>
      <c r="DX23" s="14">
        <f t="shared" si="65"/>
        <v>4.3313199877446059E-3</v>
      </c>
      <c r="DY23" s="14">
        <f t="shared" si="66"/>
        <v>-4.0902955403228779E-6</v>
      </c>
      <c r="DZ23" s="14">
        <f t="shared" si="67"/>
        <v>3.4817125952722947E-3</v>
      </c>
      <c r="EA23" s="14">
        <f t="shared" si="68"/>
        <v>0.9818575725058637</v>
      </c>
      <c r="EB23" s="14">
        <f t="shared" si="69"/>
        <v>0.93792599651026876</v>
      </c>
      <c r="EC23" s="14">
        <f t="shared" si="70"/>
        <v>-8.0289105063413579E-4</v>
      </c>
      <c r="ED23" s="14">
        <f t="shared" si="71"/>
        <v>-0.93706205694612221</v>
      </c>
      <c r="EE23" s="14">
        <f t="shared" si="72"/>
        <v>0.93787207018719476</v>
      </c>
      <c r="EI23">
        <f t="shared" si="20"/>
        <v>612.61446753089956</v>
      </c>
      <c r="ES23">
        <f t="shared" si="110"/>
        <v>1.8472152556753041</v>
      </c>
      <c r="ET23">
        <f t="shared" si="73"/>
        <v>2.7563136484674237E-2</v>
      </c>
      <c r="EU23">
        <f t="shared" si="111"/>
        <v>1.0533345772608067</v>
      </c>
      <c r="EV23">
        <f t="shared" si="112"/>
        <v>1.3209014555375173E-2</v>
      </c>
      <c r="EX23" s="16">
        <v>591.20000000000005</v>
      </c>
      <c r="EY23" s="16">
        <v>3745.5</v>
      </c>
      <c r="FA23" s="22">
        <v>1603.3</v>
      </c>
      <c r="FB23" s="22">
        <v>3672.7</v>
      </c>
    </row>
    <row r="24" spans="3:158">
      <c r="C24" s="4">
        <f t="shared" si="74"/>
        <v>708.371454659493</v>
      </c>
      <c r="D24">
        <f>Sheet2!D24</f>
        <v>551</v>
      </c>
      <c r="E24" s="4">
        <f t="shared" si="21"/>
        <v>741.86584232256587</v>
      </c>
      <c r="F24" s="4">
        <f t="shared" si="22"/>
        <v>-190.86584232256587</v>
      </c>
      <c r="G24" s="4">
        <f t="shared" si="0"/>
        <v>629.68572732974644</v>
      </c>
      <c r="I24" s="4">
        <f t="shared" si="1"/>
        <v>629.68572732974644</v>
      </c>
      <c r="M24">
        <f t="shared" si="23"/>
        <v>94.550536997037938</v>
      </c>
      <c r="O24">
        <f t="shared" si="24"/>
        <v>1.2281221762736061</v>
      </c>
      <c r="P24">
        <f t="shared" si="25"/>
        <v>2.6088847598191304E-2</v>
      </c>
      <c r="Q24">
        <f t="shared" si="26"/>
        <v>122.81221762736061</v>
      </c>
      <c r="R24">
        <f t="shared" si="75"/>
        <v>689.59060197762983</v>
      </c>
      <c r="S24">
        <f t="shared" si="27"/>
        <v>405.54973495049546</v>
      </c>
      <c r="T24">
        <f t="shared" si="76"/>
        <v>0.80054494630029627</v>
      </c>
      <c r="U24">
        <f t="shared" si="28"/>
        <v>48.33</v>
      </c>
      <c r="V24">
        <f t="shared" si="29"/>
        <v>1.0234351468946719</v>
      </c>
      <c r="W24">
        <f t="shared" si="30"/>
        <v>49.462620649419492</v>
      </c>
      <c r="X24">
        <f t="shared" si="31"/>
        <v>60.746141316160873</v>
      </c>
      <c r="Y24">
        <f t="shared" si="2"/>
        <v>1.2281221762736061</v>
      </c>
      <c r="Z24">
        <f t="shared" si="32"/>
        <v>49.462620649419492</v>
      </c>
      <c r="AE24">
        <f t="shared" si="113"/>
        <v>0.70980731700190325</v>
      </c>
      <c r="AF24">
        <f t="shared" si="114"/>
        <v>0.84787202428917541</v>
      </c>
      <c r="AG24">
        <f t="shared" si="33"/>
        <v>2.9169613822593798</v>
      </c>
      <c r="AH24">
        <f t="shared" si="3"/>
        <v>0</v>
      </c>
      <c r="AI24">
        <f t="shared" si="4"/>
        <v>2.9169613822593798</v>
      </c>
      <c r="AJ24">
        <f t="shared" si="77"/>
        <v>2.9169613822593798</v>
      </c>
      <c r="AK24">
        <f t="shared" si="5"/>
        <v>0</v>
      </c>
      <c r="AL24">
        <f t="shared" si="6"/>
        <v>30</v>
      </c>
      <c r="AM24">
        <f t="shared" si="78"/>
        <v>30</v>
      </c>
      <c r="AO24">
        <f t="shared" si="79"/>
        <v>0.94405656271326299</v>
      </c>
      <c r="AQ24">
        <f t="shared" si="34"/>
        <v>0.93626894876678457</v>
      </c>
      <c r="AS24">
        <f t="shared" si="7"/>
        <v>0.36583832122571824</v>
      </c>
      <c r="AT24">
        <f t="shared" si="7"/>
        <v>0.21515031350824182</v>
      </c>
      <c r="AU24">
        <f t="shared" si="80"/>
        <v>0.58098863473396012</v>
      </c>
      <c r="AV24">
        <f t="shared" si="35"/>
        <v>0.6296824057380036</v>
      </c>
      <c r="AW24">
        <f t="shared" si="81"/>
        <v>0.3703175942619964</v>
      </c>
      <c r="AX24">
        <f t="shared" si="8"/>
        <v>0.62179139615730683</v>
      </c>
      <c r="AY24">
        <f t="shared" si="82"/>
        <v>0.62179139615730683</v>
      </c>
      <c r="AZ24">
        <f t="shared" si="83"/>
        <v>0.80340019934422935</v>
      </c>
      <c r="BA24">
        <f t="shared" si="84"/>
        <v>0.47248140703895053</v>
      </c>
      <c r="BB24">
        <f t="shared" si="9"/>
        <v>25.86737694447374</v>
      </c>
      <c r="BC24">
        <f t="shared" si="85"/>
        <v>1.3493938583206133E-2</v>
      </c>
      <c r="BD24">
        <f t="shared" si="86"/>
        <v>2.2258363222228796E-3</v>
      </c>
      <c r="BE24">
        <f t="shared" si="87"/>
        <v>0.87171074451711728</v>
      </c>
      <c r="BF24">
        <f t="shared" si="88"/>
        <v>2.5534115946406945E-3</v>
      </c>
      <c r="BG24">
        <f t="shared" si="36"/>
        <v>3.8412100382456938E-3</v>
      </c>
      <c r="BH24">
        <f t="shared" si="37"/>
        <v>21.991524716791123</v>
      </c>
      <c r="BI24">
        <f t="shared" si="89"/>
        <v>1.7466774531157571E-4</v>
      </c>
      <c r="BJ24">
        <f t="shared" si="90"/>
        <v>0.22316364069551245</v>
      </c>
      <c r="BK24">
        <f t="shared" si="91"/>
        <v>1.2136699359630323</v>
      </c>
      <c r="BL24">
        <f t="shared" si="92"/>
        <v>0.4288065611919325</v>
      </c>
      <c r="BM24">
        <f t="shared" si="38"/>
        <v>8.7206191788260164E-5</v>
      </c>
      <c r="BN24">
        <f t="shared" si="93"/>
        <v>1.0825179063305541</v>
      </c>
      <c r="BO24">
        <f t="shared" si="94"/>
        <v>0.99535123059474695</v>
      </c>
      <c r="BP24">
        <f t="shared" si="95"/>
        <v>1.0875737860732064</v>
      </c>
      <c r="BQ24">
        <f t="shared" si="39"/>
        <v>0.46635877524854208</v>
      </c>
      <c r="BR24">
        <f t="shared" si="40"/>
        <v>0.46635877524854208</v>
      </c>
      <c r="BS24">
        <f t="shared" si="41"/>
        <v>0.46635877524854208</v>
      </c>
      <c r="BT24">
        <f t="shared" si="10"/>
        <v>18.095322101808172</v>
      </c>
      <c r="BU24">
        <f t="shared" si="11"/>
        <v>0.40920858504553592</v>
      </c>
      <c r="BV24">
        <f t="shared" si="12"/>
        <v>34880.300163491767</v>
      </c>
      <c r="BW24">
        <f t="shared" si="13"/>
        <v>0.16387161472430878</v>
      </c>
      <c r="BX24">
        <f t="shared" si="14"/>
        <v>28096.38282582887</v>
      </c>
      <c r="BY24">
        <f t="shared" si="96"/>
        <v>1.6187778227438283E-4</v>
      </c>
      <c r="BZ24">
        <f t="shared" si="97"/>
        <v>1.7956759883560428E-4</v>
      </c>
      <c r="CA24">
        <f t="shared" si="98"/>
        <v>-3.1640512055157508</v>
      </c>
      <c r="CB24">
        <f t="shared" si="99"/>
        <v>12.546616087377574</v>
      </c>
      <c r="CC24">
        <f t="shared" si="100"/>
        <v>6.3525308304979121E-3</v>
      </c>
      <c r="CD24">
        <f t="shared" si="15"/>
        <v>24.082294661904911</v>
      </c>
      <c r="CE24" s="11">
        <f t="shared" si="16"/>
        <v>2495546086.7769594</v>
      </c>
      <c r="CF24" s="18">
        <f t="shared" si="42"/>
        <v>0.1674719383153645</v>
      </c>
      <c r="CG24" s="18">
        <f t="shared" si="17"/>
        <v>33.494387663072899</v>
      </c>
      <c r="CH24">
        <f t="shared" si="101"/>
        <v>1400</v>
      </c>
      <c r="CI24" s="4">
        <f t="shared" si="18"/>
        <v>741.86584232256587</v>
      </c>
      <c r="CJ24" s="11"/>
      <c r="CK24" s="11"/>
      <c r="CL24" s="11"/>
      <c r="CM24" s="11"/>
      <c r="CN24" s="11"/>
      <c r="CO24" s="11"/>
      <c r="CP24" s="11"/>
      <c r="CQ24" s="13">
        <f t="shared" si="19"/>
        <v>0.94405656271326299</v>
      </c>
      <c r="CR24" s="14">
        <v>0.8</v>
      </c>
      <c r="CS24" s="14">
        <f t="shared" si="102"/>
        <v>0.19219925746529296</v>
      </c>
      <c r="CT24" s="14">
        <f t="shared" si="43"/>
        <v>-8.4220176759321488E-2</v>
      </c>
      <c r="CU24" s="14">
        <f t="shared" si="103"/>
        <v>6.300773416648163E-3</v>
      </c>
      <c r="CV24" s="14">
        <f t="shared" si="104"/>
        <v>-1.0439715657229691E-5</v>
      </c>
      <c r="CW24" s="14">
        <f t="shared" si="44"/>
        <v>5.1062564565094561E-3</v>
      </c>
      <c r="CX24" s="14">
        <f t="shared" si="45"/>
        <v>0.97371742077083789</v>
      </c>
      <c r="CY24" s="14">
        <f t="shared" si="46"/>
        <v>0.92706308723961073</v>
      </c>
      <c r="CZ24" s="14">
        <f t="shared" si="47"/>
        <v>0.12706308723961068</v>
      </c>
      <c r="DA24" s="14">
        <v>0.85</v>
      </c>
      <c r="DB24" s="14">
        <f t="shared" si="48"/>
        <v>0.18089341879086399</v>
      </c>
      <c r="DC24" s="14">
        <f t="shared" si="49"/>
        <v>-7.9266048714655521E-2</v>
      </c>
      <c r="DD24" s="14">
        <f t="shared" si="50"/>
        <v>5.581307940006679E-3</v>
      </c>
      <c r="DE24" s="14">
        <f t="shared" si="51"/>
        <v>-7.7098153440771071E-6</v>
      </c>
      <c r="DF24" s="14">
        <f t="shared" si="52"/>
        <v>4.5097897576474692E-3</v>
      </c>
      <c r="DG24" s="14">
        <f t="shared" si="105"/>
        <v>0.97668326463033261</v>
      </c>
      <c r="DH24" s="14">
        <f t="shared" si="106"/>
        <v>0.93072760522399078</v>
      </c>
      <c r="DI24" s="14">
        <f t="shared" si="107"/>
        <v>8.0727605223990806E-2</v>
      </c>
      <c r="DJ24" s="14">
        <f t="shared" si="108"/>
        <v>-0.92670964031239877</v>
      </c>
      <c r="DK24" s="14">
        <f t="shared" si="109"/>
        <v>0.93711208097152965</v>
      </c>
      <c r="DL24" s="14">
        <f t="shared" si="53"/>
        <v>0.85</v>
      </c>
      <c r="DM24" s="14">
        <f t="shared" si="54"/>
        <v>0.18089341879086399</v>
      </c>
      <c r="DN24" s="14">
        <f t="shared" si="55"/>
        <v>-7.9266048714655521E-2</v>
      </c>
      <c r="DO24" s="14">
        <f t="shared" si="56"/>
        <v>5.581307940006679E-3</v>
      </c>
      <c r="DP24" s="14">
        <f t="shared" si="57"/>
        <v>-7.7098153440771071E-6</v>
      </c>
      <c r="DQ24" s="14">
        <f t="shared" si="58"/>
        <v>4.5097897576474692E-3</v>
      </c>
      <c r="DR24" s="14">
        <f t="shared" si="59"/>
        <v>0.97668326463033261</v>
      </c>
      <c r="DS24" s="14">
        <f t="shared" si="60"/>
        <v>0.93072760522399078</v>
      </c>
      <c r="DT24" s="14">
        <f t="shared" si="61"/>
        <v>8.0727605223990806E-2</v>
      </c>
      <c r="DU24" s="14">
        <f t="shared" si="62"/>
        <v>0.93711208097152965</v>
      </c>
      <c r="DV24" s="14">
        <f t="shared" si="63"/>
        <v>0.16407792524969672</v>
      </c>
      <c r="DW24" s="14">
        <f t="shared" si="64"/>
        <v>-7.1897633992303797E-2</v>
      </c>
      <c r="DX24" s="14">
        <f t="shared" si="65"/>
        <v>4.591882459597141E-3</v>
      </c>
      <c r="DY24" s="14">
        <f t="shared" si="66"/>
        <v>-4.7334840876785802E-6</v>
      </c>
      <c r="DZ24" s="14">
        <f t="shared" si="67"/>
        <v>3.6951570559914447E-3</v>
      </c>
      <c r="EA24" s="14">
        <f t="shared" si="68"/>
        <v>0.98077672102316027</v>
      </c>
      <c r="EB24" s="14">
        <f t="shared" si="69"/>
        <v>0.93632310597242197</v>
      </c>
      <c r="EC24" s="14">
        <f t="shared" si="70"/>
        <v>-7.8897499910768332E-4</v>
      </c>
      <c r="ED24" s="14">
        <f t="shared" si="71"/>
        <v>-0.93576665043439922</v>
      </c>
      <c r="EE24" s="14">
        <f t="shared" si="72"/>
        <v>0.93626894876678457</v>
      </c>
      <c r="EI24">
        <f t="shared" si="20"/>
        <v>629.68572732974644</v>
      </c>
      <c r="ES24">
        <f t="shared" si="110"/>
        <v>1.9019660179573026</v>
      </c>
      <c r="ET24">
        <f t="shared" si="73"/>
        <v>2.8380097436454043E-2</v>
      </c>
      <c r="EU24">
        <f t="shared" si="111"/>
        <v>1.0554284497429924</v>
      </c>
      <c r="EV24">
        <f t="shared" si="112"/>
        <v>1.3235272111797763E-2</v>
      </c>
      <c r="EX24" s="16">
        <v>709.5</v>
      </c>
      <c r="EY24" s="16">
        <v>4490.8</v>
      </c>
      <c r="FA24" s="22">
        <v>2141.6</v>
      </c>
      <c r="FB24" s="22">
        <v>4960.8</v>
      </c>
    </row>
    <row r="25" spans="3:158">
      <c r="C25" s="4">
        <f t="shared" si="74"/>
        <v>741.86584232256587</v>
      </c>
      <c r="D25">
        <f>Sheet2!D25</f>
        <v>552</v>
      </c>
      <c r="E25" s="4">
        <f t="shared" si="21"/>
        <v>775.7154671094238</v>
      </c>
      <c r="F25" s="4">
        <f t="shared" si="22"/>
        <v>-223.7154671094238</v>
      </c>
      <c r="G25" s="4">
        <f t="shared" si="0"/>
        <v>646.93292116128293</v>
      </c>
      <c r="I25" s="4">
        <f t="shared" si="1"/>
        <v>646.93292116128293</v>
      </c>
      <c r="M25">
        <f t="shared" si="23"/>
        <v>97.386556428708644</v>
      </c>
      <c r="O25">
        <f t="shared" si="24"/>
        <v>1.227662540074403</v>
      </c>
      <c r="P25">
        <f t="shared" si="25"/>
        <v>2.5349635333200296E-2</v>
      </c>
      <c r="Q25">
        <f t="shared" si="26"/>
        <v>122.7662540074403</v>
      </c>
      <c r="R25">
        <f t="shared" si="75"/>
        <v>689.33251625177729</v>
      </c>
      <c r="S25">
        <f t="shared" si="27"/>
        <v>386.86951414761768</v>
      </c>
      <c r="T25">
        <f t="shared" si="76"/>
        <v>0.80026134435712915</v>
      </c>
      <c r="U25">
        <f t="shared" si="28"/>
        <v>48.33</v>
      </c>
      <c r="V25">
        <f t="shared" si="29"/>
        <v>1.0230521167286692</v>
      </c>
      <c r="W25">
        <f t="shared" si="30"/>
        <v>49.444108801496583</v>
      </c>
      <c r="X25">
        <f t="shared" si="31"/>
        <v>60.700680202960442</v>
      </c>
      <c r="Y25">
        <f t="shared" si="2"/>
        <v>1.227662540074403</v>
      </c>
      <c r="Z25">
        <f t="shared" si="32"/>
        <v>49.444108801496583</v>
      </c>
      <c r="AE25">
        <f t="shared" si="113"/>
        <v>0.70453670928506329</v>
      </c>
      <c r="AF25">
        <f t="shared" si="114"/>
        <v>0.84457413967765216</v>
      </c>
      <c r="AG25">
        <f t="shared" si="33"/>
        <v>2.8794293999378295</v>
      </c>
      <c r="AH25">
        <f t="shared" si="3"/>
        <v>0</v>
      </c>
      <c r="AI25">
        <f t="shared" si="4"/>
        <v>2.8794293999378295</v>
      </c>
      <c r="AJ25">
        <f t="shared" si="77"/>
        <v>2.8794293999378295</v>
      </c>
      <c r="AK25">
        <f t="shared" si="5"/>
        <v>0</v>
      </c>
      <c r="AL25">
        <f t="shared" si="6"/>
        <v>30</v>
      </c>
      <c r="AM25">
        <f t="shared" si="78"/>
        <v>30</v>
      </c>
      <c r="AO25">
        <f t="shared" si="79"/>
        <v>0.96991442452965959</v>
      </c>
      <c r="AQ25">
        <f t="shared" si="34"/>
        <v>0.93465824897301608</v>
      </c>
      <c r="AS25">
        <f t="shared" si="7"/>
        <v>0.36570140281585672</v>
      </c>
      <c r="AT25">
        <f t="shared" si="7"/>
        <v>0.20524017175304396</v>
      </c>
      <c r="AU25">
        <f t="shared" si="80"/>
        <v>0.57094157456890071</v>
      </c>
      <c r="AV25">
        <f t="shared" si="35"/>
        <v>0.64052333742202239</v>
      </c>
      <c r="AW25">
        <f t="shared" si="81"/>
        <v>0.35947666257797761</v>
      </c>
      <c r="AX25">
        <f t="shared" si="8"/>
        <v>0.63719342608502627</v>
      </c>
      <c r="AY25">
        <f t="shared" si="82"/>
        <v>0.63719342608502627</v>
      </c>
      <c r="AZ25">
        <f t="shared" si="83"/>
        <v>0.80302436689026579</v>
      </c>
      <c r="BA25">
        <f t="shared" si="84"/>
        <v>0.45067603709856835</v>
      </c>
      <c r="BB25">
        <f t="shared" si="9"/>
        <v>25.862535937729088</v>
      </c>
      <c r="BC25">
        <f t="shared" si="85"/>
        <v>1.3321561269695527E-2</v>
      </c>
      <c r="BD25">
        <f t="shared" si="86"/>
        <v>2.2228915909421765E-3</v>
      </c>
      <c r="BE25">
        <f t="shared" si="87"/>
        <v>0.87325471583367442</v>
      </c>
      <c r="BF25">
        <f t="shared" si="88"/>
        <v>2.5455248630636223E-3</v>
      </c>
      <c r="BG25">
        <f t="shared" si="36"/>
        <v>3.8275543023013718E-3</v>
      </c>
      <c r="BH25">
        <f t="shared" si="37"/>
        <v>21.398085034599095</v>
      </c>
      <c r="BI25">
        <f t="shared" si="89"/>
        <v>1.7887368407558453E-4</v>
      </c>
      <c r="BJ25">
        <f t="shared" si="90"/>
        <v>0.2289729876659071</v>
      </c>
      <c r="BK25">
        <f t="shared" si="91"/>
        <v>1.2193583333275217</v>
      </c>
      <c r="BL25">
        <f t="shared" si="92"/>
        <v>0.43333767625041703</v>
      </c>
      <c r="BM25">
        <f t="shared" si="38"/>
        <v>8.2809325186623451E-5</v>
      </c>
      <c r="BN25">
        <f t="shared" si="93"/>
        <v>1.0828237114979948</v>
      </c>
      <c r="BO25">
        <f t="shared" si="94"/>
        <v>0.995585065676583</v>
      </c>
      <c r="BP25">
        <f t="shared" si="95"/>
        <v>1.0876255066784533</v>
      </c>
      <c r="BQ25">
        <f t="shared" si="39"/>
        <v>0.47130910969472334</v>
      </c>
      <c r="BR25">
        <f t="shared" si="40"/>
        <v>0.47130910969472334</v>
      </c>
      <c r="BS25">
        <f t="shared" si="41"/>
        <v>0.47130910969472334</v>
      </c>
      <c r="BT25">
        <f t="shared" si="10"/>
        <v>18.081779949687149</v>
      </c>
      <c r="BU25">
        <f t="shared" si="11"/>
        <v>0.40174871532234829</v>
      </c>
      <c r="BV25">
        <f t="shared" si="12"/>
        <v>34840.712192396299</v>
      </c>
      <c r="BW25">
        <f t="shared" si="13"/>
        <v>0.16746287456803358</v>
      </c>
      <c r="BX25">
        <f t="shared" si="14"/>
        <v>27462.648191482764</v>
      </c>
      <c r="BY25">
        <f t="shared" si="96"/>
        <v>1.6187778227438283E-4</v>
      </c>
      <c r="BZ25">
        <f t="shared" si="97"/>
        <v>1.8371134367022599E-4</v>
      </c>
      <c r="CA25">
        <f t="shared" si="98"/>
        <v>-3.1563628487987025</v>
      </c>
      <c r="CB25">
        <f t="shared" si="99"/>
        <v>12.518999190328211</v>
      </c>
      <c r="CC25">
        <f t="shared" si="100"/>
        <v>6.3805890952829611E-3</v>
      </c>
      <c r="CD25">
        <f t="shared" si="15"/>
        <v>24.338348336795868</v>
      </c>
      <c r="CE25" s="11">
        <f t="shared" si="16"/>
        <v>2474571317.1609998</v>
      </c>
      <c r="CF25" s="18">
        <f t="shared" si="42"/>
        <v>0.16924812393428948</v>
      </c>
      <c r="CG25" s="18">
        <f t="shared" si="17"/>
        <v>33.849624786857895</v>
      </c>
      <c r="CH25">
        <f t="shared" si="101"/>
        <v>1600</v>
      </c>
      <c r="CI25" s="4">
        <f t="shared" si="18"/>
        <v>775.7154671094238</v>
      </c>
      <c r="CJ25" s="11"/>
      <c r="CK25" s="11"/>
      <c r="CL25" s="11"/>
      <c r="CM25" s="11"/>
      <c r="CN25" s="11"/>
      <c r="CO25" s="11"/>
      <c r="CP25" s="11"/>
      <c r="CQ25" s="13">
        <f t="shared" si="19"/>
        <v>0.96991442452965959</v>
      </c>
      <c r="CR25" s="14">
        <v>0.8</v>
      </c>
      <c r="CS25" s="14">
        <f t="shared" si="102"/>
        <v>0.19746362618751015</v>
      </c>
      <c r="CT25" s="14">
        <f t="shared" si="43"/>
        <v>-8.6526981011109172E-2</v>
      </c>
      <c r="CU25" s="14">
        <f t="shared" si="103"/>
        <v>6.6506587931128517E-3</v>
      </c>
      <c r="CV25" s="14">
        <f t="shared" si="104"/>
        <v>-1.1949938849259378E-5</v>
      </c>
      <c r="CW25" s="14">
        <f t="shared" si="44"/>
        <v>5.3975744214267611E-3</v>
      </c>
      <c r="CX25" s="14">
        <f t="shared" si="45"/>
        <v>0.97227834910601496</v>
      </c>
      <c r="CY25" s="14">
        <f t="shared" si="46"/>
        <v>0.92538357246849468</v>
      </c>
      <c r="CZ25" s="14">
        <f t="shared" si="47"/>
        <v>0.12538357246849463</v>
      </c>
      <c r="DA25" s="14">
        <v>0.85</v>
      </c>
      <c r="DB25" s="14">
        <f t="shared" si="48"/>
        <v>0.18584811876471544</v>
      </c>
      <c r="DC25" s="14">
        <f t="shared" si="49"/>
        <v>-8.1437158598690995E-2</v>
      </c>
      <c r="DD25" s="14">
        <f t="shared" si="50"/>
        <v>5.8912410070480628E-3</v>
      </c>
      <c r="DE25" s="14">
        <f t="shared" si="51"/>
        <v>-8.825127515518111E-6</v>
      </c>
      <c r="DF25" s="14">
        <f t="shared" si="52"/>
        <v>4.7663135759675943E-3</v>
      </c>
      <c r="DG25" s="14">
        <f t="shared" si="105"/>
        <v>0.9754045253242728</v>
      </c>
      <c r="DH25" s="14">
        <f t="shared" si="106"/>
        <v>0.92911199136698586</v>
      </c>
      <c r="DI25" s="14">
        <f t="shared" si="107"/>
        <v>7.9111991366985879E-2</v>
      </c>
      <c r="DJ25" s="14">
        <f t="shared" si="108"/>
        <v>-0.92543162203017626</v>
      </c>
      <c r="DK25" s="14">
        <f t="shared" si="109"/>
        <v>0.9354865875378594</v>
      </c>
      <c r="DL25" s="14">
        <f t="shared" si="53"/>
        <v>0.85</v>
      </c>
      <c r="DM25" s="14">
        <f t="shared" si="54"/>
        <v>0.18584811876471544</v>
      </c>
      <c r="DN25" s="14">
        <f t="shared" si="55"/>
        <v>-8.1437158598690995E-2</v>
      </c>
      <c r="DO25" s="14">
        <f t="shared" si="56"/>
        <v>5.8912410070480628E-3</v>
      </c>
      <c r="DP25" s="14">
        <f t="shared" si="57"/>
        <v>-8.825127515518111E-6</v>
      </c>
      <c r="DQ25" s="14">
        <f t="shared" si="58"/>
        <v>4.7663135759675943E-3</v>
      </c>
      <c r="DR25" s="14">
        <f t="shared" si="59"/>
        <v>0.9754045253242728</v>
      </c>
      <c r="DS25" s="14">
        <f t="shared" si="60"/>
        <v>0.92911199136698586</v>
      </c>
      <c r="DT25" s="14">
        <f t="shared" si="61"/>
        <v>7.9111991366985879E-2</v>
      </c>
      <c r="DU25" s="14">
        <f t="shared" si="62"/>
        <v>0.9354865875378594</v>
      </c>
      <c r="DV25" s="14">
        <f t="shared" si="63"/>
        <v>0.16886495547282765</v>
      </c>
      <c r="DW25" s="14">
        <f t="shared" si="64"/>
        <v>-7.3995272333165246E-2</v>
      </c>
      <c r="DX25" s="14">
        <f t="shared" si="65"/>
        <v>4.8637305918069343E-3</v>
      </c>
      <c r="DY25" s="14">
        <f t="shared" si="66"/>
        <v>-5.4654734855048349E-6</v>
      </c>
      <c r="DZ25" s="14">
        <f t="shared" si="67"/>
        <v>3.9183293292099249E-3</v>
      </c>
      <c r="EA25" s="14">
        <f t="shared" si="68"/>
        <v>0.97965032318428569</v>
      </c>
      <c r="EB25" s="14">
        <f t="shared" si="69"/>
        <v>0.93471251632583008</v>
      </c>
      <c r="EC25" s="14">
        <f t="shared" si="70"/>
        <v>-7.7407121202932583E-4</v>
      </c>
      <c r="ED25" s="14">
        <f t="shared" si="71"/>
        <v>-0.93448650694632163</v>
      </c>
      <c r="EE25" s="14">
        <f t="shared" si="72"/>
        <v>0.93465824897301608</v>
      </c>
      <c r="EI25">
        <f t="shared" si="20"/>
        <v>646.93292116128293</v>
      </c>
      <c r="ES25">
        <f t="shared" si="110"/>
        <v>1.9574565344144907</v>
      </c>
      <c r="ET25">
        <f t="shared" si="73"/>
        <v>2.92080965957374E-2</v>
      </c>
      <c r="EU25">
        <f t="shared" si="111"/>
        <v>1.0575724567038987</v>
      </c>
      <c r="EV25">
        <f t="shared" si="112"/>
        <v>1.3262158364053037E-2</v>
      </c>
      <c r="EX25" s="16">
        <v>852.3</v>
      </c>
      <c r="EY25" s="16">
        <v>5140.8</v>
      </c>
      <c r="FA25" s="22">
        <v>2584.1999999999998</v>
      </c>
      <c r="FB25" s="22">
        <v>5999</v>
      </c>
    </row>
    <row r="26" spans="3:158">
      <c r="C26" s="4">
        <f t="shared" si="74"/>
        <v>775.7154671094238</v>
      </c>
      <c r="D26">
        <f>Sheet2!D26</f>
        <v>553</v>
      </c>
      <c r="E26" s="4">
        <f t="shared" si="21"/>
        <v>809.92405856153334</v>
      </c>
      <c r="F26" s="4">
        <f t="shared" si="22"/>
        <v>-256.92405856153334</v>
      </c>
      <c r="G26" s="4">
        <f t="shared" si="0"/>
        <v>664.3577335547119</v>
      </c>
      <c r="I26" s="4">
        <f t="shared" si="1"/>
        <v>664.3577335547119</v>
      </c>
      <c r="M26">
        <f t="shared" si="23"/>
        <v>100.2589858447668</v>
      </c>
      <c r="O26">
        <f t="shared" si="24"/>
        <v>1.2271983450455275</v>
      </c>
      <c r="P26">
        <f t="shared" si="25"/>
        <v>2.4642031777958893E-2</v>
      </c>
      <c r="Q26">
        <f t="shared" si="26"/>
        <v>122.71983450455275</v>
      </c>
      <c r="R26">
        <f t="shared" si="75"/>
        <v>689.07187074306376</v>
      </c>
      <c r="S26">
        <f t="shared" si="27"/>
        <v>368.99228292770488</v>
      </c>
      <c r="T26">
        <f t="shared" si="76"/>
        <v>0.79997410141552339</v>
      </c>
      <c r="U26">
        <f t="shared" si="28"/>
        <v>48.33</v>
      </c>
      <c r="V26">
        <f t="shared" si="29"/>
        <v>1.0226652875379396</v>
      </c>
      <c r="W26">
        <f t="shared" si="30"/>
        <v>49.425413346708623</v>
      </c>
      <c r="X26">
        <f t="shared" si="31"/>
        <v>60.654785462271946</v>
      </c>
      <c r="Y26">
        <f t="shared" si="2"/>
        <v>1.2271983450455275</v>
      </c>
      <c r="Z26">
        <f t="shared" si="32"/>
        <v>49.425413346708623</v>
      </c>
      <c r="AE26">
        <f t="shared" si="113"/>
        <v>0.69931410662445803</v>
      </c>
      <c r="AF26">
        <f t="shared" si="114"/>
        <v>0.84128508172591909</v>
      </c>
      <c r="AG26">
        <f t="shared" si="33"/>
        <v>2.8424582025828808</v>
      </c>
      <c r="AH26">
        <f t="shared" si="3"/>
        <v>0</v>
      </c>
      <c r="AI26">
        <f t="shared" si="4"/>
        <v>2.8424582025828808</v>
      </c>
      <c r="AJ26">
        <f t="shared" si="77"/>
        <v>2.8424582025828808</v>
      </c>
      <c r="AK26">
        <f t="shared" si="5"/>
        <v>0</v>
      </c>
      <c r="AL26">
        <f t="shared" si="6"/>
        <v>30</v>
      </c>
      <c r="AM26">
        <f t="shared" si="78"/>
        <v>30</v>
      </c>
      <c r="AO26">
        <f t="shared" si="79"/>
        <v>0.99603858104154708</v>
      </c>
      <c r="AQ26">
        <f t="shared" si="34"/>
        <v>0.93304025887313113</v>
      </c>
      <c r="AS26">
        <f t="shared" si="7"/>
        <v>0.36556312640218558</v>
      </c>
      <c r="AT26">
        <f t="shared" si="7"/>
        <v>0.19575602820627752</v>
      </c>
      <c r="AU26">
        <f t="shared" si="80"/>
        <v>0.56131915460846304</v>
      </c>
      <c r="AV26">
        <f t="shared" si="35"/>
        <v>0.6512571741065506</v>
      </c>
      <c r="AW26">
        <f t="shared" si="81"/>
        <v>0.3487428258934494</v>
      </c>
      <c r="AX26">
        <f t="shared" si="8"/>
        <v>0.65169260951595731</v>
      </c>
      <c r="AY26">
        <f t="shared" si="82"/>
        <v>0.65169260951595731</v>
      </c>
      <c r="AZ26">
        <f t="shared" si="83"/>
        <v>0.80264484250227541</v>
      </c>
      <c r="BA26">
        <f t="shared" si="84"/>
        <v>0.42980966919413904</v>
      </c>
      <c r="BB26">
        <f t="shared" si="9"/>
        <v>25.857645996366937</v>
      </c>
      <c r="BC26">
        <f t="shared" si="85"/>
        <v>1.31517589398342E-2</v>
      </c>
      <c r="BD26">
        <f t="shared" si="86"/>
        <v>2.2199638559939304E-3</v>
      </c>
      <c r="BE26">
        <f t="shared" si="87"/>
        <v>0.87477823503449126</v>
      </c>
      <c r="BF26">
        <f t="shared" si="88"/>
        <v>2.5377447301331182E-3</v>
      </c>
      <c r="BG26">
        <f t="shared" si="36"/>
        <v>3.8140523341947939E-3</v>
      </c>
      <c r="BH26">
        <f t="shared" si="37"/>
        <v>20.818743920414299</v>
      </c>
      <c r="BI26">
        <f t="shared" si="89"/>
        <v>1.832028074688424E-4</v>
      </c>
      <c r="BJ26">
        <f t="shared" si="90"/>
        <v>0.23497943446116443</v>
      </c>
      <c r="BK26">
        <f t="shared" si="91"/>
        <v>1.2252400170651903</v>
      </c>
      <c r="BL26">
        <f t="shared" si="92"/>
        <v>0.43792964062551265</v>
      </c>
      <c r="BM26">
        <f t="shared" si="38"/>
        <v>7.8623000109891787E-5</v>
      </c>
      <c r="BN26">
        <f t="shared" si="93"/>
        <v>1.0831149571168668</v>
      </c>
      <c r="BO26">
        <f t="shared" si="94"/>
        <v>0.99580775816221312</v>
      </c>
      <c r="BP26">
        <f t="shared" si="95"/>
        <v>1.0876747527211288</v>
      </c>
      <c r="BQ26">
        <f t="shared" si="39"/>
        <v>0.47632501357660728</v>
      </c>
      <c r="BR26">
        <f t="shared" si="40"/>
        <v>0.47632501357660728</v>
      </c>
      <c r="BS26">
        <f t="shared" si="41"/>
        <v>0.47632501357660728</v>
      </c>
      <c r="BT26">
        <f t="shared" si="10"/>
        <v>18.068108626743115</v>
      </c>
      <c r="BU26">
        <f t="shared" si="11"/>
        <v>0.3941932483834642</v>
      </c>
      <c r="BV26">
        <f t="shared" si="12"/>
        <v>34800.700542538594</v>
      </c>
      <c r="BW26">
        <f t="shared" si="13"/>
        <v>0.1711738579732478</v>
      </c>
      <c r="BX26">
        <f t="shared" si="14"/>
        <v>26836.413725821545</v>
      </c>
      <c r="BY26">
        <f t="shared" si="96"/>
        <v>1.6187778227438283E-4</v>
      </c>
      <c r="BZ26">
        <f t="shared" si="97"/>
        <v>1.8799829409194097E-4</v>
      </c>
      <c r="CA26">
        <f t="shared" si="98"/>
        <v>-3.1485675684741539</v>
      </c>
      <c r="CB26">
        <f t="shared" si="99"/>
        <v>12.490968291202559</v>
      </c>
      <c r="CC26">
        <f t="shared" si="100"/>
        <v>6.4092585030121434E-3</v>
      </c>
      <c r="CD26">
        <f t="shared" si="15"/>
        <v>24.597083222945809</v>
      </c>
      <c r="CE26" s="11">
        <f t="shared" si="16"/>
        <v>2453897411.3414726</v>
      </c>
      <c r="CF26" s="18">
        <f t="shared" si="42"/>
        <v>0.17104295726054775</v>
      </c>
      <c r="CG26" s="18">
        <f t="shared" si="17"/>
        <v>34.208591452109552</v>
      </c>
      <c r="CH26">
        <f t="shared" si="101"/>
        <v>1800</v>
      </c>
      <c r="CI26" s="4">
        <f t="shared" si="18"/>
        <v>809.92405856153334</v>
      </c>
      <c r="CJ26" s="11"/>
      <c r="CK26" s="11"/>
      <c r="CL26" s="11"/>
      <c r="CM26" s="11"/>
      <c r="CN26" s="11"/>
      <c r="CO26" s="11"/>
      <c r="CP26" s="11"/>
      <c r="CQ26" s="13">
        <f t="shared" si="19"/>
        <v>0.99603858104154708</v>
      </c>
      <c r="CR26" s="14">
        <v>0.8</v>
      </c>
      <c r="CS26" s="14">
        <f t="shared" si="102"/>
        <v>0.20278220950317627</v>
      </c>
      <c r="CT26" s="14">
        <f t="shared" si="43"/>
        <v>-8.8857541663953876E-2</v>
      </c>
      <c r="CU26" s="14">
        <f t="shared" si="103"/>
        <v>7.01374791697744E-3</v>
      </c>
      <c r="CV26" s="14">
        <f t="shared" si="104"/>
        <v>-1.364832628856583E-5</v>
      </c>
      <c r="CW26" s="14">
        <f t="shared" si="44"/>
        <v>5.7007497784431083E-3</v>
      </c>
      <c r="CX26" s="14">
        <f t="shared" si="45"/>
        <v>0.97078721937756307</v>
      </c>
      <c r="CY26" s="14">
        <f t="shared" si="46"/>
        <v>0.9237040696050941</v>
      </c>
      <c r="CZ26" s="14">
        <f t="shared" si="47"/>
        <v>0.12370406960509406</v>
      </c>
      <c r="DA26" s="14">
        <v>0.85</v>
      </c>
      <c r="DB26" s="14">
        <f t="shared" si="48"/>
        <v>0.19085384423828353</v>
      </c>
      <c r="DC26" s="14">
        <f t="shared" si="49"/>
        <v>-8.3630627448427169E-2</v>
      </c>
      <c r="DD26" s="14">
        <f t="shared" si="50"/>
        <v>6.2128701271495657E-3</v>
      </c>
      <c r="DE26" s="14">
        <f t="shared" si="51"/>
        <v>-1.0079400521573086E-5</v>
      </c>
      <c r="DF26" s="14">
        <f t="shared" si="52"/>
        <v>5.0331957359195014E-3</v>
      </c>
      <c r="DG26" s="14">
        <f t="shared" si="105"/>
        <v>0.97407929992845155</v>
      </c>
      <c r="DH26" s="14">
        <f t="shared" si="106"/>
        <v>0.92749505385809128</v>
      </c>
      <c r="DI26" s="14">
        <f t="shared" si="107"/>
        <v>7.7495053858091301E-2</v>
      </c>
      <c r="DJ26" s="14">
        <f t="shared" si="108"/>
        <v>-0.92418031494005637</v>
      </c>
      <c r="DK26" s="14">
        <f t="shared" si="109"/>
        <v>0.9338527423764893</v>
      </c>
      <c r="DL26" s="14">
        <f t="shared" si="53"/>
        <v>0.85</v>
      </c>
      <c r="DM26" s="14">
        <f t="shared" si="54"/>
        <v>0.19085384423828353</v>
      </c>
      <c r="DN26" s="14">
        <f t="shared" si="55"/>
        <v>-8.3630627448427169E-2</v>
      </c>
      <c r="DO26" s="14">
        <f t="shared" si="56"/>
        <v>6.2128701271495657E-3</v>
      </c>
      <c r="DP26" s="14">
        <f t="shared" si="57"/>
        <v>-1.0079400521573086E-5</v>
      </c>
      <c r="DQ26" s="14">
        <f t="shared" si="58"/>
        <v>5.0331957359195014E-3</v>
      </c>
      <c r="DR26" s="14">
        <f t="shared" si="59"/>
        <v>0.97407929992845155</v>
      </c>
      <c r="DS26" s="14">
        <f t="shared" si="60"/>
        <v>0.92749505385809128</v>
      </c>
      <c r="DT26" s="14">
        <f t="shared" si="61"/>
        <v>7.7495053858091301E-2</v>
      </c>
      <c r="DU26" s="14">
        <f t="shared" si="62"/>
        <v>0.9338527423764893</v>
      </c>
      <c r="DV26" s="14">
        <f t="shared" si="63"/>
        <v>0.1737166474338398</v>
      </c>
      <c r="DW26" s="14">
        <f t="shared" si="64"/>
        <v>-7.6121244930182227E-2</v>
      </c>
      <c r="DX26" s="14">
        <f t="shared" si="65"/>
        <v>5.1472270956762602E-3</v>
      </c>
      <c r="DY26" s="14">
        <f t="shared" si="66"/>
        <v>-6.2970528621060567E-6</v>
      </c>
      <c r="DZ26" s="14">
        <f t="shared" si="67"/>
        <v>4.1515896202760161E-3</v>
      </c>
      <c r="EA26" s="14">
        <f t="shared" si="68"/>
        <v>0.97847703847875644</v>
      </c>
      <c r="EB26" s="14">
        <f t="shared" si="69"/>
        <v>0.93309451433498303</v>
      </c>
      <c r="EC26" s="14">
        <f t="shared" si="70"/>
        <v>-7.5822804150627032E-4</v>
      </c>
      <c r="ED26" s="14">
        <f t="shared" si="71"/>
        <v>-0.93322269113452716</v>
      </c>
      <c r="EE26" s="14">
        <f t="shared" si="72"/>
        <v>0.93304025887313113</v>
      </c>
      <c r="EI26">
        <f t="shared" si="20"/>
        <v>664.3577335547119</v>
      </c>
      <c r="ES26">
        <f t="shared" si="110"/>
        <v>2.0136965997700149</v>
      </c>
      <c r="ET26">
        <f t="shared" si="73"/>
        <v>3.0047280114029969E-2</v>
      </c>
      <c r="EU26">
        <f t="shared" si="111"/>
        <v>1.0597676117602386</v>
      </c>
      <c r="EV26">
        <f t="shared" si="112"/>
        <v>1.3289686023086032E-2</v>
      </c>
      <c r="EX26" s="16">
        <v>982.9</v>
      </c>
      <c r="EY26" s="16">
        <v>5809.9</v>
      </c>
      <c r="FA26" s="22">
        <v>2966.7</v>
      </c>
      <c r="FB26" s="22">
        <v>6979.3</v>
      </c>
    </row>
    <row r="27" spans="3:158">
      <c r="C27" s="4">
        <f t="shared" si="74"/>
        <v>809.92405856153334</v>
      </c>
      <c r="D27">
        <f>Sheet2!D27</f>
        <v>554</v>
      </c>
      <c r="E27" s="4">
        <f t="shared" si="21"/>
        <v>844.49572379336962</v>
      </c>
      <c r="F27" s="4">
        <f t="shared" si="22"/>
        <v>-290.49572379336962</v>
      </c>
      <c r="G27" s="4">
        <f t="shared" si="0"/>
        <v>681.96202928076673</v>
      </c>
      <c r="I27" s="4">
        <f t="shared" si="1"/>
        <v>681.96202928076673</v>
      </c>
      <c r="M27">
        <f t="shared" si="23"/>
        <v>103.1681802236937</v>
      </c>
      <c r="O27">
        <f t="shared" si="24"/>
        <v>1.2267295468400718</v>
      </c>
      <c r="P27">
        <f t="shared" si="25"/>
        <v>2.3964108844326284E-2</v>
      </c>
      <c r="Q27">
        <f t="shared" si="26"/>
        <v>122.67295468400718</v>
      </c>
      <c r="R27">
        <f t="shared" si="75"/>
        <v>688.80864055070037</v>
      </c>
      <c r="S27">
        <f t="shared" si="27"/>
        <v>351.86937109299049</v>
      </c>
      <c r="T27">
        <f t="shared" si="76"/>
        <v>0.79968318197763066</v>
      </c>
      <c r="U27">
        <f t="shared" si="28"/>
        <v>48.33</v>
      </c>
      <c r="V27">
        <f t="shared" si="29"/>
        <v>1.0222746223667265</v>
      </c>
      <c r="W27">
        <f t="shared" si="30"/>
        <v>49.406532498983893</v>
      </c>
      <c r="X27">
        <f t="shared" si="31"/>
        <v>60.60845322341779</v>
      </c>
      <c r="Y27">
        <f t="shared" si="2"/>
        <v>1.2267295468400718</v>
      </c>
      <c r="Z27">
        <f t="shared" si="32"/>
        <v>49.406532498983893</v>
      </c>
      <c r="AE27">
        <f t="shared" si="113"/>
        <v>0.69413907815528475</v>
      </c>
      <c r="AF27">
        <f t="shared" si="114"/>
        <v>0.8380050140727836</v>
      </c>
      <c r="AG27">
        <f t="shared" si="33"/>
        <v>2.8060395728403642</v>
      </c>
      <c r="AH27">
        <f t="shared" si="3"/>
        <v>0</v>
      </c>
      <c r="AI27">
        <f t="shared" si="4"/>
        <v>2.8060395728403642</v>
      </c>
      <c r="AJ27">
        <f t="shared" si="77"/>
        <v>2.8060395728403642</v>
      </c>
      <c r="AK27">
        <f t="shared" si="5"/>
        <v>0</v>
      </c>
      <c r="AL27">
        <f t="shared" si="6"/>
        <v>30</v>
      </c>
      <c r="AM27">
        <f t="shared" si="78"/>
        <v>30</v>
      </c>
      <c r="AO27">
        <f t="shared" si="79"/>
        <v>1.0224318280071465</v>
      </c>
      <c r="AQ27">
        <f t="shared" si="34"/>
        <v>0.93141526828803844</v>
      </c>
      <c r="AS27">
        <f t="shared" si="7"/>
        <v>0.36542347877445702</v>
      </c>
      <c r="AT27">
        <f t="shared" si="7"/>
        <v>0.18667206258646896</v>
      </c>
      <c r="AU27">
        <f t="shared" si="80"/>
        <v>0.55209554136092598</v>
      </c>
      <c r="AV27">
        <f t="shared" si="35"/>
        <v>0.66188449534238447</v>
      </c>
      <c r="AW27">
        <f t="shared" si="81"/>
        <v>0.33811550465761553</v>
      </c>
      <c r="AX27">
        <f t="shared" si="8"/>
        <v>0.66535953497905087</v>
      </c>
      <c r="AY27">
        <f t="shared" si="82"/>
        <v>0.66535953497905087</v>
      </c>
      <c r="AZ27">
        <f t="shared" si="83"/>
        <v>0.80226159099492333</v>
      </c>
      <c r="BA27">
        <f t="shared" si="84"/>
        <v>0.40982540702415493</v>
      </c>
      <c r="BB27">
        <f t="shared" si="9"/>
        <v>25.852706625325542</v>
      </c>
      <c r="BC27">
        <f t="shared" si="85"/>
        <v>1.2984493940929072E-2</v>
      </c>
      <c r="BD27">
        <f t="shared" si="86"/>
        <v>2.2170535346171631E-3</v>
      </c>
      <c r="BE27">
        <f t="shared" si="87"/>
        <v>0.8762815149127593</v>
      </c>
      <c r="BF27">
        <f t="shared" si="88"/>
        <v>2.5300699568424519E-3</v>
      </c>
      <c r="BG27">
        <f t="shared" si="36"/>
        <v>3.8007020400754135E-3</v>
      </c>
      <c r="BH27">
        <f t="shared" si="37"/>
        <v>20.252661624319884</v>
      </c>
      <c r="BI27">
        <f t="shared" si="89"/>
        <v>1.876643233653516E-4</v>
      </c>
      <c r="BJ27">
        <f t="shared" si="90"/>
        <v>0.24119817964905657</v>
      </c>
      <c r="BK27">
        <f t="shared" si="91"/>
        <v>1.2313298960113601</v>
      </c>
      <c r="BL27">
        <f t="shared" si="92"/>
        <v>0.44258816944951512</v>
      </c>
      <c r="BM27">
        <f t="shared" si="38"/>
        <v>7.4634136293759689E-5</v>
      </c>
      <c r="BN27">
        <f t="shared" si="93"/>
        <v>1.0833925412383218</v>
      </c>
      <c r="BO27">
        <f t="shared" si="94"/>
        <v>0.99601999608721503</v>
      </c>
      <c r="BP27">
        <f t="shared" si="95"/>
        <v>1.087721677771875</v>
      </c>
      <c r="BQ27">
        <f t="shared" si="39"/>
        <v>0.48141274623560948</v>
      </c>
      <c r="BR27">
        <f t="shared" si="40"/>
        <v>0.48141274623560948</v>
      </c>
      <c r="BS27">
        <f t="shared" si="41"/>
        <v>0.48141274623560948</v>
      </c>
      <c r="BT27">
        <f t="shared" si="10"/>
        <v>18.054306979961961</v>
      </c>
      <c r="BU27">
        <f t="shared" si="11"/>
        <v>0.38654120076168397</v>
      </c>
      <c r="BV27">
        <f t="shared" si="12"/>
        <v>34760.26118673684</v>
      </c>
      <c r="BW27">
        <f t="shared" si="13"/>
        <v>0.17501441236531082</v>
      </c>
      <c r="BX27">
        <f t="shared" si="14"/>
        <v>26217.009300193553</v>
      </c>
      <c r="BY27">
        <f t="shared" si="96"/>
        <v>1.6187778227438283E-4</v>
      </c>
      <c r="BZ27">
        <f t="shared" si="97"/>
        <v>1.9243995156849385E-4</v>
      </c>
      <c r="CA27">
        <f t="shared" si="98"/>
        <v>-3.1406544656157482</v>
      </c>
      <c r="CB27">
        <f t="shared" si="99"/>
        <v>12.462483645540205</v>
      </c>
      <c r="CC27">
        <f t="shared" si="100"/>
        <v>6.4385903924330376E-3</v>
      </c>
      <c r="CD27">
        <f t="shared" si="15"/>
        <v>24.858771342844719</v>
      </c>
      <c r="CE27" s="11">
        <f t="shared" si="16"/>
        <v>2433511772.8573976</v>
      </c>
      <c r="CF27" s="18">
        <f t="shared" si="42"/>
        <v>0.17285832615918134</v>
      </c>
      <c r="CG27" s="18">
        <f t="shared" si="17"/>
        <v>34.57166523183627</v>
      </c>
      <c r="CH27">
        <f t="shared" si="101"/>
        <v>2000</v>
      </c>
      <c r="CI27" s="4">
        <f t="shared" si="18"/>
        <v>844.49572379336962</v>
      </c>
      <c r="CJ27" s="11"/>
      <c r="CK27" s="11"/>
      <c r="CL27" s="11"/>
      <c r="CM27" s="11"/>
      <c r="CN27" s="11"/>
      <c r="CO27" s="11"/>
      <c r="CP27" s="11"/>
      <c r="CQ27" s="13">
        <f t="shared" si="19"/>
        <v>1.0224318280071465</v>
      </c>
      <c r="CR27" s="14">
        <v>0.8</v>
      </c>
      <c r="CS27" s="14">
        <f t="shared" si="102"/>
        <v>0.2081555765971001</v>
      </c>
      <c r="CT27" s="14">
        <f t="shared" si="43"/>
        <v>-9.1212108130084513E-2</v>
      </c>
      <c r="CU27" s="14">
        <f t="shared" si="103"/>
        <v>7.3903762945544604E-3</v>
      </c>
      <c r="CV27" s="14">
        <f t="shared" si="104"/>
        <v>-1.5555013572286994E-5</v>
      </c>
      <c r="CW27" s="14">
        <f t="shared" si="44"/>
        <v>6.0161599051521235E-3</v>
      </c>
      <c r="CX27" s="14">
        <f t="shared" si="45"/>
        <v>0.9692429031365124</v>
      </c>
      <c r="CY27" s="14">
        <f t="shared" si="46"/>
        <v>0.92202494347024533</v>
      </c>
      <c r="CZ27" s="14">
        <f t="shared" si="47"/>
        <v>0.12202494347024528</v>
      </c>
      <c r="DA27" s="14">
        <v>0.85</v>
      </c>
      <c r="DB27" s="14">
        <f t="shared" si="48"/>
        <v>0.19591113091491777</v>
      </c>
      <c r="DC27" s="14">
        <f t="shared" si="49"/>
        <v>-8.5846690004785425E-2</v>
      </c>
      <c r="DD27" s="14">
        <f t="shared" si="50"/>
        <v>6.5464924962143336E-3</v>
      </c>
      <c r="DE27" s="14">
        <f t="shared" si="51"/>
        <v>-1.1487504665310959E-5</v>
      </c>
      <c r="DF27" s="14">
        <f t="shared" si="52"/>
        <v>5.3107591411886961E-3</v>
      </c>
      <c r="DG27" s="14">
        <f t="shared" si="105"/>
        <v>0.97270656055265858</v>
      </c>
      <c r="DH27" s="14">
        <f t="shared" si="106"/>
        <v>0.92587710025424341</v>
      </c>
      <c r="DI27" s="14">
        <f t="shared" si="107"/>
        <v>7.5877100254243435E-2</v>
      </c>
      <c r="DJ27" s="14">
        <f t="shared" si="108"/>
        <v>-0.92295686432003821</v>
      </c>
      <c r="DK27" s="14">
        <f t="shared" si="109"/>
        <v>0.93221088459008716</v>
      </c>
      <c r="DL27" s="14">
        <f t="shared" si="53"/>
        <v>0.85</v>
      </c>
      <c r="DM27" s="14">
        <f t="shared" si="54"/>
        <v>0.19591113091491777</v>
      </c>
      <c r="DN27" s="14">
        <f t="shared" si="55"/>
        <v>-8.5846690004785425E-2</v>
      </c>
      <c r="DO27" s="14">
        <f t="shared" si="56"/>
        <v>6.5464924962143336E-3</v>
      </c>
      <c r="DP27" s="14">
        <f t="shared" si="57"/>
        <v>-1.1487504665310959E-5</v>
      </c>
      <c r="DQ27" s="14">
        <f t="shared" si="58"/>
        <v>5.3107591411886961E-3</v>
      </c>
      <c r="DR27" s="14">
        <f t="shared" si="59"/>
        <v>0.97270656055265858</v>
      </c>
      <c r="DS27" s="14">
        <f t="shared" si="60"/>
        <v>0.92587710025424341</v>
      </c>
      <c r="DT27" s="14">
        <f t="shared" si="61"/>
        <v>7.5877100254243435E-2</v>
      </c>
      <c r="DU27" s="14">
        <f t="shared" si="62"/>
        <v>0.93221088459008716</v>
      </c>
      <c r="DV27" s="14">
        <f t="shared" si="63"/>
        <v>0.1786338950020997</v>
      </c>
      <c r="DW27" s="14">
        <f t="shared" si="64"/>
        <v>-7.8275943469758913E-2</v>
      </c>
      <c r="DX27" s="14">
        <f t="shared" si="65"/>
        <v>5.4427474983045161E-3</v>
      </c>
      <c r="DY27" s="14">
        <f t="shared" si="66"/>
        <v>-7.2401819744646676E-6</v>
      </c>
      <c r="DZ27" s="14">
        <f t="shared" si="67"/>
        <v>4.3953141227566573E-3</v>
      </c>
      <c r="EA27" s="14">
        <f t="shared" si="68"/>
        <v>0.97725548723625943</v>
      </c>
      <c r="EB27" s="14">
        <f t="shared" si="69"/>
        <v>0.93146938905511112</v>
      </c>
      <c r="EC27" s="14">
        <f t="shared" si="70"/>
        <v>-7.4149553497604437E-4</v>
      </c>
      <c r="ED27" s="14">
        <f t="shared" si="71"/>
        <v>-0.93197629694958894</v>
      </c>
      <c r="EE27" s="14">
        <f t="shared" si="72"/>
        <v>0.93141526828803844</v>
      </c>
      <c r="EI27">
        <f t="shared" si="20"/>
        <v>681.96202928076673</v>
      </c>
      <c r="ES27">
        <f t="shared" si="110"/>
        <v>2.0706965756197877</v>
      </c>
      <c r="ET27">
        <f t="shared" si="73"/>
        <v>3.089780260140303E-2</v>
      </c>
      <c r="EU27">
        <f t="shared" si="111"/>
        <v>1.0620149748631766</v>
      </c>
      <c r="EV27">
        <f t="shared" si="112"/>
        <v>1.3317868380884557E-2</v>
      </c>
      <c r="EX27" s="16">
        <v>1126.0999999999999</v>
      </c>
      <c r="EY27" s="16">
        <v>6364.5</v>
      </c>
      <c r="FA27" s="22">
        <v>3385.2</v>
      </c>
      <c r="FB27" s="22">
        <v>8017.3</v>
      </c>
    </row>
    <row r="28" spans="3:158">
      <c r="C28" s="4">
        <f t="shared" si="74"/>
        <v>844.49572379336962</v>
      </c>
      <c r="D28">
        <f>Sheet2!D28</f>
        <v>555</v>
      </c>
      <c r="E28" s="4">
        <f t="shared" si="21"/>
        <v>879.43496723024043</v>
      </c>
      <c r="F28" s="4">
        <f t="shared" si="22"/>
        <v>-324.43496723024043</v>
      </c>
      <c r="G28" s="4">
        <f t="shared" si="0"/>
        <v>699.74786189668475</v>
      </c>
      <c r="I28" s="4">
        <f t="shared" si="1"/>
        <v>699.74786189668475</v>
      </c>
      <c r="M28">
        <f t="shared" si="23"/>
        <v>106.11452923198895</v>
      </c>
      <c r="O28">
        <f t="shared" si="24"/>
        <v>1.226256096213959</v>
      </c>
      <c r="P28">
        <f t="shared" si="25"/>
        <v>2.3314086963133914E-2</v>
      </c>
      <c r="Q28">
        <f t="shared" si="26"/>
        <v>122.62560962139591</v>
      </c>
      <c r="R28">
        <f t="shared" si="75"/>
        <v>688.54279802413805</v>
      </c>
      <c r="S28">
        <f t="shared" si="27"/>
        <v>335.45583782168717</v>
      </c>
      <c r="T28">
        <f t="shared" si="76"/>
        <v>0.79938854707680118</v>
      </c>
      <c r="U28">
        <f t="shared" si="28"/>
        <v>48.33</v>
      </c>
      <c r="V28">
        <f t="shared" si="29"/>
        <v>1.0218800801782992</v>
      </c>
      <c r="W28">
        <f t="shared" si="30"/>
        <v>49.387464275017201</v>
      </c>
      <c r="X28">
        <f t="shared" si="31"/>
        <v>60.561679143788957</v>
      </c>
      <c r="Y28">
        <f t="shared" si="2"/>
        <v>1.226256096213959</v>
      </c>
      <c r="Z28">
        <f t="shared" si="32"/>
        <v>49.387464275017201</v>
      </c>
      <c r="AE28">
        <f t="shared" si="113"/>
        <v>0.68901113877480114</v>
      </c>
      <c r="AF28">
        <f t="shared" si="114"/>
        <v>0.83473405995865968</v>
      </c>
      <c r="AG28">
        <f t="shared" si="33"/>
        <v>2.7701649860415332</v>
      </c>
      <c r="AH28">
        <f t="shared" si="3"/>
        <v>0</v>
      </c>
      <c r="AI28">
        <f t="shared" si="4"/>
        <v>2.7701649860415332</v>
      </c>
      <c r="AJ28">
        <f t="shared" si="77"/>
        <v>2.7701649860415332</v>
      </c>
      <c r="AK28">
        <f t="shared" si="5"/>
        <v>0</v>
      </c>
      <c r="AL28">
        <f t="shared" si="6"/>
        <v>30</v>
      </c>
      <c r="AM28">
        <f t="shared" si="78"/>
        <v>30</v>
      </c>
      <c r="AO28">
        <f t="shared" si="79"/>
        <v>1.0490972442229156</v>
      </c>
      <c r="AQ28">
        <f t="shared" si="34"/>
        <v>0.929783569162563</v>
      </c>
      <c r="AS28">
        <f t="shared" si="7"/>
        <v>0.36528244526363318</v>
      </c>
      <c r="AT28">
        <f t="shared" si="7"/>
        <v>0.17796443310292376</v>
      </c>
      <c r="AU28">
        <f t="shared" si="80"/>
        <v>0.54324687836655694</v>
      </c>
      <c r="AV28">
        <f t="shared" si="35"/>
        <v>0.672405971962453</v>
      </c>
      <c r="AW28">
        <f t="shared" si="81"/>
        <v>0.327594028037547</v>
      </c>
      <c r="AX28">
        <f t="shared" si="8"/>
        <v>0.67825806902615438</v>
      </c>
      <c r="AY28">
        <f t="shared" si="82"/>
        <v>0.67825806902615438</v>
      </c>
      <c r="AZ28">
        <f t="shared" si="83"/>
        <v>0.80187457320491062</v>
      </c>
      <c r="BA28">
        <f t="shared" si="84"/>
        <v>0.39067071437574041</v>
      </c>
      <c r="BB28">
        <f t="shared" si="9"/>
        <v>25.847717277270394</v>
      </c>
      <c r="BC28">
        <f t="shared" si="85"/>
        <v>1.2819727204885126E-2</v>
      </c>
      <c r="BD28">
        <f t="shared" si="86"/>
        <v>2.2141609902990088E-3</v>
      </c>
      <c r="BE28">
        <f t="shared" si="87"/>
        <v>0.87776478573942174</v>
      </c>
      <c r="BF28">
        <f t="shared" si="88"/>
        <v>2.522499223335575E-3</v>
      </c>
      <c r="BG28">
        <f t="shared" si="36"/>
        <v>3.7875011870734067E-3</v>
      </c>
      <c r="BH28">
        <f t="shared" si="37"/>
        <v>19.699044931542581</v>
      </c>
      <c r="BI28">
        <f t="shared" si="89"/>
        <v>1.9226826479332352E-4</v>
      </c>
      <c r="BJ28">
        <f t="shared" si="90"/>
        <v>0.24764589320784952</v>
      </c>
      <c r="BK28">
        <f t="shared" si="91"/>
        <v>1.2376443233475904</v>
      </c>
      <c r="BL28">
        <f t="shared" si="92"/>
        <v>0.44731930149286336</v>
      </c>
      <c r="BM28">
        <f t="shared" si="38"/>
        <v>7.0830661509004445E-5</v>
      </c>
      <c r="BN28">
        <f t="shared" si="93"/>
        <v>1.083657293279165</v>
      </c>
      <c r="BO28">
        <f t="shared" si="94"/>
        <v>0.99622241483689056</v>
      </c>
      <c r="BP28">
        <f t="shared" si="95"/>
        <v>1.0877664235818163</v>
      </c>
      <c r="BQ28">
        <f t="shared" si="39"/>
        <v>0.48657891678400822</v>
      </c>
      <c r="BR28">
        <f t="shared" si="40"/>
        <v>0.48657891678400822</v>
      </c>
      <c r="BS28">
        <f t="shared" si="41"/>
        <v>0.48657891678400822</v>
      </c>
      <c r="BT28">
        <f t="shared" si="10"/>
        <v>18.040373715748611</v>
      </c>
      <c r="BU28">
        <f t="shared" si="11"/>
        <v>0.37879149737414425</v>
      </c>
      <c r="BV28">
        <f t="shared" si="12"/>
        <v>34719.389660127868</v>
      </c>
      <c r="BW28">
        <f t="shared" si="13"/>
        <v>0.17899531850685635</v>
      </c>
      <c r="BX28">
        <f t="shared" si="14"/>
        <v>25603.794967192567</v>
      </c>
      <c r="BY28">
        <f t="shared" si="96"/>
        <v>1.6187778227438283E-4</v>
      </c>
      <c r="BZ28">
        <f t="shared" si="97"/>
        <v>1.9704891429042724E-4</v>
      </c>
      <c r="CA28">
        <f t="shared" si="98"/>
        <v>-3.1326120497444512</v>
      </c>
      <c r="CB28">
        <f t="shared" si="99"/>
        <v>12.433503246549487</v>
      </c>
      <c r="CC28">
        <f t="shared" si="100"/>
        <v>6.468639908344522E-3</v>
      </c>
      <c r="CD28">
        <f t="shared" si="15"/>
        <v>25.123698916847022</v>
      </c>
      <c r="CE28" s="11">
        <f t="shared" si="16"/>
        <v>2413402796.2967815</v>
      </c>
      <c r="CF28" s="18">
        <f t="shared" si="42"/>
        <v>0.17469621718435391</v>
      </c>
      <c r="CG28" s="18">
        <f t="shared" si="17"/>
        <v>34.939243436870782</v>
      </c>
      <c r="CH28">
        <f t="shared" si="101"/>
        <v>2200</v>
      </c>
      <c r="CI28" s="4">
        <f t="shared" si="18"/>
        <v>879.43496723024043</v>
      </c>
      <c r="CJ28" s="11"/>
      <c r="CK28" s="11"/>
      <c r="CL28" s="11"/>
      <c r="CM28" s="11"/>
      <c r="CN28" s="11"/>
      <c r="CO28" s="11"/>
      <c r="CP28" s="11"/>
      <c r="CQ28" s="13">
        <f t="shared" si="19"/>
        <v>1.0490972442229156</v>
      </c>
      <c r="CR28" s="14">
        <v>0.8</v>
      </c>
      <c r="CS28" s="14">
        <f t="shared" si="102"/>
        <v>0.21358435427747988</v>
      </c>
      <c r="CT28" s="14">
        <f t="shared" si="43"/>
        <v>-9.3590955071838206E-2</v>
      </c>
      <c r="CU28" s="14">
        <f t="shared" si="103"/>
        <v>7.7808908542109922E-3</v>
      </c>
      <c r="CV28" s="14">
        <f t="shared" si="104"/>
        <v>-1.7692015983835572E-5</v>
      </c>
      <c r="CW28" s="14">
        <f t="shared" si="44"/>
        <v>6.3441987721732226E-3</v>
      </c>
      <c r="CX28" s="14">
        <f t="shared" si="45"/>
        <v>0.96764424255483494</v>
      </c>
      <c r="CY28" s="14">
        <f t="shared" si="46"/>
        <v>0.92034655521387343</v>
      </c>
      <c r="CZ28" s="14">
        <f t="shared" si="47"/>
        <v>0.12034655521387339</v>
      </c>
      <c r="DA28" s="14">
        <v>0.85</v>
      </c>
      <c r="DB28" s="14">
        <f t="shared" si="48"/>
        <v>0.20102056873174579</v>
      </c>
      <c r="DC28" s="14">
        <f t="shared" si="49"/>
        <v>-8.8085604773494794E-2</v>
      </c>
      <c r="DD28" s="14">
        <f t="shared" si="50"/>
        <v>6.8924154279516063E-3</v>
      </c>
      <c r="DE28" s="14">
        <f t="shared" si="51"/>
        <v>-1.3065698413478522E-5</v>
      </c>
      <c r="DF28" s="14">
        <f t="shared" si="52"/>
        <v>5.5993406274275669E-3</v>
      </c>
      <c r="DG28" s="14">
        <f t="shared" si="105"/>
        <v>0.97128525149111244</v>
      </c>
      <c r="DH28" s="14">
        <f t="shared" si="106"/>
        <v>0.92425843332236568</v>
      </c>
      <c r="DI28" s="14">
        <f t="shared" si="107"/>
        <v>7.4258433322365702E-2</v>
      </c>
      <c r="DJ28" s="14">
        <f t="shared" si="108"/>
        <v>-0.92176243783015488</v>
      </c>
      <c r="DK28" s="14">
        <f t="shared" si="109"/>
        <v>0.93056135754150637</v>
      </c>
      <c r="DL28" s="14">
        <f t="shared" si="53"/>
        <v>0.85</v>
      </c>
      <c r="DM28" s="14">
        <f t="shared" si="54"/>
        <v>0.20102056873174579</v>
      </c>
      <c r="DN28" s="14">
        <f t="shared" si="55"/>
        <v>-8.8085604773494794E-2</v>
      </c>
      <c r="DO28" s="14">
        <f t="shared" si="56"/>
        <v>6.8924154279516063E-3</v>
      </c>
      <c r="DP28" s="14">
        <f t="shared" si="57"/>
        <v>-1.3065698413478522E-5</v>
      </c>
      <c r="DQ28" s="14">
        <f t="shared" si="58"/>
        <v>5.5993406274275669E-3</v>
      </c>
      <c r="DR28" s="14">
        <f t="shared" si="59"/>
        <v>0.97128525149111244</v>
      </c>
      <c r="DS28" s="14">
        <f t="shared" si="60"/>
        <v>0.92425843332236568</v>
      </c>
      <c r="DT28" s="14">
        <f t="shared" si="61"/>
        <v>7.4258433322365702E-2</v>
      </c>
      <c r="DU28" s="14">
        <f t="shared" si="62"/>
        <v>0.93056135754150637</v>
      </c>
      <c r="DV28" s="14">
        <f t="shared" si="63"/>
        <v>0.18361764330447455</v>
      </c>
      <c r="DW28" s="14">
        <f t="shared" si="64"/>
        <v>-8.0459782098926222E-2</v>
      </c>
      <c r="DX28" s="14">
        <f t="shared" si="65"/>
        <v>5.7506808933785163E-3</v>
      </c>
      <c r="DY28" s="14">
        <f t="shared" si="66"/>
        <v>-8.308109036929702E-6</v>
      </c>
      <c r="DZ28" s="14">
        <f t="shared" si="67"/>
        <v>4.6498960579491174E-3</v>
      </c>
      <c r="EA28" s="14">
        <f t="shared" si="68"/>
        <v>0.97598424855931565</v>
      </c>
      <c r="EB28" s="14">
        <f t="shared" si="69"/>
        <v>0.92983743221348558</v>
      </c>
      <c r="EC28" s="14">
        <f t="shared" si="70"/>
        <v>-7.2392532802079135E-4</v>
      </c>
      <c r="ED28" s="14">
        <f t="shared" si="71"/>
        <v>-0.93074844986015137</v>
      </c>
      <c r="EE28" s="14">
        <f t="shared" si="72"/>
        <v>0.929783569162563</v>
      </c>
      <c r="EI28">
        <f t="shared" si="20"/>
        <v>699.74786189668475</v>
      </c>
      <c r="ES28">
        <f t="shared" si="110"/>
        <v>2.1284674177287681</v>
      </c>
      <c r="ET28">
        <f t="shared" si="73"/>
        <v>3.1759827533793632E-2</v>
      </c>
      <c r="EU28">
        <f t="shared" si="111"/>
        <v>1.0643156548714257</v>
      </c>
      <c r="EV28">
        <f t="shared" si="112"/>
        <v>1.3346719342746314E-2</v>
      </c>
      <c r="EX28" s="16">
        <v>1269.0999999999999</v>
      </c>
      <c r="EY28" s="16">
        <v>6957.3</v>
      </c>
      <c r="FA28" s="22">
        <v>3815.9</v>
      </c>
      <c r="FB28" s="22">
        <v>9017.2000000000007</v>
      </c>
    </row>
    <row r="29" spans="3:158">
      <c r="C29" s="4">
        <f t="shared" si="74"/>
        <v>879.43496723024043</v>
      </c>
      <c r="D29">
        <f>Sheet2!D29</f>
        <v>556</v>
      </c>
      <c r="E29" s="4">
        <f t="shared" si="21"/>
        <v>914.74671329724174</v>
      </c>
      <c r="F29" s="4">
        <f t="shared" si="22"/>
        <v>-358.74671329724174</v>
      </c>
      <c r="G29" s="4">
        <f t="shared" si="0"/>
        <v>717.71748361512027</v>
      </c>
      <c r="I29" s="4">
        <f t="shared" si="1"/>
        <v>717.71748361512027</v>
      </c>
      <c r="M29">
        <f t="shared" si="23"/>
        <v>109.09845909226676</v>
      </c>
      <c r="O29">
        <f t="shared" si="24"/>
        <v>1.2257779387749541</v>
      </c>
      <c r="P29">
        <f t="shared" si="25"/>
        <v>2.2690321109710917E-2</v>
      </c>
      <c r="Q29">
        <f t="shared" si="26"/>
        <v>122.57779387749541</v>
      </c>
      <c r="R29">
        <f t="shared" si="75"/>
        <v>688.27431262213679</v>
      </c>
      <c r="S29">
        <f t="shared" si="27"/>
        <v>319.71012080495365</v>
      </c>
      <c r="T29">
        <f t="shared" si="76"/>
        <v>0.79909015409077333</v>
      </c>
      <c r="U29">
        <f t="shared" si="28"/>
        <v>48.33</v>
      </c>
      <c r="V29">
        <f t="shared" si="29"/>
        <v>1.0214816156457951</v>
      </c>
      <c r="W29">
        <f t="shared" si="30"/>
        <v>49.368206484161277</v>
      </c>
      <c r="X29">
        <f t="shared" si="31"/>
        <v>60.514458385171537</v>
      </c>
      <c r="Y29">
        <f t="shared" si="2"/>
        <v>1.2257779387749541</v>
      </c>
      <c r="Z29">
        <f t="shared" si="32"/>
        <v>49.368206484161277</v>
      </c>
      <c r="AE29">
        <f t="shared" si="113"/>
        <v>0.68392975211736662</v>
      </c>
      <c r="AF29">
        <f t="shared" si="114"/>
        <v>0.83147230299940145</v>
      </c>
      <c r="AG29">
        <f t="shared" si="33"/>
        <v>2.7348256427704771</v>
      </c>
      <c r="AH29">
        <f t="shared" si="3"/>
        <v>0</v>
      </c>
      <c r="AI29">
        <f t="shared" si="4"/>
        <v>2.7348256427704771</v>
      </c>
      <c r="AJ29">
        <f t="shared" si="77"/>
        <v>2.7348256427704771</v>
      </c>
      <c r="AK29">
        <f t="shared" si="5"/>
        <v>0</v>
      </c>
      <c r="AL29">
        <f t="shared" si="6"/>
        <v>30</v>
      </c>
      <c r="AM29">
        <f t="shared" si="78"/>
        <v>30</v>
      </c>
      <c r="AO29">
        <f t="shared" si="79"/>
        <v>1.0760382063195206</v>
      </c>
      <c r="AQ29">
        <f t="shared" si="34"/>
        <v>0.92814545590338327</v>
      </c>
      <c r="AS29">
        <f t="shared" si="7"/>
        <v>0.36514000966712123</v>
      </c>
      <c r="AT29">
        <f t="shared" si="7"/>
        <v>0.16961109031754185</v>
      </c>
      <c r="AU29">
        <f t="shared" si="80"/>
        <v>0.53475109998466308</v>
      </c>
      <c r="AV29">
        <f t="shared" si="35"/>
        <v>0.6828223629228507</v>
      </c>
      <c r="AW29">
        <f t="shared" si="81"/>
        <v>0.3171776370771493</v>
      </c>
      <c r="AX29">
        <f t="shared" si="8"/>
        <v>0.69044611022555857</v>
      </c>
      <c r="AY29">
        <f t="shared" si="82"/>
        <v>0.69044611022555857</v>
      </c>
      <c r="AZ29">
        <f t="shared" si="83"/>
        <v>0.8014837457881564</v>
      </c>
      <c r="BA29">
        <f t="shared" si="84"/>
        <v>0.37229700497309653</v>
      </c>
      <c r="BB29">
        <f t="shared" si="9"/>
        <v>25.842677349887992</v>
      </c>
      <c r="BC29">
        <f t="shared" si="85"/>
        <v>1.2657418397972096E-2</v>
      </c>
      <c r="BD29">
        <f t="shared" si="86"/>
        <v>2.2112865344466244E-3</v>
      </c>
      <c r="BE29">
        <f t="shared" si="87"/>
        <v>0.87922829388495616</v>
      </c>
      <c r="BF29">
        <f t="shared" si="88"/>
        <v>2.5150311356289942E-3</v>
      </c>
      <c r="BG29">
        <f t="shared" si="36"/>
        <v>3.7744474130242465E-3</v>
      </c>
      <c r="BH29">
        <f t="shared" si="37"/>
        <v>19.157142324523004</v>
      </c>
      <c r="BI29">
        <f t="shared" si="89"/>
        <v>1.9702559750744175E-4</v>
      </c>
      <c r="BJ29">
        <f t="shared" si="90"/>
        <v>0.25434091531670117</v>
      </c>
      <c r="BK29">
        <f t="shared" si="91"/>
        <v>1.2442012917937408</v>
      </c>
      <c r="BL29">
        <f t="shared" si="92"/>
        <v>0.45212944451566683</v>
      </c>
      <c r="BM29">
        <f t="shared" si="38"/>
        <v>6.7201417320223445E-5</v>
      </c>
      <c r="BN29">
        <f t="shared" si="93"/>
        <v>1.0839099803827639</v>
      </c>
      <c r="BO29">
        <f t="shared" si="94"/>
        <v>0.9964156020323125</v>
      </c>
      <c r="BP29">
        <f t="shared" si="95"/>
        <v>1.0878091211859748</v>
      </c>
      <c r="BQ29">
        <f t="shared" si="39"/>
        <v>0.49183053370089053</v>
      </c>
      <c r="BR29">
        <f t="shared" si="40"/>
        <v>0.49183053370089053</v>
      </c>
      <c r="BS29">
        <f t="shared" si="41"/>
        <v>0.49183053370089053</v>
      </c>
      <c r="BT29">
        <f t="shared" si="10"/>
        <v>18.026307392875086</v>
      </c>
      <c r="BU29">
        <f t="shared" si="11"/>
        <v>0.37094296676033106</v>
      </c>
      <c r="BV29">
        <f t="shared" si="12"/>
        <v>34678.081037898373</v>
      </c>
      <c r="BW29">
        <f t="shared" si="13"/>
        <v>0.18312841527109219</v>
      </c>
      <c r="BX29">
        <f t="shared" si="14"/>
        <v>24996.157424429857</v>
      </c>
      <c r="BY29">
        <f t="shared" si="96"/>
        <v>1.6187778227438283E-4</v>
      </c>
      <c r="BZ29">
        <f t="shared" si="97"/>
        <v>2.0183902326799646E-4</v>
      </c>
      <c r="CA29">
        <f t="shared" si="98"/>
        <v>-3.1244281533833882</v>
      </c>
      <c r="CB29">
        <f t="shared" si="99"/>
        <v>12.403982510968804</v>
      </c>
      <c r="CC29">
        <f t="shared" si="100"/>
        <v>6.4994664986971025E-3</v>
      </c>
      <c r="CD29">
        <f t="shared" si="15"/>
        <v>25.392168488718767</v>
      </c>
      <c r="CE29" s="11">
        <f t="shared" si="16"/>
        <v>2393559812.9814692</v>
      </c>
      <c r="CF29" s="18">
        <f t="shared" si="42"/>
        <v>0.17655873033500677</v>
      </c>
      <c r="CG29" s="18">
        <f t="shared" si="17"/>
        <v>35.311746067001351</v>
      </c>
      <c r="CH29">
        <f t="shared" si="101"/>
        <v>2400</v>
      </c>
      <c r="CI29" s="4">
        <f t="shared" si="18"/>
        <v>914.74671329724174</v>
      </c>
      <c r="CJ29" s="11"/>
      <c r="CK29" s="11"/>
      <c r="CL29" s="11"/>
      <c r="CM29" s="11"/>
      <c r="CN29" s="11"/>
      <c r="CO29" s="11"/>
      <c r="CP29" s="11"/>
      <c r="CQ29" s="13">
        <f t="shared" si="19"/>
        <v>1.0760382063195206</v>
      </c>
      <c r="CR29" s="14">
        <v>0.8</v>
      </c>
      <c r="CS29" s="14">
        <f t="shared" si="102"/>
        <v>0.21906922998819595</v>
      </c>
      <c r="CT29" s="14">
        <f t="shared" si="43"/>
        <v>-9.5994383721622834E-2</v>
      </c>
      <c r="CU29" s="14">
        <f t="shared" si="103"/>
        <v>8.1856508174769256E-3</v>
      </c>
      <c r="CV29" s="14">
        <f t="shared" si="104"/>
        <v>-2.0083391358282492E-5</v>
      </c>
      <c r="CW29" s="14">
        <f t="shared" si="44"/>
        <v>6.6852781395559894E-3</v>
      </c>
      <c r="CX29" s="14">
        <f t="shared" si="45"/>
        <v>0.96599004795431431</v>
      </c>
      <c r="CY29" s="14">
        <f t="shared" si="46"/>
        <v>0.91866926263783</v>
      </c>
      <c r="CZ29" s="14">
        <f t="shared" si="47"/>
        <v>0.11866926263782995</v>
      </c>
      <c r="DA29" s="14">
        <v>0.85</v>
      </c>
      <c r="DB29" s="14">
        <f t="shared" si="48"/>
        <v>0.20618280469477268</v>
      </c>
      <c r="DC29" s="14">
        <f t="shared" si="49"/>
        <v>-9.0347655267409732E-2</v>
      </c>
      <c r="DD29" s="14">
        <f t="shared" si="50"/>
        <v>7.2509571255158925E-3</v>
      </c>
      <c r="DE29" s="14">
        <f t="shared" si="51"/>
        <v>-1.4831748673917468E-5</v>
      </c>
      <c r="DF29" s="14">
        <f t="shared" si="52"/>
        <v>5.8992919705861931E-3</v>
      </c>
      <c r="DG29" s="14">
        <f t="shared" si="105"/>
        <v>0.96981428692402816</v>
      </c>
      <c r="DH29" s="14">
        <f t="shared" si="106"/>
        <v>0.92263935124259078</v>
      </c>
      <c r="DI29" s="14">
        <f t="shared" si="107"/>
        <v>7.2639351242590799E-2</v>
      </c>
      <c r="DJ29" s="14">
        <f t="shared" si="108"/>
        <v>-0.92059822790478429</v>
      </c>
      <c r="DK29" s="14">
        <f t="shared" si="109"/>
        <v>0.928904509090695</v>
      </c>
      <c r="DL29" s="14">
        <f t="shared" si="53"/>
        <v>0.85</v>
      </c>
      <c r="DM29" s="14">
        <f t="shared" si="54"/>
        <v>0.20618280469477268</v>
      </c>
      <c r="DN29" s="14">
        <f t="shared" si="55"/>
        <v>-9.0347655267409732E-2</v>
      </c>
      <c r="DO29" s="14">
        <f t="shared" si="56"/>
        <v>7.2509571255158925E-3</v>
      </c>
      <c r="DP29" s="14">
        <f t="shared" si="57"/>
        <v>-1.4831748673917468E-5</v>
      </c>
      <c r="DQ29" s="14">
        <f t="shared" si="58"/>
        <v>5.8992919705861931E-3</v>
      </c>
      <c r="DR29" s="14">
        <f t="shared" si="59"/>
        <v>0.96981428692402816</v>
      </c>
      <c r="DS29" s="14">
        <f t="shared" si="60"/>
        <v>0.92263935124259078</v>
      </c>
      <c r="DT29" s="14">
        <f t="shared" si="61"/>
        <v>7.2639351242590799E-2</v>
      </c>
      <c r="DU29" s="14">
        <f t="shared" si="62"/>
        <v>0.928904509090695</v>
      </c>
      <c r="DV29" s="14">
        <f t="shared" si="63"/>
        <v>0.18866889144731822</v>
      </c>
      <c r="DW29" s="14">
        <f t="shared" si="64"/>
        <v>-8.2673198618094135E-2</v>
      </c>
      <c r="DX29" s="14">
        <f t="shared" si="65"/>
        <v>6.0714307592289627E-3</v>
      </c>
      <c r="DY29" s="14">
        <f t="shared" si="66"/>
        <v>-9.5155003828362753E-6</v>
      </c>
      <c r="DZ29" s="14">
        <f t="shared" si="67"/>
        <v>4.9157468050297559E-3</v>
      </c>
      <c r="EA29" s="14">
        <f t="shared" si="68"/>
        <v>0.97466185806111894</v>
      </c>
      <c r="EB29" s="14">
        <f t="shared" si="69"/>
        <v>0.92819893855626601</v>
      </c>
      <c r="EC29" s="14">
        <f t="shared" si="70"/>
        <v>-7.0557053442898976E-4</v>
      </c>
      <c r="ED29" s="14">
        <f t="shared" si="71"/>
        <v>-0.92954030919468889</v>
      </c>
      <c r="EE29" s="14">
        <f t="shared" si="72"/>
        <v>0.92814545590338327</v>
      </c>
      <c r="EI29">
        <f t="shared" si="20"/>
        <v>717.71748361512027</v>
      </c>
      <c r="ES29">
        <f t="shared" si="110"/>
        <v>2.1870207075838053</v>
      </c>
      <c r="ET29">
        <f t="shared" si="73"/>
        <v>3.2633527723818896E-2</v>
      </c>
      <c r="EU29">
        <f t="shared" si="111"/>
        <v>1.0666708124058542</v>
      </c>
      <c r="EV29">
        <f t="shared" si="112"/>
        <v>1.3376253463076217E-2</v>
      </c>
      <c r="EX29" s="16">
        <v>1400.4</v>
      </c>
      <c r="EY29" s="16">
        <v>7435.5</v>
      </c>
      <c r="FA29" s="22">
        <v>4222.5</v>
      </c>
      <c r="FB29" s="22">
        <v>9997.6</v>
      </c>
    </row>
    <row r="30" spans="3:158">
      <c r="C30" s="4">
        <f t="shared" si="74"/>
        <v>914.74671329724174</v>
      </c>
      <c r="D30">
        <f>Sheet2!D30</f>
        <v>557</v>
      </c>
      <c r="E30" s="4">
        <f t="shared" si="21"/>
        <v>950.43633241993712</v>
      </c>
      <c r="F30" s="4">
        <f t="shared" si="22"/>
        <v>-393.43633241993712</v>
      </c>
      <c r="G30" s="4">
        <f t="shared" si="0"/>
        <v>735.87335664862087</v>
      </c>
      <c r="I30" s="4">
        <f t="shared" si="1"/>
        <v>735.87335664862087</v>
      </c>
      <c r="M30">
        <f t="shared" si="23"/>
        <v>112.12043471755661</v>
      </c>
      <c r="O30">
        <f t="shared" si="24"/>
        <v>1.2252950146933586</v>
      </c>
      <c r="P30">
        <f t="shared" si="25"/>
        <v>2.2091288343213871E-2</v>
      </c>
      <c r="Q30">
        <f t="shared" si="26"/>
        <v>122.52950146933586</v>
      </c>
      <c r="R30">
        <f t="shared" si="75"/>
        <v>688.00315075032086</v>
      </c>
      <c r="S30">
        <f t="shared" si="27"/>
        <v>304.59372332914376</v>
      </c>
      <c r="T30">
        <f t="shared" si="76"/>
        <v>0.79878795652824441</v>
      </c>
      <c r="U30">
        <f t="shared" si="28"/>
        <v>48.33</v>
      </c>
      <c r="V30">
        <f t="shared" si="29"/>
        <v>1.0210791789111322</v>
      </c>
      <c r="W30">
        <f t="shared" si="30"/>
        <v>49.348756716775014</v>
      </c>
      <c r="X30">
        <f t="shared" si="31"/>
        <v>60.466785586379821</v>
      </c>
      <c r="Y30">
        <f t="shared" si="2"/>
        <v>1.2252950146933586</v>
      </c>
      <c r="Z30">
        <f t="shared" si="32"/>
        <v>49.348756716775014</v>
      </c>
      <c r="AE30">
        <f t="shared" si="113"/>
        <v>0.67889433307189473</v>
      </c>
      <c r="AF30">
        <f t="shared" si="114"/>
        <v>0.82821978774565996</v>
      </c>
      <c r="AG30">
        <f t="shared" si="33"/>
        <v>2.7000124973001061</v>
      </c>
      <c r="AH30">
        <f t="shared" si="3"/>
        <v>0</v>
      </c>
      <c r="AI30">
        <f t="shared" si="4"/>
        <v>2.7000124973001061</v>
      </c>
      <c r="AJ30">
        <f t="shared" si="77"/>
        <v>2.7000124973001061</v>
      </c>
      <c r="AK30">
        <f t="shared" si="5"/>
        <v>0</v>
      </c>
      <c r="AL30">
        <f t="shared" si="6"/>
        <v>30</v>
      </c>
      <c r="AM30">
        <f t="shared" si="78"/>
        <v>30</v>
      </c>
      <c r="AO30">
        <f t="shared" si="79"/>
        <v>1.1032584057700463</v>
      </c>
      <c r="AQ30">
        <f t="shared" si="34"/>
        <v>0.92650122568182747</v>
      </c>
      <c r="AS30">
        <f t="shared" si="7"/>
        <v>0.36499615416259279</v>
      </c>
      <c r="AT30">
        <f t="shared" si="7"/>
        <v>0.16159161113718262</v>
      </c>
      <c r="AU30">
        <f t="shared" si="80"/>
        <v>0.52658776529977547</v>
      </c>
      <c r="AV30">
        <f t="shared" si="35"/>
        <v>0.69313451282866034</v>
      </c>
      <c r="AW30">
        <f t="shared" si="81"/>
        <v>0.30686548717133966</v>
      </c>
      <c r="AX30">
        <f t="shared" si="8"/>
        <v>0.70197624709101203</v>
      </c>
      <c r="AY30">
        <f t="shared" si="82"/>
        <v>0.70197624709101203</v>
      </c>
      <c r="AZ30">
        <f t="shared" si="83"/>
        <v>0.80108906098584709</v>
      </c>
      <c r="BA30">
        <f t="shared" si="84"/>
        <v>0.35465927668764075</v>
      </c>
      <c r="BB30">
        <f t="shared" si="9"/>
        <v>25.837586182770746</v>
      </c>
      <c r="BC30">
        <f t="shared" si="85"/>
        <v>1.2497526051613509E-2</v>
      </c>
      <c r="BD30">
        <f t="shared" si="86"/>
        <v>2.208430427909427E-3</v>
      </c>
      <c r="BE30">
        <f t="shared" si="87"/>
        <v>0.88067230059768142</v>
      </c>
      <c r="BF30">
        <f t="shared" si="88"/>
        <v>2.5076642315315727E-3</v>
      </c>
      <c r="BG30">
        <f t="shared" si="36"/>
        <v>3.7615382348299966E-3</v>
      </c>
      <c r="BH30">
        <f t="shared" si="37"/>
        <v>18.626239505567263</v>
      </c>
      <c r="BI30">
        <f t="shared" si="89"/>
        <v>2.019483446299344E-4</v>
      </c>
      <c r="BJ30">
        <f t="shared" si="90"/>
        <v>0.26130348815558396</v>
      </c>
      <c r="BK30">
        <f t="shared" si="91"/>
        <v>1.2510206612238459</v>
      </c>
      <c r="BL30">
        <f t="shared" si="92"/>
        <v>0.45702542630290044</v>
      </c>
      <c r="BM30">
        <f t="shared" si="38"/>
        <v>6.3736075032601132E-5</v>
      </c>
      <c r="BN30">
        <f t="shared" si="93"/>
        <v>1.0841513130987852</v>
      </c>
      <c r="BO30">
        <f t="shared" si="94"/>
        <v>0.99660010189237236</v>
      </c>
      <c r="BP30">
        <f t="shared" si="95"/>
        <v>1.0878498918875967</v>
      </c>
      <c r="BQ30">
        <f t="shared" si="39"/>
        <v>0.49717506059349303</v>
      </c>
      <c r="BR30">
        <f t="shared" si="40"/>
        <v>0.49717506059349303</v>
      </c>
      <c r="BS30">
        <f t="shared" si="41"/>
        <v>0.49717506059349303</v>
      </c>
      <c r="BT30">
        <f t="shared" si="10"/>
        <v>18.012106414328301</v>
      </c>
      <c r="BU30">
        <f t="shared" si="11"/>
        <v>0.36299433562062167</v>
      </c>
      <c r="BV30">
        <f t="shared" si="12"/>
        <v>34636.329909623717</v>
      </c>
      <c r="BW30">
        <f t="shared" si="13"/>
        <v>0.18742674479996924</v>
      </c>
      <c r="BX30">
        <f t="shared" si="14"/>
        <v>24393.506662828633</v>
      </c>
      <c r="BY30">
        <f t="shared" si="96"/>
        <v>1.6187778227438283E-4</v>
      </c>
      <c r="BZ30">
        <f t="shared" si="97"/>
        <v>2.0682553229167284E-4</v>
      </c>
      <c r="CA30">
        <f t="shared" si="98"/>
        <v>-3.1160898357433688</v>
      </c>
      <c r="CB30">
        <f t="shared" si="99"/>
        <v>12.373873924161371</v>
      </c>
      <c r="CC30">
        <f t="shared" si="100"/>
        <v>6.5311344843902337E-3</v>
      </c>
      <c r="CD30">
        <f t="shared" si="15"/>
        <v>25.664501310673433</v>
      </c>
      <c r="CE30" s="11">
        <f t="shared" si="16"/>
        <v>2373973046.8706665</v>
      </c>
      <c r="CF30" s="18">
        <f t="shared" si="42"/>
        <v>0.17844809561347671</v>
      </c>
      <c r="CG30" s="18">
        <f t="shared" si="17"/>
        <v>35.689619122695341</v>
      </c>
      <c r="CH30">
        <f t="shared" si="101"/>
        <v>2600</v>
      </c>
      <c r="CI30" s="4">
        <f t="shared" si="18"/>
        <v>950.43633241993712</v>
      </c>
      <c r="CJ30" s="11"/>
      <c r="CK30" s="11"/>
      <c r="CL30" s="11"/>
      <c r="CM30" s="11"/>
      <c r="CN30" s="11"/>
      <c r="CO30" s="11"/>
      <c r="CP30" s="11"/>
      <c r="CQ30" s="13">
        <f t="shared" si="19"/>
        <v>1.1032584057700463</v>
      </c>
      <c r="CR30" s="14">
        <v>0.8</v>
      </c>
      <c r="CS30" s="14">
        <f t="shared" si="102"/>
        <v>0.2246109552714905</v>
      </c>
      <c r="CT30" s="14">
        <f t="shared" si="43"/>
        <v>-9.8422723399235523E-2</v>
      </c>
      <c r="CU30" s="14">
        <f t="shared" si="103"/>
        <v>8.6050286566430548E-3</v>
      </c>
      <c r="CV30" s="14">
        <f t="shared" si="104"/>
        <v>-2.2755417977161191E-5</v>
      </c>
      <c r="CW30" s="14">
        <f t="shared" si="44"/>
        <v>7.0398288652374639E-3</v>
      </c>
      <c r="CX30" s="14">
        <f t="shared" si="45"/>
        <v>0.96427909507088627</v>
      </c>
      <c r="CY30" s="14">
        <f t="shared" si="46"/>
        <v>0.91699342048300969</v>
      </c>
      <c r="CZ30" s="14">
        <f t="shared" si="47"/>
        <v>0.11699342048300965</v>
      </c>
      <c r="DA30" s="14">
        <v>0.85</v>
      </c>
      <c r="DB30" s="14">
        <f t="shared" si="48"/>
        <v>0.21139854613787343</v>
      </c>
      <c r="DC30" s="14">
        <f t="shared" si="49"/>
        <v>-9.2633151434574609E-2</v>
      </c>
      <c r="DD30" s="14">
        <f t="shared" si="50"/>
        <v>7.62244752975994E-3</v>
      </c>
      <c r="DE30" s="14">
        <f t="shared" si="51"/>
        <v>-1.6805062172331288E-5</v>
      </c>
      <c r="DF30" s="14">
        <f t="shared" si="52"/>
        <v>6.2109809900729165E-3</v>
      </c>
      <c r="DG30" s="14">
        <f t="shared" si="105"/>
        <v>0.96829254837601031</v>
      </c>
      <c r="DH30" s="14">
        <f t="shared" si="106"/>
        <v>0.92102014776815022</v>
      </c>
      <c r="DI30" s="14">
        <f t="shared" si="107"/>
        <v>7.1020147768150244E-2</v>
      </c>
      <c r="DJ30" s="14">
        <f t="shared" si="108"/>
        <v>-0.91946545429718929</v>
      </c>
      <c r="DK30" s="14">
        <f t="shared" si="109"/>
        <v>0.92724069179133628</v>
      </c>
      <c r="DL30" s="14">
        <f t="shared" si="53"/>
        <v>0.85</v>
      </c>
      <c r="DM30" s="14">
        <f t="shared" si="54"/>
        <v>0.21139854613787343</v>
      </c>
      <c r="DN30" s="14">
        <f t="shared" si="55"/>
        <v>-9.2633151434574609E-2</v>
      </c>
      <c r="DO30" s="14">
        <f t="shared" si="56"/>
        <v>7.62244752975994E-3</v>
      </c>
      <c r="DP30" s="14">
        <f t="shared" si="57"/>
        <v>-1.6805062172331288E-5</v>
      </c>
      <c r="DQ30" s="14">
        <f t="shared" si="58"/>
        <v>6.2109809900729165E-3</v>
      </c>
      <c r="DR30" s="14">
        <f t="shared" si="59"/>
        <v>0.96829254837601031</v>
      </c>
      <c r="DS30" s="14">
        <f t="shared" si="60"/>
        <v>0.92102014776815022</v>
      </c>
      <c r="DT30" s="14">
        <f t="shared" si="61"/>
        <v>7.1020147768150244E-2</v>
      </c>
      <c r="DU30" s="14">
        <f t="shared" si="62"/>
        <v>0.92724069179133628</v>
      </c>
      <c r="DV30" s="14">
        <f t="shared" si="63"/>
        <v>0.19378869565145126</v>
      </c>
      <c r="DW30" s="14">
        <f t="shared" si="64"/>
        <v>-8.4916655854775022E-2</v>
      </c>
      <c r="DX30" s="14">
        <f t="shared" si="65"/>
        <v>6.4054158533761642E-3</v>
      </c>
      <c r="DY30" s="14">
        <f t="shared" si="66"/>
        <v>-1.087858327418868E-5</v>
      </c>
      <c r="DZ30" s="14">
        <f t="shared" si="67"/>
        <v>5.193297133119017E-3</v>
      </c>
      <c r="EA30" s="14">
        <f t="shared" si="68"/>
        <v>0.97328680537890366</v>
      </c>
      <c r="EB30" s="14">
        <f t="shared" si="69"/>
        <v>0.92655420615795214</v>
      </c>
      <c r="EC30" s="14">
        <f t="shared" si="70"/>
        <v>-6.8648563338413737E-4</v>
      </c>
      <c r="ED30" s="14">
        <f t="shared" si="71"/>
        <v>-0.92835307062303329</v>
      </c>
      <c r="EE30" s="14">
        <f t="shared" si="72"/>
        <v>0.92650122568182747</v>
      </c>
      <c r="EI30">
        <f t="shared" si="20"/>
        <v>735.87335664862087</v>
      </c>
      <c r="ES30">
        <f t="shared" si="110"/>
        <v>2.246368688733841</v>
      </c>
      <c r="ET30">
        <f t="shared" si="73"/>
        <v>3.3519085863024649E-2</v>
      </c>
      <c r="EU30">
        <f t="shared" si="111"/>
        <v>1.0690816630229347</v>
      </c>
      <c r="EV30">
        <f t="shared" si="112"/>
        <v>1.3406485985182027E-2</v>
      </c>
      <c r="EX30" s="16">
        <v>1531.7</v>
      </c>
      <c r="EY30" s="16">
        <v>7932.8</v>
      </c>
      <c r="FA30" s="19"/>
      <c r="FB30" s="19"/>
    </row>
    <row r="31" spans="3:158">
      <c r="C31" s="4">
        <f t="shared" si="74"/>
        <v>950.43633241993712</v>
      </c>
      <c r="D31">
        <f>Sheet2!D31</f>
        <v>558</v>
      </c>
      <c r="E31" s="4">
        <f t="shared" si="21"/>
        <v>986.50967076565962</v>
      </c>
      <c r="F31" s="4">
        <f t="shared" si="22"/>
        <v>-428.50967076565962</v>
      </c>
      <c r="G31" s="4">
        <f t="shared" si="0"/>
        <v>754.21816620996856</v>
      </c>
      <c r="I31" s="4">
        <f t="shared" si="1"/>
        <v>754.21816620996856</v>
      </c>
      <c r="M31">
        <f t="shared" si="23"/>
        <v>115.18096214514939</v>
      </c>
      <c r="O31">
        <f t="shared" si="24"/>
        <v>1.2248072583697411</v>
      </c>
      <c r="P31">
        <f t="shared" si="25"/>
        <v>2.1515576670575541E-2</v>
      </c>
      <c r="Q31">
        <f t="shared" si="26"/>
        <v>122.48072583697412</v>
      </c>
      <c r="R31">
        <f t="shared" si="75"/>
        <v>687.72927557460969</v>
      </c>
      <c r="S31">
        <f t="shared" si="27"/>
        <v>290.07093456192644</v>
      </c>
      <c r="T31">
        <f t="shared" si="76"/>
        <v>0.79848190378548511</v>
      </c>
      <c r="U31">
        <f t="shared" si="28"/>
        <v>48.33</v>
      </c>
      <c r="V31">
        <f t="shared" si="29"/>
        <v>1.0206727153081177</v>
      </c>
      <c r="W31">
        <f t="shared" si="30"/>
        <v>49.329112330841326</v>
      </c>
      <c r="X31">
        <f t="shared" si="31"/>
        <v>60.418654831750757</v>
      </c>
      <c r="Y31">
        <f t="shared" si="2"/>
        <v>1.2248072583697411</v>
      </c>
      <c r="Z31">
        <f t="shared" si="32"/>
        <v>49.329112330841326</v>
      </c>
      <c r="AE31">
        <f t="shared" si="113"/>
        <v>0.67390424984575104</v>
      </c>
      <c r="AF31">
        <f t="shared" si="114"/>
        <v>0.82497652001701971</v>
      </c>
      <c r="AG31">
        <f t="shared" si="33"/>
        <v>2.6657162820674123</v>
      </c>
      <c r="AH31">
        <f t="shared" si="3"/>
        <v>0</v>
      </c>
      <c r="AI31">
        <f t="shared" si="4"/>
        <v>2.6657162820674123</v>
      </c>
      <c r="AJ31">
        <f t="shared" si="77"/>
        <v>2.6657162820674123</v>
      </c>
      <c r="AK31">
        <f t="shared" si="5"/>
        <v>0</v>
      </c>
      <c r="AL31">
        <f t="shared" si="6"/>
        <v>30</v>
      </c>
      <c r="AM31">
        <f t="shared" si="78"/>
        <v>30</v>
      </c>
      <c r="AO31">
        <f t="shared" si="79"/>
        <v>1.1307618683807625</v>
      </c>
      <c r="AQ31">
        <f t="shared" si="34"/>
        <v>0.92485117869779243</v>
      </c>
      <c r="AS31">
        <f t="shared" si="7"/>
        <v>0.36485085920900695</v>
      </c>
      <c r="AT31">
        <f t="shared" si="7"/>
        <v>0.15388705042119008</v>
      </c>
      <c r="AU31">
        <f t="shared" si="80"/>
        <v>0.51873790963019706</v>
      </c>
      <c r="AV31">
        <f t="shared" si="35"/>
        <v>0.70334335014979987</v>
      </c>
      <c r="AW31">
        <f t="shared" si="81"/>
        <v>0.29665664985020013</v>
      </c>
      <c r="AX31">
        <f t="shared" si="8"/>
        <v>0.71289633366450633</v>
      </c>
      <c r="AY31">
        <f t="shared" si="82"/>
        <v>0.71289633366450633</v>
      </c>
      <c r="AZ31">
        <f t="shared" si="83"/>
        <v>0.80069046635559138</v>
      </c>
      <c r="BA31">
        <f t="shared" si="84"/>
        <v>0.33771578456731588</v>
      </c>
      <c r="BB31">
        <f t="shared" si="9"/>
        <v>25.832443053843345</v>
      </c>
      <c r="BC31">
        <f t="shared" si="85"/>
        <v>1.2340007674982213E-2</v>
      </c>
      <c r="BD31">
        <f t="shared" si="86"/>
        <v>2.2055928823396694E-3</v>
      </c>
      <c r="BE31">
        <f t="shared" si="87"/>
        <v>0.88209708093433559</v>
      </c>
      <c r="BF31">
        <f t="shared" si="88"/>
        <v>2.500396985786938E-3</v>
      </c>
      <c r="BG31">
        <f t="shared" si="36"/>
        <v>3.7487710554826173E-3</v>
      </c>
      <c r="BH31">
        <f t="shared" si="37"/>
        <v>18.105655219725211</v>
      </c>
      <c r="BI31">
        <f t="shared" si="89"/>
        <v>2.0704973169921614E-4</v>
      </c>
      <c r="BJ31">
        <f t="shared" si="90"/>
        <v>0.26855602740730194</v>
      </c>
      <c r="BK31">
        <f t="shared" si="91"/>
        <v>1.2581244252814416</v>
      </c>
      <c r="BL31">
        <f t="shared" si="92"/>
        <v>0.46201455243843198</v>
      </c>
      <c r="BM31">
        <f t="shared" si="38"/>
        <v>6.0425060560994104E-5</v>
      </c>
      <c r="BN31">
        <f t="shared" si="93"/>
        <v>1.0843819504655952</v>
      </c>
      <c r="BO31">
        <f t="shared" si="94"/>
        <v>0.99677641913641701</v>
      </c>
      <c r="BP31">
        <f t="shared" si="95"/>
        <v>1.0878888481381586</v>
      </c>
      <c r="BQ31">
        <f t="shared" si="39"/>
        <v>0.50262047927531261</v>
      </c>
      <c r="BR31">
        <f t="shared" si="40"/>
        <v>0.50262047927531261</v>
      </c>
      <c r="BS31">
        <f t="shared" si="41"/>
        <v>0.50262047927531261</v>
      </c>
      <c r="BT31">
        <f t="shared" si="10"/>
        <v>17.997769017925076</v>
      </c>
      <c r="BU31">
        <f t="shared" si="11"/>
        <v>0.35494422256727048</v>
      </c>
      <c r="BV31">
        <f t="shared" si="12"/>
        <v>34594.130349798448</v>
      </c>
      <c r="BW31">
        <f t="shared" si="13"/>
        <v>0.19190472208015585</v>
      </c>
      <c r="BX31">
        <f t="shared" si="14"/>
        <v>23795.27276179304</v>
      </c>
      <c r="BY31">
        <f t="shared" si="96"/>
        <v>1.6187778227438283E-4</v>
      </c>
      <c r="BZ31">
        <f t="shared" si="97"/>
        <v>2.1202530647603429E-4</v>
      </c>
      <c r="CA31">
        <f t="shared" si="98"/>
        <v>-3.1075832735282249</v>
      </c>
      <c r="CB31">
        <f t="shared" si="99"/>
        <v>12.343126637007959</v>
      </c>
      <c r="CC31">
        <f t="shared" si="100"/>
        <v>6.5637137153347468E-3</v>
      </c>
      <c r="CD31">
        <f t="shared" si="15"/>
        <v>25.941040037078789</v>
      </c>
      <c r="CE31" s="11">
        <f t="shared" si="16"/>
        <v>2354633580.6055312</v>
      </c>
      <c r="CF31" s="18">
        <f t="shared" si="42"/>
        <v>0.18036669172861267</v>
      </c>
      <c r="CG31" s="18">
        <f t="shared" si="17"/>
        <v>36.073338345722533</v>
      </c>
      <c r="CH31">
        <f t="shared" si="101"/>
        <v>2800</v>
      </c>
      <c r="CI31" s="4">
        <f t="shared" si="18"/>
        <v>986.50967076565962</v>
      </c>
      <c r="CJ31" s="11"/>
      <c r="CK31" s="11"/>
      <c r="CL31" s="11"/>
      <c r="CM31" s="11"/>
      <c r="CN31" s="11"/>
      <c r="CO31" s="11"/>
      <c r="CP31" s="11"/>
      <c r="CQ31" s="13">
        <f t="shared" si="19"/>
        <v>1.1307618683807625</v>
      </c>
      <c r="CR31" s="14">
        <v>0.8</v>
      </c>
      <c r="CS31" s="14">
        <f t="shared" si="102"/>
        <v>0.23021034973606735</v>
      </c>
      <c r="CT31" s="14">
        <f t="shared" si="43"/>
        <v>-0.10087633325065228</v>
      </c>
      <c r="CU31" s="14">
        <f t="shared" si="103"/>
        <v>9.0394111509079327E-3</v>
      </c>
      <c r="CV31" s="14">
        <f t="shared" si="104"/>
        <v>-2.573678921931018E-5</v>
      </c>
      <c r="CW31" s="14">
        <f t="shared" si="44"/>
        <v>7.408302340341435E-3</v>
      </c>
      <c r="CX31" s="14">
        <f t="shared" si="45"/>
        <v>0.96251012201568753</v>
      </c>
      <c r="CY31" s="14">
        <f t="shared" si="46"/>
        <v>0.91531938067900609</v>
      </c>
      <c r="CZ31" s="14">
        <f t="shared" si="47"/>
        <v>0.11531938067900604</v>
      </c>
      <c r="DA31" s="14">
        <v>0.85</v>
      </c>
      <c r="DB31" s="14">
        <f t="shared" si="48"/>
        <v>0.21666856445747518</v>
      </c>
      <c r="DC31" s="14">
        <f t="shared" si="49"/>
        <v>-9.4942431294731566E-2</v>
      </c>
      <c r="DD31" s="14">
        <f t="shared" si="50"/>
        <v>8.0072292547834992E-3</v>
      </c>
      <c r="DE31" s="14">
        <f t="shared" si="51"/>
        <v>-1.9006829203523594E-5</v>
      </c>
      <c r="DF31" s="14">
        <f t="shared" si="52"/>
        <v>6.5347927593121151E-3</v>
      </c>
      <c r="DG31" s="14">
        <f t="shared" si="105"/>
        <v>0.96671888189585253</v>
      </c>
      <c r="DH31" s="14">
        <f t="shared" si="106"/>
        <v>0.91940111233895871</v>
      </c>
      <c r="DI31" s="14">
        <f t="shared" si="107"/>
        <v>6.9401112338958737E-2</v>
      </c>
      <c r="DJ31" s="14">
        <f t="shared" si="108"/>
        <v>-0.91836536680094738</v>
      </c>
      <c r="DK31" s="14">
        <f t="shared" si="109"/>
        <v>0.92557026304325041</v>
      </c>
      <c r="DL31" s="14">
        <f t="shared" si="53"/>
        <v>0.85</v>
      </c>
      <c r="DM31" s="14">
        <f t="shared" si="54"/>
        <v>0.21666856445747518</v>
      </c>
      <c r="DN31" s="14">
        <f t="shared" si="55"/>
        <v>-9.4942431294731566E-2</v>
      </c>
      <c r="DO31" s="14">
        <f t="shared" si="56"/>
        <v>8.0072292547834992E-3</v>
      </c>
      <c r="DP31" s="14">
        <f t="shared" si="57"/>
        <v>-1.9006829203523594E-5</v>
      </c>
      <c r="DQ31" s="14">
        <f t="shared" si="58"/>
        <v>6.534792759312116E-3</v>
      </c>
      <c r="DR31" s="14">
        <f t="shared" si="59"/>
        <v>0.96671888189585253</v>
      </c>
      <c r="DS31" s="14">
        <f t="shared" si="60"/>
        <v>0.91940111233895871</v>
      </c>
      <c r="DT31" s="14">
        <f t="shared" si="61"/>
        <v>6.9401112338958737E-2</v>
      </c>
      <c r="DU31" s="14">
        <f t="shared" si="62"/>
        <v>0.92557026304325041</v>
      </c>
      <c r="DV31" s="14">
        <f t="shared" si="63"/>
        <v>0.19897817285455291</v>
      </c>
      <c r="DW31" s="14">
        <f t="shared" si="64"/>
        <v>-8.719064324212282E-2</v>
      </c>
      <c r="DX31" s="14">
        <f t="shared" si="65"/>
        <v>6.7530711943446942E-3</v>
      </c>
      <c r="DY31" s="14">
        <f t="shared" si="66"/>
        <v>-1.2415303353130495E-5</v>
      </c>
      <c r="DZ31" s="14">
        <f t="shared" si="67"/>
        <v>5.4829985483428739E-3</v>
      </c>
      <c r="EA31" s="14">
        <f t="shared" si="68"/>
        <v>0.97185753142795295</v>
      </c>
      <c r="EB31" s="14">
        <f t="shared" si="69"/>
        <v>0.92490353668959058</v>
      </c>
      <c r="EC31" s="14">
        <f t="shared" si="70"/>
        <v>-6.6672635365983002E-4</v>
      </c>
      <c r="ED31" s="14">
        <f t="shared" si="71"/>
        <v>-0.92718796879822007</v>
      </c>
      <c r="EE31" s="14">
        <f t="shared" si="72"/>
        <v>0.92485117869779243</v>
      </c>
      <c r="EI31">
        <f t="shared" si="20"/>
        <v>754.21816620996856</v>
      </c>
      <c r="ES31">
        <f t="shared" si="110"/>
        <v>2.3065243085482847</v>
      </c>
      <c r="ET31">
        <f t="shared" si="73"/>
        <v>3.4416695144981087E-2</v>
      </c>
      <c r="EU31">
        <f t="shared" si="111"/>
        <v>1.0715494807508326</v>
      </c>
      <c r="EV31">
        <f t="shared" si="112"/>
        <v>1.343743288561758E-2</v>
      </c>
      <c r="EX31" s="16">
        <v>1687.1</v>
      </c>
      <c r="EY31" s="16">
        <v>8449.4</v>
      </c>
    </row>
    <row r="32" spans="3:158">
      <c r="C32" s="4">
        <f t="shared" si="74"/>
        <v>986.50967076565962</v>
      </c>
      <c r="D32">
        <f>Sheet2!D32</f>
        <v>559</v>
      </c>
      <c r="E32" s="4">
        <f t="shared" si="21"/>
        <v>1022.9730842363068</v>
      </c>
      <c r="F32" s="4">
        <f t="shared" si="22"/>
        <v>-463.97308423630682</v>
      </c>
      <c r="G32" s="4">
        <f t="shared" si="0"/>
        <v>772.75483538282981</v>
      </c>
      <c r="I32" s="4">
        <f t="shared" si="1"/>
        <v>772.75483538282981</v>
      </c>
      <c r="M32">
        <f t="shared" si="23"/>
        <v>118.28059130951077</v>
      </c>
      <c r="O32">
        <f t="shared" si="24"/>
        <v>1.224314598054159</v>
      </c>
      <c r="P32">
        <f t="shared" si="25"/>
        <v>2.0961875071827982E-2</v>
      </c>
      <c r="Q32">
        <f t="shared" si="26"/>
        <v>122.4314598054159</v>
      </c>
      <c r="R32">
        <f t="shared" si="75"/>
        <v>687.45264680741025</v>
      </c>
      <c r="S32">
        <f t="shared" si="27"/>
        <v>276.10857895050879</v>
      </c>
      <c r="T32">
        <f t="shared" si="76"/>
        <v>0.79817194086904897</v>
      </c>
      <c r="U32">
        <f t="shared" si="28"/>
        <v>48.33</v>
      </c>
      <c r="V32">
        <f t="shared" si="29"/>
        <v>1.0202621650451325</v>
      </c>
      <c r="W32">
        <f t="shared" si="30"/>
        <v>49.309270436631252</v>
      </c>
      <c r="X32">
        <f t="shared" si="31"/>
        <v>60.370059614968014</v>
      </c>
      <c r="Y32">
        <f t="shared" si="2"/>
        <v>1.224314598054159</v>
      </c>
      <c r="Z32">
        <f t="shared" si="32"/>
        <v>49.309270436631252</v>
      </c>
      <c r="AE32">
        <f t="shared" si="113"/>
        <v>0.66895882557385178</v>
      </c>
      <c r="AF32">
        <f t="shared" si="114"/>
        <v>0.8217424669968354</v>
      </c>
      <c r="AG32">
        <f t="shared" si="33"/>
        <v>2.6319275283199732</v>
      </c>
      <c r="AH32">
        <f t="shared" si="3"/>
        <v>0</v>
      </c>
      <c r="AI32">
        <f t="shared" si="4"/>
        <v>2.6319275283199732</v>
      </c>
      <c r="AJ32">
        <f t="shared" si="77"/>
        <v>2.6319275283199732</v>
      </c>
      <c r="AK32">
        <f t="shared" si="5"/>
        <v>0</v>
      </c>
      <c r="AL32">
        <f t="shared" si="6"/>
        <v>30</v>
      </c>
      <c r="AM32">
        <f t="shared" si="78"/>
        <v>30</v>
      </c>
      <c r="AO32">
        <f t="shared" si="79"/>
        <v>1.1585529765859517</v>
      </c>
      <c r="AQ32">
        <f t="shared" si="34"/>
        <v>0.92319561839997033</v>
      </c>
      <c r="AS32">
        <f t="shared" si="7"/>
        <v>0.36470410343318177</v>
      </c>
      <c r="AT32">
        <f t="shared" si="7"/>
        <v>0.14647980803333163</v>
      </c>
      <c r="AU32">
        <f t="shared" si="80"/>
        <v>0.51118391146651343</v>
      </c>
      <c r="AV32">
        <f t="shared" si="35"/>
        <v>0.71344988614156091</v>
      </c>
      <c r="AW32">
        <f t="shared" si="81"/>
        <v>0.28655011385843909</v>
      </c>
      <c r="AX32">
        <f t="shared" si="8"/>
        <v>0.72324999432179449</v>
      </c>
      <c r="AY32">
        <f t="shared" si="82"/>
        <v>0.72324999432179449</v>
      </c>
      <c r="AZ32">
        <f t="shared" si="83"/>
        <v>0.80028790446317533</v>
      </c>
      <c r="BA32">
        <f t="shared" si="84"/>
        <v>0.32142774790204792</v>
      </c>
      <c r="BB32">
        <f t="shared" si="9"/>
        <v>25.827247175271228</v>
      </c>
      <c r="BC32">
        <f t="shared" si="85"/>
        <v>1.2184819850008485E-2</v>
      </c>
      <c r="BD32">
        <f t="shared" si="86"/>
        <v>2.2027740613777538E-3</v>
      </c>
      <c r="BE32">
        <f t="shared" si="87"/>
        <v>0.88350292284002263</v>
      </c>
      <c r="BF32">
        <f t="shared" si="88"/>
        <v>2.4932278144558146E-3</v>
      </c>
      <c r="BG32">
        <f t="shared" si="36"/>
        <v>3.7361431697603966E-3</v>
      </c>
      <c r="BH32">
        <f t="shared" si="37"/>
        <v>17.594737321677073</v>
      </c>
      <c r="BI32">
        <f t="shared" si="89"/>
        <v>2.1234435623869148E-4</v>
      </c>
      <c r="BJ32">
        <f t="shared" si="90"/>
        <v>0.27612344176082193</v>
      </c>
      <c r="BK32">
        <f t="shared" si="91"/>
        <v>1.2655370251489526</v>
      </c>
      <c r="BL32">
        <f t="shared" si="92"/>
        <v>0.46710467208571832</v>
      </c>
      <c r="BM32">
        <f t="shared" si="38"/>
        <v>5.7259487129498795E-5</v>
      </c>
      <c r="BN32">
        <f t="shared" si="93"/>
        <v>1.0846025045677619</v>
      </c>
      <c r="BO32">
        <f t="shared" si="94"/>
        <v>0.99694502248326433</v>
      </c>
      <c r="BP32">
        <f t="shared" si="95"/>
        <v>1.0879260943257971</v>
      </c>
      <c r="BQ32">
        <f t="shared" si="39"/>
        <v>0.5081753615435477</v>
      </c>
      <c r="BR32">
        <f t="shared" si="40"/>
        <v>0.5081753615435477</v>
      </c>
      <c r="BS32">
        <f t="shared" si="41"/>
        <v>0.5081753615435477</v>
      </c>
      <c r="BT32">
        <f t="shared" si="10"/>
        <v>17.983293265535895</v>
      </c>
      <c r="BU32">
        <f t="shared" si="11"/>
        <v>0.34679113098339814</v>
      </c>
      <c r="BV32">
        <f t="shared" si="12"/>
        <v>34551.475884063009</v>
      </c>
      <c r="BW32">
        <f t="shared" si="13"/>
        <v>0.19657833391296531</v>
      </c>
      <c r="BX32">
        <f t="shared" si="14"/>
        <v>23200.902794890921</v>
      </c>
      <c r="BY32">
        <f t="shared" si="96"/>
        <v>1.6187778227438283E-4</v>
      </c>
      <c r="BZ32">
        <f t="shared" si="97"/>
        <v>2.1745705521041214E-4</v>
      </c>
      <c r="CA32">
        <f t="shared" si="98"/>
        <v>-3.0988936364384232</v>
      </c>
      <c r="CB32">
        <f t="shared" si="99"/>
        <v>12.311686005635954</v>
      </c>
      <c r="CC32">
        <f t="shared" si="100"/>
        <v>6.5972803293125049E-3</v>
      </c>
      <c r="CD32">
        <f t="shared" si="15"/>
        <v>26.22215178584997</v>
      </c>
      <c r="CE32" s="11">
        <f t="shared" si="16"/>
        <v>2335533331.8751321</v>
      </c>
      <c r="CF32" s="18">
        <f t="shared" si="42"/>
        <v>0.1823170673532358</v>
      </c>
      <c r="CG32" s="18">
        <f t="shared" si="17"/>
        <v>36.463413470647161</v>
      </c>
      <c r="CH32">
        <f t="shared" si="101"/>
        <v>3000</v>
      </c>
      <c r="CI32" s="4">
        <f t="shared" si="18"/>
        <v>1022.9730842363068</v>
      </c>
      <c r="CJ32" s="11"/>
      <c r="CK32" s="11"/>
      <c r="CL32" s="11"/>
      <c r="CM32" s="11"/>
      <c r="CN32" s="11"/>
      <c r="CO32" s="11"/>
      <c r="CP32" s="11"/>
      <c r="CQ32" s="13">
        <f t="shared" si="19"/>
        <v>1.1585529765859517</v>
      </c>
      <c r="CR32" s="14">
        <v>0.8</v>
      </c>
      <c r="CS32" s="14">
        <f t="shared" si="102"/>
        <v>0.23586830559606736</v>
      </c>
      <c r="CT32" s="14">
        <f t="shared" si="43"/>
        <v>-0.10335560423697067</v>
      </c>
      <c r="CU32" s="14">
        <f t="shared" si="103"/>
        <v>9.4892005551624296E-3</v>
      </c>
      <c r="CV32" s="14">
        <f t="shared" si="104"/>
        <v>-2.9058826952730623E-5</v>
      </c>
      <c r="CW32" s="14">
        <f t="shared" si="44"/>
        <v>7.7911720685382201E-3</v>
      </c>
      <c r="CX32" s="14">
        <f t="shared" si="45"/>
        <v>0.96068182588739981</v>
      </c>
      <c r="CY32" s="14">
        <f t="shared" si="46"/>
        <v>0.91364749255375066</v>
      </c>
      <c r="CZ32" s="14">
        <f t="shared" si="47"/>
        <v>0.11364749255375062</v>
      </c>
      <c r="DA32" s="14">
        <v>0.85</v>
      </c>
      <c r="DB32" s="14">
        <f t="shared" si="48"/>
        <v>0.221993699384534</v>
      </c>
      <c r="DC32" s="14">
        <f t="shared" si="49"/>
        <v>-9.7275862811266517E-2</v>
      </c>
      <c r="DD32" s="14">
        <f t="shared" si="50"/>
        <v>8.4056586232580718E-3</v>
      </c>
      <c r="DE32" s="14">
        <f t="shared" si="51"/>
        <v>-2.1460181223029138E-5</v>
      </c>
      <c r="DF32" s="14">
        <f t="shared" si="52"/>
        <v>6.8711309383348036E-3</v>
      </c>
      <c r="DG32" s="14">
        <f t="shared" si="105"/>
        <v>0.96509209491627446</v>
      </c>
      <c r="DH32" s="14">
        <f t="shared" si="106"/>
        <v>0.91778253014493616</v>
      </c>
      <c r="DI32" s="14">
        <f t="shared" si="107"/>
        <v>6.7782530144936182E-2</v>
      </c>
      <c r="DJ32" s="14">
        <f t="shared" si="108"/>
        <v>-0.91729924817628994</v>
      </c>
      <c r="DK32" s="14">
        <f t="shared" si="109"/>
        <v>0.9238935851955582</v>
      </c>
      <c r="DL32" s="14">
        <f t="shared" si="53"/>
        <v>0.85</v>
      </c>
      <c r="DM32" s="14">
        <f t="shared" si="54"/>
        <v>0.221993699384534</v>
      </c>
      <c r="DN32" s="14">
        <f t="shared" si="55"/>
        <v>-9.7275862811266517E-2</v>
      </c>
      <c r="DO32" s="14">
        <f t="shared" si="56"/>
        <v>8.4056586232580718E-3</v>
      </c>
      <c r="DP32" s="14">
        <f t="shared" si="57"/>
        <v>-2.1460181223029138E-5</v>
      </c>
      <c r="DQ32" s="14">
        <f t="shared" si="58"/>
        <v>6.8711309383348036E-3</v>
      </c>
      <c r="DR32" s="14">
        <f t="shared" si="59"/>
        <v>0.96509209491627446</v>
      </c>
      <c r="DS32" s="14">
        <f t="shared" si="60"/>
        <v>0.91778253014493616</v>
      </c>
      <c r="DT32" s="14">
        <f t="shared" si="61"/>
        <v>6.7782530144936182E-2</v>
      </c>
      <c r="DU32" s="14">
        <f t="shared" si="62"/>
        <v>0.9238935851955582</v>
      </c>
      <c r="DV32" s="14">
        <f t="shared" si="63"/>
        <v>0.20423850484567807</v>
      </c>
      <c r="DW32" s="14">
        <f t="shared" si="64"/>
        <v>-8.9495678630645462E-2</v>
      </c>
      <c r="DX32" s="14">
        <f t="shared" si="65"/>
        <v>7.1148491433964851E-3</v>
      </c>
      <c r="DY32" s="14">
        <f t="shared" si="66"/>
        <v>-1.4145498438462661E-5</v>
      </c>
      <c r="DZ32" s="14">
        <f t="shared" si="67"/>
        <v>5.7853247711256326E-3</v>
      </c>
      <c r="EA32" s="14">
        <f t="shared" si="68"/>
        <v>0.97037242535505452</v>
      </c>
      <c r="EB32" s="14">
        <f t="shared" si="69"/>
        <v>0.92324723564081335</v>
      </c>
      <c r="EC32" s="14">
        <f t="shared" si="70"/>
        <v>-6.4634955474485167E-4</v>
      </c>
      <c r="ED32" s="14">
        <f t="shared" si="71"/>
        <v>-0.92604628018230639</v>
      </c>
      <c r="EE32" s="14">
        <f t="shared" si="72"/>
        <v>0.92319561839997033</v>
      </c>
      <c r="EI32">
        <f t="shared" si="20"/>
        <v>772.75483538282981</v>
      </c>
      <c r="ES32">
        <f t="shared" si="110"/>
        <v>2.3675012661436958</v>
      </c>
      <c r="ET32">
        <f t="shared" si="73"/>
        <v>3.5326559980418511E-2</v>
      </c>
      <c r="EU32">
        <f t="shared" si="111"/>
        <v>1.074075602039678</v>
      </c>
      <c r="EV32">
        <f t="shared" si="112"/>
        <v>1.3469110923719942E-2</v>
      </c>
      <c r="EX32" s="16">
        <v>1818.7</v>
      </c>
      <c r="EY32" s="16">
        <v>8851.2999999999993</v>
      </c>
    </row>
    <row r="33" spans="3:155">
      <c r="C33" s="4">
        <f t="shared" si="74"/>
        <v>1022.9730842363068</v>
      </c>
      <c r="D33">
        <f>Sheet2!D33</f>
        <v>560</v>
      </c>
      <c r="E33" s="4">
        <f t="shared" si="21"/>
        <v>1059.8334773225449</v>
      </c>
      <c r="F33" s="4">
        <f t="shared" si="22"/>
        <v>-499.83347732254492</v>
      </c>
      <c r="G33" s="4">
        <f t="shared" si="0"/>
        <v>791.48654211815347</v>
      </c>
      <c r="I33" s="4">
        <f t="shared" si="1"/>
        <v>791.48654211815347</v>
      </c>
      <c r="M33">
        <f t="shared" si="23"/>
        <v>121.41991920122061</v>
      </c>
      <c r="O33">
        <f t="shared" si="24"/>
        <v>1.2238169554102662</v>
      </c>
      <c r="P33">
        <f t="shared" si="25"/>
        <v>2.0428964545486681E-2</v>
      </c>
      <c r="Q33">
        <f t="shared" si="26"/>
        <v>122.38169554102663</v>
      </c>
      <c r="R33">
        <f t="shared" si="75"/>
        <v>687.17322046286461</v>
      </c>
      <c r="S33">
        <f t="shared" si="27"/>
        <v>262.67579118940773</v>
      </c>
      <c r="T33">
        <f t="shared" si="76"/>
        <v>0.79785800807987795</v>
      </c>
      <c r="U33">
        <f t="shared" si="28"/>
        <v>48.33</v>
      </c>
      <c r="V33">
        <f t="shared" si="29"/>
        <v>1.0198474628418885</v>
      </c>
      <c r="W33">
        <f t="shared" si="30"/>
        <v>49.28922787914847</v>
      </c>
      <c r="X33">
        <f t="shared" si="31"/>
        <v>60.320992797582292</v>
      </c>
      <c r="Y33">
        <f t="shared" si="2"/>
        <v>1.2238169554102662</v>
      </c>
      <c r="Z33">
        <f t="shared" si="32"/>
        <v>49.28922787914847</v>
      </c>
      <c r="AE33">
        <f t="shared" si="113"/>
        <v>0.66405733946574774</v>
      </c>
      <c r="AF33">
        <f t="shared" si="114"/>
        <v>0.81851755706973062</v>
      </c>
      <c r="AG33">
        <f t="shared" si="33"/>
        <v>2.5986365830240237</v>
      </c>
      <c r="AH33">
        <f t="shared" si="3"/>
        <v>0</v>
      </c>
      <c r="AI33">
        <f t="shared" si="4"/>
        <v>2.5986365830240237</v>
      </c>
      <c r="AJ33">
        <f t="shared" si="77"/>
        <v>2.5986365830240237</v>
      </c>
      <c r="AK33">
        <f t="shared" si="5"/>
        <v>0</v>
      </c>
      <c r="AL33">
        <f t="shared" si="6"/>
        <v>30</v>
      </c>
      <c r="AM33">
        <f t="shared" si="78"/>
        <v>30</v>
      </c>
      <c r="AO33">
        <f t="shared" si="79"/>
        <v>1.1866364949297654</v>
      </c>
      <c r="AQ33">
        <f t="shared" si="34"/>
        <v>0.92153485165630966</v>
      </c>
      <c r="AS33">
        <f t="shared" si="7"/>
        <v>0.36455586349994945</v>
      </c>
      <c r="AT33">
        <f t="shared" si="7"/>
        <v>0.13935350945877245</v>
      </c>
      <c r="AU33">
        <f t="shared" si="80"/>
        <v>0.50390937295872185</v>
      </c>
      <c r="AV33">
        <f t="shared" si="35"/>
        <v>0.72345521449511185</v>
      </c>
      <c r="AW33">
        <f t="shared" si="81"/>
        <v>0.27654478550488815</v>
      </c>
      <c r="AX33">
        <f t="shared" si="8"/>
        <v>0.73307706758805791</v>
      </c>
      <c r="AY33">
        <f t="shared" si="82"/>
        <v>0.73307706758805791</v>
      </c>
      <c r="AZ33">
        <f t="shared" si="83"/>
        <v>0.79988131252956207</v>
      </c>
      <c r="BA33">
        <f t="shared" si="84"/>
        <v>0.30575908718445044</v>
      </c>
      <c r="BB33">
        <f t="shared" si="9"/>
        <v>25.821997688780527</v>
      </c>
      <c r="BC33">
        <f t="shared" si="85"/>
        <v>1.2031918309215859E-2</v>
      </c>
      <c r="BD33">
        <f t="shared" si="86"/>
        <v>2.1999740816466165E-3</v>
      </c>
      <c r="BE33">
        <f t="shared" si="87"/>
        <v>0.88489012637613507</v>
      </c>
      <c r="BF33">
        <f t="shared" si="88"/>
        <v>2.4861550785475555E-3</v>
      </c>
      <c r="BG33">
        <f t="shared" si="36"/>
        <v>3.723651768593011E-3</v>
      </c>
      <c r="BH33">
        <f t="shared" si="37"/>
        <v>17.092859033111015</v>
      </c>
      <c r="BI33">
        <f t="shared" si="89"/>
        <v>2.1784838694216281E-4</v>
      </c>
      <c r="BJ33">
        <f t="shared" si="90"/>
        <v>0.28403351077208633</v>
      </c>
      <c r="BK33">
        <f t="shared" si="91"/>
        <v>1.2732857206474071</v>
      </c>
      <c r="BL33">
        <f t="shared" si="92"/>
        <v>0.47230425330855297</v>
      </c>
      <c r="BM33">
        <f t="shared" si="38"/>
        <v>5.4231094856830679E-5</v>
      </c>
      <c r="BN33">
        <f t="shared" si="93"/>
        <v>1.0848135446314349</v>
      </c>
      <c r="BO33">
        <f t="shared" si="94"/>
        <v>0.99710634779493557</v>
      </c>
      <c r="BP33">
        <f t="shared" si="95"/>
        <v>1.0879617274831923</v>
      </c>
      <c r="BQ33">
        <f t="shared" si="39"/>
        <v>0.51384895132723252</v>
      </c>
      <c r="BR33">
        <f t="shared" si="40"/>
        <v>0.51384895132723252</v>
      </c>
      <c r="BS33">
        <f t="shared" si="41"/>
        <v>0.51384895132723252</v>
      </c>
      <c r="BT33">
        <f t="shared" si="10"/>
        <v>17.968677030728752</v>
      </c>
      <c r="BU33">
        <f t="shared" si="11"/>
        <v>0.3385334408659294</v>
      </c>
      <c r="BV33">
        <f t="shared" si="12"/>
        <v>34508.359450537107</v>
      </c>
      <c r="BW33">
        <f t="shared" si="13"/>
        <v>0.20146537345405702</v>
      </c>
      <c r="BX33">
        <f t="shared" si="14"/>
        <v>22609.857810179292</v>
      </c>
      <c r="BY33">
        <f t="shared" si="96"/>
        <v>1.6187778227438283E-4</v>
      </c>
      <c r="BZ33">
        <f t="shared" si="97"/>
        <v>2.2314160674325766E-4</v>
      </c>
      <c r="CA33">
        <f t="shared" si="98"/>
        <v>-3.0900049444385869</v>
      </c>
      <c r="CB33">
        <f t="shared" si="99"/>
        <v>12.279493063119947</v>
      </c>
      <c r="CC33">
        <f t="shared" si="100"/>
        <v>6.6319176338910093E-3</v>
      </c>
      <c r="CD33">
        <f t="shared" si="15"/>
        <v>26.508231638838105</v>
      </c>
      <c r="CE33" s="11">
        <f t="shared" si="16"/>
        <v>2316665040.5738435</v>
      </c>
      <c r="CF33" s="18">
        <f t="shared" si="42"/>
        <v>0.18430196543119093</v>
      </c>
      <c r="CG33" s="18">
        <f t="shared" si="17"/>
        <v>36.860393086238183</v>
      </c>
      <c r="CH33">
        <f t="shared" si="101"/>
        <v>3200</v>
      </c>
      <c r="CI33" s="4">
        <f t="shared" si="18"/>
        <v>1059.8334773225449</v>
      </c>
      <c r="CJ33" s="11"/>
      <c r="CK33" s="11"/>
      <c r="CL33" s="11"/>
      <c r="CM33" s="11"/>
      <c r="CN33" s="11"/>
      <c r="CO33" s="11"/>
      <c r="CP33" s="11"/>
      <c r="CQ33" s="13">
        <f t="shared" si="19"/>
        <v>1.1866364949297654</v>
      </c>
      <c r="CR33" s="14">
        <v>0.8</v>
      </c>
      <c r="CS33" s="14">
        <f t="shared" si="102"/>
        <v>0.24158579285888651</v>
      </c>
      <c r="CT33" s="14">
        <f t="shared" si="43"/>
        <v>-0.10586096140767021</v>
      </c>
      <c r="CU33" s="14">
        <f t="shared" si="103"/>
        <v>9.9548158979474079E-3</v>
      </c>
      <c r="CV33" s="14">
        <f t="shared" si="104"/>
        <v>-3.2755715959285619E-5</v>
      </c>
      <c r="CW33" s="14">
        <f t="shared" si="44"/>
        <v>8.1889354096019093E-3</v>
      </c>
      <c r="CX33" s="14">
        <f t="shared" si="45"/>
        <v>0.9587928589824618</v>
      </c>
      <c r="CY33" s="14">
        <f t="shared" si="46"/>
        <v>0.91197810299963145</v>
      </c>
      <c r="CZ33" s="14">
        <f t="shared" si="47"/>
        <v>0.1119781029996314</v>
      </c>
      <c r="DA33" s="14">
        <v>0.85</v>
      </c>
      <c r="DB33" s="14">
        <f t="shared" si="48"/>
        <v>0.2273748638671873</v>
      </c>
      <c r="DC33" s="14">
        <f t="shared" si="49"/>
        <v>-9.963384603074843E-2</v>
      </c>
      <c r="DD33" s="14">
        <f t="shared" si="50"/>
        <v>8.8181068161748664E-3</v>
      </c>
      <c r="DE33" s="14">
        <f t="shared" si="51"/>
        <v>-2.4190363971670302E-5</v>
      </c>
      <c r="DF33" s="14">
        <f t="shared" si="52"/>
        <v>7.220419245523137E-3</v>
      </c>
      <c r="DG33" s="14">
        <f t="shared" si="105"/>
        <v>0.96341095274480582</v>
      </c>
      <c r="DH33" s="14">
        <f t="shared" si="106"/>
        <v>0.91616468213394453</v>
      </c>
      <c r="DI33" s="14">
        <f t="shared" si="107"/>
        <v>6.6164682133944552E-2</v>
      </c>
      <c r="DJ33" s="14">
        <f t="shared" si="108"/>
        <v>-0.9162684173137382</v>
      </c>
      <c r="DK33" s="14">
        <f t="shared" si="109"/>
        <v>0.9222110255943583</v>
      </c>
      <c r="DL33" s="14">
        <f t="shared" si="53"/>
        <v>0.85</v>
      </c>
      <c r="DM33" s="14">
        <f t="shared" si="54"/>
        <v>0.2273748638671873</v>
      </c>
      <c r="DN33" s="14">
        <f t="shared" si="55"/>
        <v>-9.963384603074843E-2</v>
      </c>
      <c r="DO33" s="14">
        <f t="shared" si="56"/>
        <v>8.8181068161748664E-3</v>
      </c>
      <c r="DP33" s="14">
        <f t="shared" si="57"/>
        <v>-2.4190363971670302E-5</v>
      </c>
      <c r="DQ33" s="14">
        <f t="shared" si="58"/>
        <v>7.220419245523137E-3</v>
      </c>
      <c r="DR33" s="14">
        <f t="shared" si="59"/>
        <v>0.96341095274480582</v>
      </c>
      <c r="DS33" s="14">
        <f t="shared" si="60"/>
        <v>0.91616468213394453</v>
      </c>
      <c r="DT33" s="14">
        <f t="shared" si="61"/>
        <v>6.6164682133944552E-2</v>
      </c>
      <c r="DU33" s="14">
        <f t="shared" si="62"/>
        <v>0.9222110255943583</v>
      </c>
      <c r="DV33" s="14">
        <f t="shared" si="63"/>
        <v>0.20957094300900272</v>
      </c>
      <c r="DW33" s="14">
        <f t="shared" si="64"/>
        <v>-9.183231036687603E-2</v>
      </c>
      <c r="DX33" s="14">
        <f t="shared" si="65"/>
        <v>7.4912206010897941E-3</v>
      </c>
      <c r="DY33" s="14">
        <f t="shared" si="66"/>
        <v>-1.609109061765125E-5</v>
      </c>
      <c r="DZ33" s="14">
        <f t="shared" si="67"/>
        <v>6.1007733615403787E-3</v>
      </c>
      <c r="EA33" s="14">
        <f t="shared" si="68"/>
        <v>0.96882982114257366</v>
      </c>
      <c r="EB33" s="14">
        <f t="shared" si="69"/>
        <v>0.92158561248952386</v>
      </c>
      <c r="EC33" s="14">
        <f t="shared" si="70"/>
        <v>-6.2541310483443802E-4</v>
      </c>
      <c r="ED33" s="14">
        <f t="shared" si="71"/>
        <v>-0.92492932608337231</v>
      </c>
      <c r="EE33" s="14">
        <f t="shared" si="72"/>
        <v>0.92153485165630966</v>
      </c>
      <c r="EI33">
        <f t="shared" si="20"/>
        <v>791.48654211815347</v>
      </c>
      <c r="ES33">
        <f t="shared" si="110"/>
        <v>2.4293140673725486</v>
      </c>
      <c r="ET33">
        <f t="shared" si="73"/>
        <v>3.624889681773965E-2</v>
      </c>
      <c r="EU33">
        <f t="shared" si="111"/>
        <v>1.0766614301869231</v>
      </c>
      <c r="EV33">
        <f t="shared" si="112"/>
        <v>1.3501537697104219E-2</v>
      </c>
      <c r="EX33" s="16">
        <v>1938.3</v>
      </c>
      <c r="EY33" s="16">
        <v>9234</v>
      </c>
    </row>
    <row r="34" spans="3:155">
      <c r="C34" s="4">
        <f t="shared" si="74"/>
        <v>1059.8334773225449</v>
      </c>
      <c r="D34">
        <f>Sheet2!D34</f>
        <v>561</v>
      </c>
      <c r="E34" s="4">
        <f t="shared" si="21"/>
        <v>1097.098347549854</v>
      </c>
      <c r="F34" s="4">
        <f t="shared" si="22"/>
        <v>-536.098347549854</v>
      </c>
      <c r="G34" s="4">
        <f t="shared" si="0"/>
        <v>810.41673866127246</v>
      </c>
      <c r="I34" s="4">
        <f t="shared" si="1"/>
        <v>810.41673866127246</v>
      </c>
      <c r="M34">
        <f t="shared" si="23"/>
        <v>124.59959346788766</v>
      </c>
      <c r="O34">
        <f t="shared" si="24"/>
        <v>1.2233142450164274</v>
      </c>
      <c r="P34">
        <f t="shared" si="25"/>
        <v>1.9915710051255441E-2</v>
      </c>
      <c r="Q34">
        <f t="shared" si="26"/>
        <v>122.33142450164274</v>
      </c>
      <c r="R34">
        <f t="shared" si="75"/>
        <v>686.89094857672399</v>
      </c>
      <c r="S34">
        <f t="shared" si="27"/>
        <v>249.74381368031084</v>
      </c>
      <c r="T34">
        <f t="shared" si="76"/>
        <v>0.79754004065321127</v>
      </c>
      <c r="U34">
        <f t="shared" si="28"/>
        <v>48.33</v>
      </c>
      <c r="V34">
        <f t="shared" si="29"/>
        <v>1.0194285375136896</v>
      </c>
      <c r="W34">
        <f t="shared" si="30"/>
        <v>49.268981218036615</v>
      </c>
      <c r="X34">
        <f t="shared" si="31"/>
        <v>60.271446561471002</v>
      </c>
      <c r="Y34">
        <f t="shared" si="2"/>
        <v>1.2233142450164274</v>
      </c>
      <c r="Z34">
        <f t="shared" si="32"/>
        <v>49.268981218036615</v>
      </c>
      <c r="AE34">
        <f t="shared" si="113"/>
        <v>0.65919902747671999</v>
      </c>
      <c r="AF34">
        <f t="shared" si="114"/>
        <v>0.8153016793790191</v>
      </c>
      <c r="AG34">
        <f t="shared" si="33"/>
        <v>2.5658336220794431</v>
      </c>
      <c r="AH34">
        <f t="shared" si="3"/>
        <v>0</v>
      </c>
      <c r="AI34">
        <f t="shared" si="4"/>
        <v>2.5658336220794431</v>
      </c>
      <c r="AJ34">
        <f t="shared" si="77"/>
        <v>2.5658336220794431</v>
      </c>
      <c r="AK34">
        <f t="shared" si="5"/>
        <v>0</v>
      </c>
      <c r="AL34">
        <f t="shared" si="6"/>
        <v>30</v>
      </c>
      <c r="AM34">
        <f t="shared" si="78"/>
        <v>30</v>
      </c>
      <c r="AO34">
        <f t="shared" si="79"/>
        <v>1.2150175991923124</v>
      </c>
      <c r="AQ34">
        <f t="shared" si="34"/>
        <v>0.9198691888670899</v>
      </c>
      <c r="AS34">
        <f t="shared" si="7"/>
        <v>0.36440611396354511</v>
      </c>
      <c r="AT34">
        <f t="shared" si="7"/>
        <v>0.13249289835344563</v>
      </c>
      <c r="AU34">
        <f t="shared" si="80"/>
        <v>0.49689901231699074</v>
      </c>
      <c r="AV34">
        <f t="shared" si="35"/>
        <v>0.73336051175540795</v>
      </c>
      <c r="AW34">
        <f t="shared" si="81"/>
        <v>0.26663948824459205</v>
      </c>
      <c r="AX34">
        <f t="shared" si="8"/>
        <v>0.74241399726991752</v>
      </c>
      <c r="AY34">
        <f t="shared" si="82"/>
        <v>0.74241399726991752</v>
      </c>
      <c r="AZ34">
        <f t="shared" si="83"/>
        <v>0.79947062202673669</v>
      </c>
      <c r="BA34">
        <f t="shared" si="84"/>
        <v>0.29067618736866457</v>
      </c>
      <c r="BB34">
        <f t="shared" si="9"/>
        <v>25.816693660305312</v>
      </c>
      <c r="BC34">
        <f t="shared" si="85"/>
        <v>1.188125799659316E-2</v>
      </c>
      <c r="BD34">
        <f t="shared" si="86"/>
        <v>2.1971930135368284E-3</v>
      </c>
      <c r="BE34">
        <f t="shared" si="87"/>
        <v>0.88625900309653793</v>
      </c>
      <c r="BF34">
        <f t="shared" si="88"/>
        <v>2.479177086901191E-3</v>
      </c>
      <c r="BG34">
        <f t="shared" si="36"/>
        <v>3.7112939420729904E-3</v>
      </c>
      <c r="BH34">
        <f t="shared" si="37"/>
        <v>16.599415338337231</v>
      </c>
      <c r="BI34">
        <f t="shared" si="89"/>
        <v>2.2357979883192393E-4</v>
      </c>
      <c r="BJ34">
        <f t="shared" si="90"/>
        <v>0.2923173340911141</v>
      </c>
      <c r="BK34">
        <f t="shared" si="91"/>
        <v>1.2814010314499649</v>
      </c>
      <c r="BL34">
        <f t="shared" si="92"/>
        <v>0.47762246979857165</v>
      </c>
      <c r="BM34">
        <f t="shared" si="38"/>
        <v>5.1332196407668919E-5</v>
      </c>
      <c r="BN34">
        <f t="shared" si="93"/>
        <v>1.0850156007121672</v>
      </c>
      <c r="BO34">
        <f t="shared" si="94"/>
        <v>0.99726080090710334</v>
      </c>
      <c r="BP34">
        <f t="shared" si="95"/>
        <v>1.0879958379244852</v>
      </c>
      <c r="BQ34">
        <f t="shared" si="39"/>
        <v>0.51965125924005906</v>
      </c>
      <c r="BR34">
        <f t="shared" si="40"/>
        <v>0.51965125924005906</v>
      </c>
      <c r="BS34">
        <f t="shared" si="41"/>
        <v>0.51965125924005906</v>
      </c>
      <c r="BT34">
        <f t="shared" si="10"/>
        <v>17.953917984607614</v>
      </c>
      <c r="BU34">
        <f t="shared" si="11"/>
        <v>0.33016939950467045</v>
      </c>
      <c r="BV34">
        <f t="shared" si="12"/>
        <v>34464.773355556288</v>
      </c>
      <c r="BW34">
        <f t="shared" si="13"/>
        <v>0.20658571803502285</v>
      </c>
      <c r="BX34">
        <f t="shared" si="14"/>
        <v>22021.609848954668</v>
      </c>
      <c r="BY34">
        <f t="shared" si="96"/>
        <v>1.6187778227438283E-4</v>
      </c>
      <c r="BZ34">
        <f t="shared" si="97"/>
        <v>2.2910223342456902E-4</v>
      </c>
      <c r="CA34">
        <f t="shared" si="98"/>
        <v>-3.0808999032108808</v>
      </c>
      <c r="CB34">
        <f t="shared" si="99"/>
        <v>12.246483909901736</v>
      </c>
      <c r="CC34">
        <f t="shared" si="100"/>
        <v>6.6677171363643721E-3</v>
      </c>
      <c r="CD34">
        <f t="shared" si="15"/>
        <v>26.799706667971694</v>
      </c>
      <c r="CE34" s="11">
        <f t="shared" si="16"/>
        <v>2298022267.5577679</v>
      </c>
      <c r="CF34" s="18">
        <f t="shared" si="42"/>
        <v>0.18632435113654497</v>
      </c>
      <c r="CG34" s="18">
        <f t="shared" si="17"/>
        <v>37.264870227308997</v>
      </c>
      <c r="CH34">
        <f t="shared" si="101"/>
        <v>3400</v>
      </c>
      <c r="CI34" s="4">
        <f t="shared" si="18"/>
        <v>1097.098347549854</v>
      </c>
      <c r="CJ34" s="11"/>
      <c r="CK34" s="11"/>
      <c r="CL34" s="11"/>
      <c r="CM34" s="11"/>
      <c r="CN34" s="11"/>
      <c r="CO34" s="11"/>
      <c r="CP34" s="11"/>
      <c r="CQ34" s="13">
        <f t="shared" si="19"/>
        <v>1.2150175991923124</v>
      </c>
      <c r="CR34" s="14">
        <v>0.8</v>
      </c>
      <c r="CS34" s="14">
        <f t="shared" si="102"/>
        <v>0.2473638652549188</v>
      </c>
      <c r="CT34" s="14">
        <f t="shared" si="43"/>
        <v>-0.10839286649897822</v>
      </c>
      <c r="CU34" s="14">
        <f t="shared" si="103"/>
        <v>1.0436694428082031E-2</v>
      </c>
      <c r="CV34" s="14">
        <f t="shared" si="104"/>
        <v>-3.6864762050397413E-5</v>
      </c>
      <c r="CW34" s="14">
        <f t="shared" si="44"/>
        <v>8.6021155108254466E-3</v>
      </c>
      <c r="CX34" s="14">
        <f t="shared" si="45"/>
        <v>0.95684182453998157</v>
      </c>
      <c r="CY34" s="14">
        <f t="shared" si="46"/>
        <v>0.91031155659143626</v>
      </c>
      <c r="CZ34" s="14">
        <f t="shared" si="47"/>
        <v>0.11031155659143621</v>
      </c>
      <c r="DA34" s="14">
        <v>0.85</v>
      </c>
      <c r="DB34" s="14">
        <f t="shared" si="48"/>
        <v>0.23281304965168828</v>
      </c>
      <c r="DC34" s="14">
        <f t="shared" si="49"/>
        <v>-0.1020168155284501</v>
      </c>
      <c r="DD34" s="14">
        <f t="shared" si="50"/>
        <v>9.2449611542871971E-3</v>
      </c>
      <c r="DE34" s="14">
        <f t="shared" si="51"/>
        <v>-2.722492809610934E-5</v>
      </c>
      <c r="DF34" s="14">
        <f t="shared" si="52"/>
        <v>7.5831030886311032E-3</v>
      </c>
      <c r="DG34" s="14">
        <f t="shared" si="105"/>
        <v>0.96167417462816107</v>
      </c>
      <c r="DH34" s="14">
        <f t="shared" si="106"/>
        <v>0.91454784495781283</v>
      </c>
      <c r="DI34" s="14">
        <f t="shared" si="107"/>
        <v>6.454784495781285E-2</v>
      </c>
      <c r="DJ34" s="14">
        <f t="shared" si="108"/>
        <v>-0.91527423267246844</v>
      </c>
      <c r="DK34" s="14">
        <f t="shared" si="109"/>
        <v>0.92052295656717276</v>
      </c>
      <c r="DL34" s="14">
        <f t="shared" si="53"/>
        <v>0.85</v>
      </c>
      <c r="DM34" s="14">
        <f t="shared" si="54"/>
        <v>0.23281304965168828</v>
      </c>
      <c r="DN34" s="14">
        <f t="shared" si="55"/>
        <v>-0.1020168155284501</v>
      </c>
      <c r="DO34" s="14">
        <f t="shared" si="56"/>
        <v>9.2449611542871971E-3</v>
      </c>
      <c r="DP34" s="14">
        <f t="shared" si="57"/>
        <v>-2.722492809610934E-5</v>
      </c>
      <c r="DQ34" s="14">
        <f t="shared" si="58"/>
        <v>7.5831030886311023E-3</v>
      </c>
      <c r="DR34" s="14">
        <f t="shared" si="59"/>
        <v>0.96167417462816107</v>
      </c>
      <c r="DS34" s="14">
        <f t="shared" si="60"/>
        <v>0.91454784495781283</v>
      </c>
      <c r="DT34" s="14">
        <f t="shared" si="61"/>
        <v>6.454784495781285E-2</v>
      </c>
      <c r="DU34" s="14">
        <f t="shared" si="62"/>
        <v>0.92052295656717276</v>
      </c>
      <c r="DV34" s="14">
        <f t="shared" si="63"/>
        <v>0.21497681376889644</v>
      </c>
      <c r="DW34" s="14">
        <f t="shared" si="64"/>
        <v>-9.420111967936004E-2</v>
      </c>
      <c r="DX34" s="14">
        <f t="shared" si="65"/>
        <v>7.8826763363104898E-3</v>
      </c>
      <c r="DY34" s="14">
        <f t="shared" si="66"/>
        <v>-1.8276298878009658E-5</v>
      </c>
      <c r="DZ34" s="14">
        <f t="shared" si="67"/>
        <v>6.4298675136751785E-3</v>
      </c>
      <c r="EA34" s="14">
        <f t="shared" si="68"/>
        <v>0.96722799380502467</v>
      </c>
      <c r="EB34" s="14">
        <f t="shared" si="69"/>
        <v>0.91991898081151247</v>
      </c>
      <c r="EC34" s="14">
        <f t="shared" si="70"/>
        <v>-6.0397575566029094E-4</v>
      </c>
      <c r="ED34" s="14">
        <f t="shared" si="71"/>
        <v>-0.92383847593536927</v>
      </c>
      <c r="EE34" s="14">
        <f t="shared" si="72"/>
        <v>0.9198691888670899</v>
      </c>
      <c r="EI34">
        <f t="shared" si="20"/>
        <v>810.41673866127246</v>
      </c>
      <c r="ES34">
        <f t="shared" si="110"/>
        <v>2.4919780879416771</v>
      </c>
      <c r="ET34">
        <f t="shared" si="73"/>
        <v>3.7183935084838568E-2</v>
      </c>
      <c r="EU34">
        <f t="shared" si="111"/>
        <v>1.0793084403100133</v>
      </c>
      <c r="EV34">
        <f t="shared" si="112"/>
        <v>1.35347317040218E-2</v>
      </c>
      <c r="EX34" s="16">
        <v>2093.8000000000002</v>
      </c>
      <c r="EY34" s="16">
        <v>9712.4</v>
      </c>
    </row>
    <row r="35" spans="3:155">
      <c r="C35" s="4">
        <f t="shared" si="74"/>
        <v>1097.098347549854</v>
      </c>
      <c r="D35">
        <f>Sheet2!D35</f>
        <v>562</v>
      </c>
      <c r="E35" s="4">
        <f t="shared" si="21"/>
        <v>1134.775836394464</v>
      </c>
      <c r="F35" s="4">
        <f t="shared" si="22"/>
        <v>-572.77583639446402</v>
      </c>
      <c r="G35" s="4">
        <f t="shared" si="0"/>
        <v>829.549173774927</v>
      </c>
      <c r="I35" s="4">
        <f t="shared" si="1"/>
        <v>829.549173774927</v>
      </c>
      <c r="M35">
        <f t="shared" si="23"/>
        <v>127.82031652393486</v>
      </c>
      <c r="O35">
        <f t="shared" si="24"/>
        <v>1.2228063737943733</v>
      </c>
      <c r="P35">
        <f t="shared" si="25"/>
        <v>1.9421053243060114E-2</v>
      </c>
      <c r="Q35">
        <f t="shared" si="26"/>
        <v>122.28063737943732</v>
      </c>
      <c r="R35">
        <f t="shared" si="75"/>
        <v>686.60577888554064</v>
      </c>
      <c r="S35">
        <f t="shared" si="27"/>
        <v>237.28581380088931</v>
      </c>
      <c r="T35">
        <f t="shared" si="76"/>
        <v>0.79721796834760661</v>
      </c>
      <c r="U35">
        <f t="shared" si="28"/>
        <v>48.33</v>
      </c>
      <c r="V35">
        <f t="shared" si="29"/>
        <v>1.019005311495311</v>
      </c>
      <c r="W35">
        <f t="shared" si="30"/>
        <v>49.248526704568384</v>
      </c>
      <c r="X35">
        <f t="shared" si="31"/>
        <v>60.221412354328621</v>
      </c>
      <c r="Y35">
        <f t="shared" si="2"/>
        <v>1.2228063737943733</v>
      </c>
      <c r="Z35">
        <f t="shared" si="32"/>
        <v>49.248526704568384</v>
      </c>
      <c r="AE35">
        <f t="shared" si="113"/>
        <v>0.65438308248102861</v>
      </c>
      <c r="AF35">
        <f t="shared" si="114"/>
        <v>0.8120946830756296</v>
      </c>
      <c r="AG35">
        <f t="shared" si="33"/>
        <v>2.5335086598368064</v>
      </c>
      <c r="AH35">
        <f t="shared" si="3"/>
        <v>0</v>
      </c>
      <c r="AI35">
        <f t="shared" si="4"/>
        <v>2.5335086598368064</v>
      </c>
      <c r="AJ35">
        <f t="shared" si="77"/>
        <v>2.5335086598368064</v>
      </c>
      <c r="AK35">
        <f t="shared" si="5"/>
        <v>0</v>
      </c>
      <c r="AL35">
        <f t="shared" si="6"/>
        <v>30</v>
      </c>
      <c r="AM35">
        <f t="shared" si="78"/>
        <v>30</v>
      </c>
      <c r="AO35">
        <f t="shared" si="79"/>
        <v>1.2437019097075368</v>
      </c>
      <c r="AQ35">
        <f t="shared" si="34"/>
        <v>0.91819894401113566</v>
      </c>
      <c r="AS35">
        <f t="shared" si="7"/>
        <v>0.36425482709741358</v>
      </c>
      <c r="AT35">
        <f t="shared" si="7"/>
        <v>0.12588373960237317</v>
      </c>
      <c r="AU35">
        <f t="shared" si="80"/>
        <v>0.49013856669978673</v>
      </c>
      <c r="AV35">
        <f t="shared" si="35"/>
        <v>0.74316703855814348</v>
      </c>
      <c r="AW35">
        <f t="shared" si="81"/>
        <v>0.25683296144185652</v>
      </c>
      <c r="AX35">
        <f t="shared" si="8"/>
        <v>0.75129417797487341</v>
      </c>
      <c r="AY35">
        <f t="shared" si="82"/>
        <v>0.75129417797487341</v>
      </c>
      <c r="AZ35">
        <f t="shared" si="83"/>
        <v>0.79905575821472064</v>
      </c>
      <c r="BA35">
        <f t="shared" si="84"/>
        <v>0.27614768429130032</v>
      </c>
      <c r="BB35">
        <f t="shared" si="9"/>
        <v>25.811334073860856</v>
      </c>
      <c r="BC35">
        <f t="shared" si="85"/>
        <v>1.1732793111480962E-2</v>
      </c>
      <c r="BD35">
        <f t="shared" si="86"/>
        <v>2.1944308817607211E-3</v>
      </c>
      <c r="BE35">
        <f t="shared" si="87"/>
        <v>0.88760987557423388</v>
      </c>
      <c r="BF35">
        <f t="shared" si="88"/>
        <v>2.4722920983061927E-3</v>
      </c>
      <c r="BG35">
        <f t="shared" si="36"/>
        <v>3.6990666810709717E-3</v>
      </c>
      <c r="BH35">
        <f t="shared" si="37"/>
        <v>16.113819465641203</v>
      </c>
      <c r="BI35">
        <f t="shared" si="89"/>
        <v>2.295586523703043E-4</v>
      </c>
      <c r="BJ35">
        <f t="shared" si="90"/>
        <v>0.30100986851143069</v>
      </c>
      <c r="BK35">
        <f t="shared" si="91"/>
        <v>1.2899172645811676</v>
      </c>
      <c r="BL35">
        <f t="shared" si="92"/>
        <v>0.4830693012969931</v>
      </c>
      <c r="BM35">
        <f t="shared" si="38"/>
        <v>4.8555627996190415E-5</v>
      </c>
      <c r="BN35">
        <f t="shared" si="93"/>
        <v>1.0852091670227464</v>
      </c>
      <c r="BO35">
        <f t="shared" si="94"/>
        <v>0.99740876018287461</v>
      </c>
      <c r="BP35">
        <f t="shared" si="95"/>
        <v>1.0880285098195583</v>
      </c>
      <c r="BQ35">
        <f t="shared" si="39"/>
        <v>0.52559317202974265</v>
      </c>
      <c r="BR35">
        <f t="shared" si="40"/>
        <v>0.52559317202974265</v>
      </c>
      <c r="BS35">
        <f t="shared" si="41"/>
        <v>0.52559317202974265</v>
      </c>
      <c r="BT35">
        <f t="shared" si="10"/>
        <v>17.939013579574912</v>
      </c>
      <c r="BU35">
        <f t="shared" si="11"/>
        <v>0.32169711082084695</v>
      </c>
      <c r="BV35">
        <f t="shared" si="12"/>
        <v>34420.709222968384</v>
      </c>
      <c r="BW35">
        <f t="shared" si="13"/>
        <v>0.21196165996041552</v>
      </c>
      <c r="BX35">
        <f t="shared" si="14"/>
        <v>21435.638965463593</v>
      </c>
      <c r="BY35">
        <f t="shared" si="96"/>
        <v>1.6187778227438283E-4</v>
      </c>
      <c r="BZ35">
        <f t="shared" si="97"/>
        <v>2.3536503894885816E-4</v>
      </c>
      <c r="CA35">
        <f t="shared" si="98"/>
        <v>-3.0715597134032353</v>
      </c>
      <c r="CB35">
        <f t="shared" si="99"/>
        <v>12.212589006665286</v>
      </c>
      <c r="CC35">
        <f t="shared" si="100"/>
        <v>6.7047797526947981E-3</v>
      </c>
      <c r="CD35">
        <f t="shared" si="15"/>
        <v>27.097040593423312</v>
      </c>
      <c r="CE35" s="11">
        <f t="shared" si="16"/>
        <v>2279599406.2133598</v>
      </c>
      <c r="CF35" s="18">
        <f t="shared" si="42"/>
        <v>0.18838744422305068</v>
      </c>
      <c r="CG35" s="18">
        <f t="shared" si="17"/>
        <v>37.677488844610139</v>
      </c>
      <c r="CH35">
        <f t="shared" si="101"/>
        <v>3600</v>
      </c>
      <c r="CI35" s="4">
        <f t="shared" si="18"/>
        <v>1134.775836394464</v>
      </c>
      <c r="CJ35" s="11"/>
      <c r="CK35" s="11"/>
      <c r="CL35" s="11"/>
      <c r="CM35" s="11"/>
      <c r="CN35" s="11"/>
      <c r="CO35" s="11"/>
      <c r="CP35" s="11"/>
      <c r="CQ35" s="13">
        <f t="shared" si="19"/>
        <v>1.2437019097075368</v>
      </c>
      <c r="CR35" s="14">
        <v>0.8</v>
      </c>
      <c r="CS35" s="14">
        <f t="shared" si="102"/>
        <v>0.25320366702069974</v>
      </c>
      <c r="CT35" s="14">
        <f t="shared" si="43"/>
        <v>-0.1109518209061891</v>
      </c>
      <c r="CU35" s="14">
        <f t="shared" si="103"/>
        <v>1.0935293233066964E-2</v>
      </c>
      <c r="CV35" s="14">
        <f t="shared" si="104"/>
        <v>-4.1426676971637364E-5</v>
      </c>
      <c r="CW35" s="14">
        <f t="shared" si="44"/>
        <v>9.0312634542311712E-3</v>
      </c>
      <c r="CX35" s="14">
        <f t="shared" si="45"/>
        <v>0.95482727194630712</v>
      </c>
      <c r="CY35" s="14">
        <f t="shared" si="46"/>
        <v>0.90864819565008148</v>
      </c>
      <c r="CZ35" s="14">
        <f t="shared" si="47"/>
        <v>0.10864819565008144</v>
      </c>
      <c r="DA35" s="14">
        <v>0.85</v>
      </c>
      <c r="DB35" s="14">
        <f t="shared" si="48"/>
        <v>0.23830933366654092</v>
      </c>
      <c r="DC35" s="14">
        <f t="shared" si="49"/>
        <v>-0.10442524320582502</v>
      </c>
      <c r="DD35" s="14">
        <f t="shared" si="50"/>
        <v>9.6866265317132952E-3</v>
      </c>
      <c r="DE35" s="14">
        <f t="shared" si="51"/>
        <v>-3.0593939553216691E-5</v>
      </c>
      <c r="DF35" s="14">
        <f t="shared" si="52"/>
        <v>7.9596513788477673E-3</v>
      </c>
      <c r="DG35" s="14">
        <f t="shared" si="105"/>
        <v>0.95988042932161932</v>
      </c>
      <c r="DH35" s="14">
        <f t="shared" si="106"/>
        <v>0.91293229084822025</v>
      </c>
      <c r="DI35" s="14">
        <f t="shared" si="107"/>
        <v>6.2932290848220274E-2</v>
      </c>
      <c r="DJ35" s="14">
        <f t="shared" si="108"/>
        <v>-0.91431809603722447</v>
      </c>
      <c r="DK35" s="14">
        <f t="shared" si="109"/>
        <v>0.918829755334579</v>
      </c>
      <c r="DL35" s="14">
        <f t="shared" si="53"/>
        <v>0.85</v>
      </c>
      <c r="DM35" s="14">
        <f t="shared" si="54"/>
        <v>0.23830933366654092</v>
      </c>
      <c r="DN35" s="14">
        <f t="shared" si="55"/>
        <v>-0.10442524320582502</v>
      </c>
      <c r="DO35" s="14">
        <f t="shared" si="56"/>
        <v>9.6866265317132952E-3</v>
      </c>
      <c r="DP35" s="14">
        <f t="shared" si="57"/>
        <v>-3.0593939553216691E-5</v>
      </c>
      <c r="DQ35" s="14">
        <f t="shared" si="58"/>
        <v>7.9596513788477673E-3</v>
      </c>
      <c r="DR35" s="14">
        <f t="shared" si="59"/>
        <v>0.95988042932161932</v>
      </c>
      <c r="DS35" s="14">
        <f t="shared" si="60"/>
        <v>0.91293229084822025</v>
      </c>
      <c r="DT35" s="14">
        <f t="shared" si="61"/>
        <v>6.2932290848220274E-2</v>
      </c>
      <c r="DU35" s="14">
        <f t="shared" si="62"/>
        <v>0.918829755334579</v>
      </c>
      <c r="DV35" s="14">
        <f t="shared" si="63"/>
        <v>0.22045752484669953</v>
      </c>
      <c r="DW35" s="14">
        <f t="shared" si="64"/>
        <v>-9.6602723420325068E-2</v>
      </c>
      <c r="DX35" s="14">
        <f t="shared" si="65"/>
        <v>8.2897284687627939E-3</v>
      </c>
      <c r="DY35" s="14">
        <f t="shared" si="66"/>
        <v>-2.0727874870716071E-5</v>
      </c>
      <c r="DZ35" s="14">
        <f t="shared" si="67"/>
        <v>6.7731580437793478E-3</v>
      </c>
      <c r="EA35" s="14">
        <f t="shared" si="68"/>
        <v>0.96556515510867136</v>
      </c>
      <c r="EB35" s="14">
        <f t="shared" si="69"/>
        <v>0.91824765832042576</v>
      </c>
      <c r="EC35" s="14">
        <f t="shared" si="70"/>
        <v>-5.8209701415323778E-4</v>
      </c>
      <c r="ED35" s="14">
        <f t="shared" si="71"/>
        <v>-0.92277515085782746</v>
      </c>
      <c r="EE35" s="14">
        <f t="shared" si="72"/>
        <v>0.91819894401113566</v>
      </c>
      <c r="EI35">
        <f t="shared" si="20"/>
        <v>829.549173774927</v>
      </c>
      <c r="ES35">
        <f t="shared" si="110"/>
        <v>2.5555096459398658</v>
      </c>
      <c r="ET35">
        <f t="shared" si="73"/>
        <v>3.8131918271317768E-2</v>
      </c>
      <c r="EU35">
        <f t="shared" si="111"/>
        <v>1.0820181849524362</v>
      </c>
      <c r="EV35">
        <f t="shared" si="112"/>
        <v>1.3568712413661272E-2</v>
      </c>
      <c r="EX35" s="16">
        <v>2189.6999999999998</v>
      </c>
      <c r="EY35" s="16">
        <v>9961.2999999999993</v>
      </c>
    </row>
    <row r="36" spans="3:155">
      <c r="C36" s="4">
        <f t="shared" si="74"/>
        <v>1134.775836394464</v>
      </c>
      <c r="D36">
        <f>Sheet2!D36</f>
        <v>563</v>
      </c>
      <c r="E36" s="4">
        <f t="shared" si="21"/>
        <v>1172.8747877293322</v>
      </c>
      <c r="F36" s="4">
        <f t="shared" si="22"/>
        <v>-609.87478772933218</v>
      </c>
      <c r="G36" s="4">
        <f t="shared" si="0"/>
        <v>848.88791819723201</v>
      </c>
      <c r="I36" s="4">
        <f t="shared" si="1"/>
        <v>848.88791819723201</v>
      </c>
      <c r="M36">
        <f t="shared" si="23"/>
        <v>131.08285024956425</v>
      </c>
      <c r="O36">
        <f t="shared" si="24"/>
        <v>1.2222932403540454</v>
      </c>
      <c r="P36">
        <f t="shared" si="25"/>
        <v>1.8944005898774374E-2</v>
      </c>
      <c r="Q36">
        <f t="shared" si="26"/>
        <v>122.22932403540455</v>
      </c>
      <c r="R36">
        <f t="shared" si="75"/>
        <v>686.3176544587966</v>
      </c>
      <c r="S36">
        <f t="shared" si="27"/>
        <v>225.27671863376906</v>
      </c>
      <c r="T36">
        <f t="shared" si="76"/>
        <v>0.79689171497504363</v>
      </c>
      <c r="U36">
        <f t="shared" si="28"/>
        <v>48.33</v>
      </c>
      <c r="V36">
        <f t="shared" si="29"/>
        <v>1.0185777002950378</v>
      </c>
      <c r="W36">
        <f t="shared" si="30"/>
        <v>49.227860255259174</v>
      </c>
      <c r="X36">
        <f t="shared" si="31"/>
        <v>60.170880827096859</v>
      </c>
      <c r="Y36">
        <f t="shared" si="2"/>
        <v>1.2222932403540454</v>
      </c>
      <c r="Z36">
        <f t="shared" si="32"/>
        <v>49.227860255259174</v>
      </c>
      <c r="AE36">
        <f t="shared" si="113"/>
        <v>0.64960865391618861</v>
      </c>
      <c r="AF36">
        <f t="shared" si="114"/>
        <v>0.80889637622320687</v>
      </c>
      <c r="AG36">
        <f t="shared" si="33"/>
        <v>2.5016515548548304</v>
      </c>
      <c r="AH36">
        <f t="shared" si="3"/>
        <v>0</v>
      </c>
      <c r="AI36">
        <f t="shared" si="4"/>
        <v>2.5016515548548304</v>
      </c>
      <c r="AJ36">
        <f t="shared" si="77"/>
        <v>2.5016515548548304</v>
      </c>
      <c r="AK36">
        <f t="shared" si="5"/>
        <v>0</v>
      </c>
      <c r="AL36">
        <f t="shared" si="6"/>
        <v>30</v>
      </c>
      <c r="AM36">
        <f t="shared" si="78"/>
        <v>30</v>
      </c>
      <c r="AO36">
        <f t="shared" si="79"/>
        <v>1.2726955295310824</v>
      </c>
      <c r="AQ36">
        <f t="shared" si="34"/>
        <v>0.91652443461339694</v>
      </c>
      <c r="AS36">
        <f t="shared" si="7"/>
        <v>0.36410197269904754</v>
      </c>
      <c r="AT36">
        <f t="shared" si="7"/>
        <v>0.11951273164086723</v>
      </c>
      <c r="AU36">
        <f t="shared" si="80"/>
        <v>0.48361470433991477</v>
      </c>
      <c r="AV36">
        <f t="shared" si="35"/>
        <v>0.75287614175422968</v>
      </c>
      <c r="AW36">
        <f t="shared" si="81"/>
        <v>0.24712385824577032</v>
      </c>
      <c r="AX36">
        <f t="shared" si="8"/>
        <v>0.75974826105666526</v>
      </c>
      <c r="AY36">
        <f t="shared" si="82"/>
        <v>0.75974826105666526</v>
      </c>
      <c r="AZ36">
        <f t="shared" si="83"/>
        <v>0.79863663961052955</v>
      </c>
      <c r="BA36">
        <f t="shared" si="84"/>
        <v>0.26214427150942737</v>
      </c>
      <c r="BB36">
        <f t="shared" si="9"/>
        <v>25.805917824521714</v>
      </c>
      <c r="BC36">
        <f t="shared" si="85"/>
        <v>1.1586477135189736E-2</v>
      </c>
      <c r="BD36">
        <f t="shared" si="86"/>
        <v>2.1916876656495913E-3</v>
      </c>
      <c r="BE36">
        <f t="shared" si="87"/>
        <v>0.88894307708298714</v>
      </c>
      <c r="BF36">
        <f t="shared" si="88"/>
        <v>2.4654983228414146E-3</v>
      </c>
      <c r="BG36">
        <f t="shared" si="36"/>
        <v>3.6869668773882695E-3</v>
      </c>
      <c r="BH36">
        <f t="shared" si="37"/>
        <v>15.635499399975938</v>
      </c>
      <c r="BI36">
        <f t="shared" si="89"/>
        <v>2.358074266175306E-4</v>
      </c>
      <c r="BJ36">
        <f t="shared" si="90"/>
        <v>0.31015057381453159</v>
      </c>
      <c r="BK36">
        <f t="shared" si="91"/>
        <v>1.2988731488136651</v>
      </c>
      <c r="BL36">
        <f t="shared" si="92"/>
        <v>0.48865565053265891</v>
      </c>
      <c r="BM36">
        <f t="shared" si="38"/>
        <v>4.589470511824565E-5</v>
      </c>
      <c r="BN36">
        <f t="shared" si="93"/>
        <v>1.0853947049426707</v>
      </c>
      <c r="BO36">
        <f t="shared" si="94"/>
        <v>0.99755057882193376</v>
      </c>
      <c r="BP36">
        <f t="shared" si="95"/>
        <v>1.0880598217129773</v>
      </c>
      <c r="BQ36">
        <f t="shared" si="39"/>
        <v>0.53168657999760383</v>
      </c>
      <c r="BR36">
        <f t="shared" si="40"/>
        <v>0.53168657999760383</v>
      </c>
      <c r="BS36">
        <f t="shared" si="41"/>
        <v>0.53168657999760383</v>
      </c>
      <c r="BT36">
        <f t="shared" si="10"/>
        <v>17.923961030692904</v>
      </c>
      <c r="BU36">
        <f t="shared" si="11"/>
        <v>0.31311452315302607</v>
      </c>
      <c r="BV36">
        <f t="shared" si="12"/>
        <v>34376.157935977426</v>
      </c>
      <c r="BW36">
        <f t="shared" si="13"/>
        <v>0.21761830254894254</v>
      </c>
      <c r="BX36">
        <f t="shared" si="14"/>
        <v>20851.43020784522</v>
      </c>
      <c r="BY36">
        <f t="shared" si="96"/>
        <v>1.6187778227438283E-4</v>
      </c>
      <c r="BZ36">
        <f t="shared" si="97"/>
        <v>2.4195942195378884E-4</v>
      </c>
      <c r="CA36">
        <f t="shared" si="98"/>
        <v>-3.0619638482480602</v>
      </c>
      <c r="CB36">
        <f t="shared" si="99"/>
        <v>12.177732349575543</v>
      </c>
      <c r="CC36">
        <f t="shared" si="100"/>
        <v>6.7432172341284511E-3</v>
      </c>
      <c r="CD36">
        <f t="shared" si="15"/>
        <v>27.400739204885554</v>
      </c>
      <c r="CE36" s="11">
        <f t="shared" si="16"/>
        <v>2261391708.5524592</v>
      </c>
      <c r="CF36" s="18">
        <f t="shared" si="42"/>
        <v>0.19049475667434071</v>
      </c>
      <c r="CG36" s="18">
        <f t="shared" si="17"/>
        <v>38.09895133486814</v>
      </c>
      <c r="CH36">
        <f t="shared" si="101"/>
        <v>3800</v>
      </c>
      <c r="CI36" s="4">
        <f t="shared" si="18"/>
        <v>1172.8747877293322</v>
      </c>
      <c r="CJ36" s="11"/>
      <c r="CK36" s="11"/>
      <c r="CL36" s="11"/>
      <c r="CM36" s="11"/>
      <c r="CN36" s="11"/>
      <c r="CO36" s="11"/>
      <c r="CP36" s="11"/>
      <c r="CQ36" s="13">
        <f t="shared" si="19"/>
        <v>1.2726955295310824</v>
      </c>
      <c r="CR36" s="14">
        <v>0.8</v>
      </c>
      <c r="CS36" s="14">
        <f t="shared" si="102"/>
        <v>0.25910644066945304</v>
      </c>
      <c r="CT36" s="14">
        <f t="shared" si="43"/>
        <v>-0.11353836908865561</v>
      </c>
      <c r="CU36" s="14">
        <f t="shared" si="103"/>
        <v>1.1451091056782551E-2</v>
      </c>
      <c r="CV36" s="14">
        <f t="shared" si="104"/>
        <v>-4.6485893725012534E-5</v>
      </c>
      <c r="CW36" s="14">
        <f t="shared" si="44"/>
        <v>9.4769606527359083E-3</v>
      </c>
      <c r="CX36" s="14">
        <f t="shared" si="45"/>
        <v>0.95274769130963777</v>
      </c>
      <c r="CY36" s="14">
        <f t="shared" si="46"/>
        <v>0.90698836024437846</v>
      </c>
      <c r="CZ36" s="14">
        <f t="shared" si="47"/>
        <v>0.10698836024437841</v>
      </c>
      <c r="DA36" s="14">
        <v>0.85</v>
      </c>
      <c r="DB36" s="14">
        <f t="shared" si="48"/>
        <v>0.24386488533595585</v>
      </c>
      <c r="DC36" s="14">
        <f t="shared" si="49"/>
        <v>-0.10685964149520531</v>
      </c>
      <c r="DD36" s="14">
        <f t="shared" si="50"/>
        <v>1.014352702607728E-2</v>
      </c>
      <c r="DE36" s="14">
        <f t="shared" si="51"/>
        <v>-3.4330212478157165E-5</v>
      </c>
      <c r="DF36" s="14">
        <f t="shared" si="52"/>
        <v>8.3505585561193339E-3</v>
      </c>
      <c r="DG36" s="14">
        <f t="shared" si="105"/>
        <v>0.95802833008164945</v>
      </c>
      <c r="DH36" s="14">
        <f t="shared" si="106"/>
        <v>0.91131828741211807</v>
      </c>
      <c r="DI36" s="14">
        <f t="shared" si="107"/>
        <v>6.1318287412118089E-2</v>
      </c>
      <c r="DJ36" s="14">
        <f t="shared" si="108"/>
        <v>-0.91340145664520767</v>
      </c>
      <c r="DK36" s="14">
        <f t="shared" si="109"/>
        <v>0.91713180383719917</v>
      </c>
      <c r="DL36" s="14">
        <f t="shared" si="53"/>
        <v>0.85</v>
      </c>
      <c r="DM36" s="14">
        <f t="shared" si="54"/>
        <v>0.24386488533595585</v>
      </c>
      <c r="DN36" s="14">
        <f t="shared" si="55"/>
        <v>-0.10685964149520531</v>
      </c>
      <c r="DO36" s="14">
        <f t="shared" si="56"/>
        <v>1.014352702607728E-2</v>
      </c>
      <c r="DP36" s="14">
        <f t="shared" si="57"/>
        <v>-3.4330212478157165E-5</v>
      </c>
      <c r="DQ36" s="14">
        <f t="shared" si="58"/>
        <v>8.3505585561193339E-3</v>
      </c>
      <c r="DR36" s="14">
        <f t="shared" si="59"/>
        <v>0.95802833008164945</v>
      </c>
      <c r="DS36" s="14">
        <f t="shared" si="60"/>
        <v>0.91131828741211807</v>
      </c>
      <c r="DT36" s="14">
        <f t="shared" si="61"/>
        <v>6.1318287412118089E-2</v>
      </c>
      <c r="DU36" s="14">
        <f t="shared" si="62"/>
        <v>0.91713180383719917</v>
      </c>
      <c r="DV36" s="14">
        <f t="shared" si="63"/>
        <v>0.22601457246199458</v>
      </c>
      <c r="DW36" s="14">
        <f t="shared" si="64"/>
        <v>-9.9037777221220355E-2</v>
      </c>
      <c r="DX36" s="14">
        <f t="shared" si="65"/>
        <v>8.7129121300027982E-3</v>
      </c>
      <c r="DY36" s="14">
        <f t="shared" si="66"/>
        <v>-2.3475364821640519E-5</v>
      </c>
      <c r="DZ36" s="14">
        <f t="shared" si="67"/>
        <v>7.1312256016054804E-3</v>
      </c>
      <c r="EA36" s="14">
        <f t="shared" si="68"/>
        <v>0.96383944873073635</v>
      </c>
      <c r="EB36" s="14">
        <f t="shared" si="69"/>
        <v>0.91657196682622999</v>
      </c>
      <c r="EC36" s="14">
        <f t="shared" si="70"/>
        <v>-5.5983701096917748E-4</v>
      </c>
      <c r="ED36" s="14">
        <f t="shared" si="71"/>
        <v>-0.92174082753902187</v>
      </c>
      <c r="EE36" s="14">
        <f t="shared" si="72"/>
        <v>0.91652443461339694</v>
      </c>
      <c r="EI36">
        <f t="shared" si="20"/>
        <v>848.88791819723201</v>
      </c>
      <c r="ES36">
        <f t="shared" si="110"/>
        <v>2.6199260853138844</v>
      </c>
      <c r="ET36">
        <f t="shared" si="73"/>
        <v>3.9093105174071947E-2</v>
      </c>
      <c r="EU36">
        <f t="shared" si="111"/>
        <v>1.0847923004261661</v>
      </c>
      <c r="EV36">
        <f t="shared" si="112"/>
        <v>1.3603500345683859E-2</v>
      </c>
    </row>
    <row r="37" spans="3:155">
      <c r="C37" s="4">
        <f t="shared" si="74"/>
        <v>1172.8747877293322</v>
      </c>
      <c r="D37">
        <f>Sheet2!D37</f>
        <v>564</v>
      </c>
      <c r="E37" s="4">
        <f t="shared" si="21"/>
        <v>1211.4048150865133</v>
      </c>
      <c r="F37" s="4">
        <f t="shared" si="22"/>
        <v>-647.40481508651328</v>
      </c>
      <c r="G37" s="4">
        <f t="shared" si="0"/>
        <v>868.43739386466609</v>
      </c>
      <c r="I37" s="4">
        <f t="shared" si="1"/>
        <v>868.43739386466609</v>
      </c>
      <c r="M37">
        <f t="shared" si="23"/>
        <v>134.38802137576002</v>
      </c>
      <c r="O37">
        <f t="shared" si="24"/>
        <v>1.2217747342408931</v>
      </c>
      <c r="P37">
        <f t="shared" si="25"/>
        <v>1.8483643964314858E-2</v>
      </c>
      <c r="Q37">
        <f t="shared" si="26"/>
        <v>122.17747342408931</v>
      </c>
      <c r="R37">
        <f t="shared" si="75"/>
        <v>686.02651327626154</v>
      </c>
      <c r="S37">
        <f t="shared" si="27"/>
        <v>213.69306509004318</v>
      </c>
      <c r="T37">
        <f t="shared" si="76"/>
        <v>0.79656119786242408</v>
      </c>
      <c r="U37">
        <f t="shared" si="28"/>
        <v>48.33</v>
      </c>
      <c r="V37">
        <f t="shared" si="29"/>
        <v>1.018145611867411</v>
      </c>
      <c r="W37">
        <f t="shared" si="30"/>
        <v>49.206977421551976</v>
      </c>
      <c r="X37">
        <f t="shared" si="31"/>
        <v>60.119841762014296</v>
      </c>
      <c r="Y37">
        <f t="shared" si="2"/>
        <v>1.2217747342408931</v>
      </c>
      <c r="Z37">
        <f t="shared" si="32"/>
        <v>49.206977421551976</v>
      </c>
      <c r="AE37">
        <f t="shared" si="113"/>
        <v>0.64487484685603325</v>
      </c>
      <c r="AF37">
        <f t="shared" si="114"/>
        <v>0.80570652431560041</v>
      </c>
      <c r="AG37">
        <f t="shared" si="33"/>
        <v>2.4702520117707349</v>
      </c>
      <c r="AH37">
        <f t="shared" si="3"/>
        <v>0</v>
      </c>
      <c r="AI37">
        <f t="shared" si="4"/>
        <v>2.4702520117707349</v>
      </c>
      <c r="AJ37">
        <f t="shared" si="77"/>
        <v>2.4702520117707349</v>
      </c>
      <c r="AK37">
        <f t="shared" si="5"/>
        <v>0</v>
      </c>
      <c r="AL37">
        <f t="shared" si="6"/>
        <v>30</v>
      </c>
      <c r="AM37">
        <f t="shared" si="78"/>
        <v>30</v>
      </c>
      <c r="AO37">
        <f t="shared" si="79"/>
        <v>1.3020050882528726</v>
      </c>
      <c r="AQ37">
        <f t="shared" si="34"/>
        <v>0.91484598161928432</v>
      </c>
      <c r="AS37">
        <f t="shared" si="7"/>
        <v>0.36394751786576984</v>
      </c>
      <c r="AT37">
        <f t="shared" si="7"/>
        <v>0.11336742694276972</v>
      </c>
      <c r="AU37">
        <f t="shared" si="80"/>
        <v>0.47731494480853953</v>
      </c>
      <c r="AV37">
        <f t="shared" si="35"/>
        <v>0.76248925751058638</v>
      </c>
      <c r="AW37">
        <f t="shared" si="81"/>
        <v>0.23751074248941362</v>
      </c>
      <c r="AX37">
        <f t="shared" si="8"/>
        <v>0.76780442615978961</v>
      </c>
      <c r="AY37">
        <f t="shared" si="82"/>
        <v>0.76780442615978961</v>
      </c>
      <c r="AZ37">
        <f t="shared" si="83"/>
        <v>0.79821317737793518</v>
      </c>
      <c r="BA37">
        <f t="shared" si="84"/>
        <v>0.24863852514175946</v>
      </c>
      <c r="BB37">
        <f t="shared" si="9"/>
        <v>25.800443710357836</v>
      </c>
      <c r="BC37">
        <f t="shared" si="85"/>
        <v>1.1442262839764872E-2</v>
      </c>
      <c r="BD37">
        <f t="shared" si="86"/>
        <v>2.1889632991626499E-3</v>
      </c>
      <c r="BE37">
        <f t="shared" si="87"/>
        <v>0.89025895144103573</v>
      </c>
      <c r="BF37">
        <f t="shared" si="88"/>
        <v>2.4587939223968936E-3</v>
      </c>
      <c r="BG37">
        <f t="shared" si="36"/>
        <v>3.6749913223519306E-3</v>
      </c>
      <c r="BH37">
        <f t="shared" si="37"/>
        <v>15.163894368776113</v>
      </c>
      <c r="BI37">
        <f t="shared" si="89"/>
        <v>2.4235141929761025E-4</v>
      </c>
      <c r="BJ37">
        <f t="shared" si="90"/>
        <v>0.3197841943517169</v>
      </c>
      <c r="BK37">
        <f t="shared" si="91"/>
        <v>1.3083126024425999</v>
      </c>
      <c r="BL37">
        <f t="shared" si="92"/>
        <v>0.49439348018232582</v>
      </c>
      <c r="BM37">
        <f t="shared" si="38"/>
        <v>4.3343182465417892E-5</v>
      </c>
      <c r="BN37">
        <f t="shared" si="93"/>
        <v>1.0855726457458128</v>
      </c>
      <c r="BO37">
        <f t="shared" si="94"/>
        <v>0.99768658695316348</v>
      </c>
      <c r="BP37">
        <f t="shared" si="95"/>
        <v>1.088089846993979</v>
      </c>
      <c r="BQ37">
        <f t="shared" si="39"/>
        <v>0.53794452620640776</v>
      </c>
      <c r="BR37">
        <f t="shared" si="40"/>
        <v>0.53794452620640776</v>
      </c>
      <c r="BS37">
        <f t="shared" si="41"/>
        <v>0.53794452620640776</v>
      </c>
      <c r="BT37">
        <f t="shared" si="10"/>
        <v>17.908757294250822</v>
      </c>
      <c r="BU37">
        <f t="shared" si="11"/>
        <v>0.30441941523469424</v>
      </c>
      <c r="BV37">
        <f t="shared" si="12"/>
        <v>34331.109570311819</v>
      </c>
      <c r="BW37">
        <f t="shared" si="13"/>
        <v>0.22358403706140617</v>
      </c>
      <c r="BX37">
        <f t="shared" si="14"/>
        <v>20268.470517135134</v>
      </c>
      <c r="BY37">
        <f t="shared" si="96"/>
        <v>1.6187778227438283E-4</v>
      </c>
      <c r="BZ37">
        <f t="shared" si="97"/>
        <v>2.4891863427656003E-4</v>
      </c>
      <c r="CA37">
        <f t="shared" si="98"/>
        <v>-3.0520897928042774</v>
      </c>
      <c r="CB37">
        <f t="shared" si="99"/>
        <v>12.141830502894834</v>
      </c>
      <c r="CC37">
        <f t="shared" si="100"/>
        <v>6.7831538601107813E-3</v>
      </c>
      <c r="CD37">
        <f t="shared" si="15"/>
        <v>27.711356708796185</v>
      </c>
      <c r="CE37" s="11">
        <f t="shared" si="16"/>
        <v>2243395328.1805124</v>
      </c>
      <c r="CF37" s="18">
        <f t="shared" si="42"/>
        <v>0.19265013678590553</v>
      </c>
      <c r="CG37" s="18">
        <f t="shared" si="17"/>
        <v>38.530027357181105</v>
      </c>
      <c r="CH37">
        <f t="shared" si="101"/>
        <v>4000</v>
      </c>
      <c r="CI37" s="4">
        <f t="shared" si="18"/>
        <v>1211.4048150865133</v>
      </c>
      <c r="CJ37" s="11"/>
      <c r="CK37" s="11"/>
      <c r="CL37" s="11"/>
      <c r="CM37" s="11"/>
      <c r="CN37" s="11"/>
      <c r="CO37" s="11"/>
      <c r="CP37" s="11"/>
      <c r="CQ37" s="13">
        <f t="shared" si="19"/>
        <v>1.3020050882528726</v>
      </c>
      <c r="CR37" s="14">
        <v>0.8</v>
      </c>
      <c r="CS37" s="14">
        <f t="shared" si="102"/>
        <v>0.26507353591083688</v>
      </c>
      <c r="CT37" s="14">
        <f t="shared" si="43"/>
        <v>-0.11615310247835044</v>
      </c>
      <c r="CU37" s="14">
        <f t="shared" si="103"/>
        <v>1.1984590349442428E-2</v>
      </c>
      <c r="CV37" s="14">
        <f t="shared" si="104"/>
        <v>-5.2090916582675337E-5</v>
      </c>
      <c r="CW37" s="14">
        <f t="shared" si="44"/>
        <v>9.9398215348439796E-3</v>
      </c>
      <c r="CX37" s="14">
        <f t="shared" si="45"/>
        <v>0.9506015072970716</v>
      </c>
      <c r="CY37" s="14">
        <f t="shared" si="46"/>
        <v>0.90533238812096128</v>
      </c>
      <c r="CZ37" s="14">
        <f t="shared" si="47"/>
        <v>0.10533238812096124</v>
      </c>
      <c r="DA37" s="14">
        <v>0.85</v>
      </c>
      <c r="DB37" s="14">
        <f t="shared" si="48"/>
        <v>0.24948097497490532</v>
      </c>
      <c r="DC37" s="14">
        <f t="shared" si="49"/>
        <v>-0.10932056703844747</v>
      </c>
      <c r="DD37" s="14">
        <f t="shared" si="50"/>
        <v>1.061610771438499E-2</v>
      </c>
      <c r="DE37" s="14">
        <f t="shared" si="51"/>
        <v>-3.8469567672375043E-5</v>
      </c>
      <c r="DF37" s="14">
        <f t="shared" si="52"/>
        <v>8.756346859413457E-3</v>
      </c>
      <c r="DG37" s="14">
        <f t="shared" si="105"/>
        <v>0.95611642898363425</v>
      </c>
      <c r="DH37" s="14">
        <f t="shared" si="106"/>
        <v>0.90970609733377439</v>
      </c>
      <c r="DI37" s="14">
        <f t="shared" si="107"/>
        <v>5.9706097333774411E-2</v>
      </c>
      <c r="DJ37" s="14">
        <f t="shared" si="108"/>
        <v>-0.91252581574373781</v>
      </c>
      <c r="DK37" s="14">
        <f t="shared" si="109"/>
        <v>0.91542948846341621</v>
      </c>
      <c r="DL37" s="14">
        <f t="shared" si="53"/>
        <v>0.85</v>
      </c>
      <c r="DM37" s="14">
        <f t="shared" si="54"/>
        <v>0.24948097497490532</v>
      </c>
      <c r="DN37" s="14">
        <f t="shared" si="55"/>
        <v>-0.10932056703844747</v>
      </c>
      <c r="DO37" s="14">
        <f t="shared" si="56"/>
        <v>1.061610771438499E-2</v>
      </c>
      <c r="DP37" s="14">
        <f t="shared" si="57"/>
        <v>-3.8469567672375043E-5</v>
      </c>
      <c r="DQ37" s="14">
        <f t="shared" si="58"/>
        <v>8.756346859413457E-3</v>
      </c>
      <c r="DR37" s="14">
        <f t="shared" si="59"/>
        <v>0.95611642898363425</v>
      </c>
      <c r="DS37" s="14">
        <f t="shared" si="60"/>
        <v>0.90970609733377439</v>
      </c>
      <c r="DT37" s="14">
        <f t="shared" si="61"/>
        <v>5.9706097333774411E-2</v>
      </c>
      <c r="DU37" s="14">
        <f t="shared" si="62"/>
        <v>0.91542948846341621</v>
      </c>
      <c r="DV37" s="14">
        <f t="shared" si="63"/>
        <v>0.23164954963884599</v>
      </c>
      <c r="DW37" s="14">
        <f t="shared" si="64"/>
        <v>-0.10150697913244452</v>
      </c>
      <c r="DX37" s="14">
        <f t="shared" si="65"/>
        <v>9.1527873331518003E-3</v>
      </c>
      <c r="DY37" s="14">
        <f t="shared" si="66"/>
        <v>-2.6551401111102172E-5</v>
      </c>
      <c r="DZ37" s="14">
        <f t="shared" si="67"/>
        <v>7.5046831400829911E-3</v>
      </c>
      <c r="EA37" s="14">
        <f t="shared" si="68"/>
        <v>0.96204894475755531</v>
      </c>
      <c r="EB37" s="14">
        <f t="shared" si="69"/>
        <v>0.91489223209747506</v>
      </c>
      <c r="EC37" s="14">
        <f t="shared" si="70"/>
        <v>-5.3725636594115223E-4</v>
      </c>
      <c r="ED37" s="14">
        <f t="shared" si="71"/>
        <v>-0.92073704249422028</v>
      </c>
      <c r="EE37" s="14">
        <f t="shared" si="72"/>
        <v>0.91484598161928432</v>
      </c>
      <c r="EI37">
        <f t="shared" si="20"/>
        <v>868.43739386466609</v>
      </c>
      <c r="ES37">
        <f t="shared" si="110"/>
        <v>2.6852458721531329</v>
      </c>
      <c r="ET37">
        <f t="shared" si="73"/>
        <v>4.0067771333994841E-2</v>
      </c>
      <c r="EU37">
        <f t="shared" si="111"/>
        <v>1.0876325140144496</v>
      </c>
      <c r="EV37">
        <f t="shared" si="112"/>
        <v>1.3639117160547729E-2</v>
      </c>
    </row>
    <row r="38" spans="3:155">
      <c r="C38" s="4">
        <f t="shared" si="74"/>
        <v>1211.4048150865133</v>
      </c>
      <c r="D38">
        <f>Sheet2!D38</f>
        <v>565</v>
      </c>
      <c r="E38" s="4">
        <f t="shared" si="21"/>
        <v>1250.3763793053822</v>
      </c>
      <c r="F38" s="4">
        <f t="shared" si="22"/>
        <v>-685.37637930538222</v>
      </c>
      <c r="G38" s="4">
        <f t="shared" si="0"/>
        <v>888.20240754325664</v>
      </c>
      <c r="I38" s="4">
        <f t="shared" si="1"/>
        <v>888.20240754325664</v>
      </c>
      <c r="M38">
        <f t="shared" si="23"/>
        <v>137.73672767274491</v>
      </c>
      <c r="O38">
        <f t="shared" si="24"/>
        <v>1.2212507350689628</v>
      </c>
      <c r="P38">
        <f t="shared" si="25"/>
        <v>1.8039102139338313E-2</v>
      </c>
      <c r="Q38">
        <f t="shared" si="26"/>
        <v>122.12507350689627</v>
      </c>
      <c r="R38">
        <f t="shared" si="75"/>
        <v>685.73228774122254</v>
      </c>
      <c r="S38">
        <f t="shared" si="27"/>
        <v>202.51286360077069</v>
      </c>
      <c r="T38">
        <f t="shared" si="76"/>
        <v>0.79622632723272557</v>
      </c>
      <c r="U38">
        <f t="shared" si="28"/>
        <v>48.33</v>
      </c>
      <c r="V38">
        <f t="shared" si="29"/>
        <v>1.0177089458908024</v>
      </c>
      <c r="W38">
        <f t="shared" si="30"/>
        <v>49.185873354902476</v>
      </c>
      <c r="X38">
        <f t="shared" si="31"/>
        <v>60.068283989683557</v>
      </c>
      <c r="Y38">
        <f t="shared" si="2"/>
        <v>1.2212507350689628</v>
      </c>
      <c r="Z38">
        <f t="shared" si="32"/>
        <v>49.185873354902476</v>
      </c>
      <c r="AE38">
        <f t="shared" si="113"/>
        <v>0.64018072045683905</v>
      </c>
      <c r="AF38">
        <f t="shared" si="114"/>
        <v>0.8025248483524442</v>
      </c>
      <c r="AG38">
        <f t="shared" si="33"/>
        <v>2.4392995790782428</v>
      </c>
      <c r="AH38">
        <f t="shared" si="3"/>
        <v>0</v>
      </c>
      <c r="AI38">
        <f t="shared" si="4"/>
        <v>2.4392995790782428</v>
      </c>
      <c r="AJ38">
        <f t="shared" si="77"/>
        <v>2.4392995790782428</v>
      </c>
      <c r="AK38">
        <f t="shared" si="5"/>
        <v>0</v>
      </c>
      <c r="AL38">
        <f t="shared" si="6"/>
        <v>30</v>
      </c>
      <c r="AM38">
        <f t="shared" si="78"/>
        <v>30</v>
      </c>
      <c r="AO38">
        <f t="shared" si="79"/>
        <v>1.3316377924186755</v>
      </c>
      <c r="AQ38">
        <f t="shared" si="34"/>
        <v>0.91316390915758583</v>
      </c>
      <c r="AS38">
        <f t="shared" si="7"/>
        <v>0.36379142673649445</v>
      </c>
      <c r="AT38">
        <f t="shared" si="7"/>
        <v>0.10743615970671563</v>
      </c>
      <c r="AU38">
        <f t="shared" si="80"/>
        <v>0.47122758644321006</v>
      </c>
      <c r="AV38">
        <f t="shared" si="35"/>
        <v>0.7720079155007975</v>
      </c>
      <c r="AW38">
        <f t="shared" si="81"/>
        <v>0.2279920844992025</v>
      </c>
      <c r="AX38">
        <f t="shared" si="8"/>
        <v>0.77548862281004616</v>
      </c>
      <c r="AY38">
        <f t="shared" si="82"/>
        <v>0.77548862281004616</v>
      </c>
      <c r="AZ38">
        <f t="shared" si="83"/>
        <v>0.79778527462449311</v>
      </c>
      <c r="BA38">
        <f t="shared" si="84"/>
        <v>0.23560474457883854</v>
      </c>
      <c r="BB38">
        <f t="shared" si="9"/>
        <v>25.794910423150636</v>
      </c>
      <c r="BC38">
        <f t="shared" si="85"/>
        <v>1.1300102277956683E-2</v>
      </c>
      <c r="BD38">
        <f t="shared" si="86"/>
        <v>2.1862576705696077E-3</v>
      </c>
      <c r="BE38">
        <f t="shared" si="87"/>
        <v>0.89155785302724011</v>
      </c>
      <c r="BF38">
        <f t="shared" si="88"/>
        <v>2.452177010326676E-3</v>
      </c>
      <c r="BG38">
        <f t="shared" si="36"/>
        <v>3.6631367037230599E-3</v>
      </c>
      <c r="BH38">
        <f t="shared" si="37"/>
        <v>14.698451236560423</v>
      </c>
      <c r="BI38">
        <f t="shared" si="89"/>
        <v>2.492192302962845E-4</v>
      </c>
      <c r="BJ38">
        <f t="shared" si="90"/>
        <v>0.32996171126923401</v>
      </c>
      <c r="BK38">
        <f t="shared" si="91"/>
        <v>1.3182856687469122</v>
      </c>
      <c r="BL38">
        <f t="shared" si="92"/>
        <v>0.50029597424059247</v>
      </c>
      <c r="BM38">
        <f t="shared" si="38"/>
        <v>4.0895217539491995E-5</v>
      </c>
      <c r="BN38">
        <f t="shared" si="93"/>
        <v>1.0857433930785103</v>
      </c>
      <c r="BO38">
        <f t="shared" si="94"/>
        <v>0.99781709353553927</v>
      </c>
      <c r="BP38">
        <f t="shared" si="95"/>
        <v>1.0881186543231325</v>
      </c>
      <c r="BQ38">
        <f t="shared" si="39"/>
        <v>0.54438138225395405</v>
      </c>
      <c r="BR38">
        <f t="shared" si="40"/>
        <v>0.54438138225395405</v>
      </c>
      <c r="BS38">
        <f t="shared" si="41"/>
        <v>0.54438138225395405</v>
      </c>
      <c r="BT38">
        <f t="shared" si="10"/>
        <v>17.893399043060498</v>
      </c>
      <c r="BU38">
        <f t="shared" si="11"/>
        <v>0.29560938005355947</v>
      </c>
      <c r="BV38">
        <f t="shared" si="12"/>
        <v>34285.553317233069</v>
      </c>
      <c r="BW38">
        <f t="shared" si="13"/>
        <v>0.22989112061635086</v>
      </c>
      <c r="BX38">
        <f t="shared" si="14"/>
        <v>19686.245496307696</v>
      </c>
      <c r="BY38">
        <f t="shared" si="96"/>
        <v>1.6187778227438283E-4</v>
      </c>
      <c r="BZ38">
        <f t="shared" si="97"/>
        <v>2.5628045738565366E-4</v>
      </c>
      <c r="CA38">
        <f t="shared" si="98"/>
        <v>-3.0419127363694161</v>
      </c>
      <c r="CB38">
        <f t="shared" si="99"/>
        <v>12.104791457680909</v>
      </c>
      <c r="CC38">
        <f t="shared" si="100"/>
        <v>6.8247284590917242E-3</v>
      </c>
      <c r="CD38">
        <f t="shared" si="15"/>
        <v>28.029503205300479</v>
      </c>
      <c r="CE38" s="11">
        <f t="shared" si="16"/>
        <v>2225607383.29919</v>
      </c>
      <c r="CF38" s="18">
        <f t="shared" si="42"/>
        <v>0.19485782109434474</v>
      </c>
      <c r="CG38" s="18">
        <f t="shared" si="17"/>
        <v>38.971564218868949</v>
      </c>
      <c r="CH38">
        <f t="shared" si="101"/>
        <v>4200</v>
      </c>
      <c r="CI38" s="4">
        <f t="shared" si="18"/>
        <v>1250.3763793053822</v>
      </c>
      <c r="CJ38" s="11"/>
      <c r="CK38" s="11"/>
      <c r="CL38" s="11"/>
      <c r="CM38" s="11"/>
      <c r="CN38" s="11"/>
      <c r="CO38" s="11"/>
      <c r="CP38" s="11"/>
      <c r="CQ38" s="13">
        <f t="shared" si="19"/>
        <v>1.3316377924186755</v>
      </c>
      <c r="CR38" s="14">
        <v>0.8</v>
      </c>
      <c r="CS38" s="14">
        <f t="shared" si="102"/>
        <v>0.27110641991620538</v>
      </c>
      <c r="CT38" s="14">
        <f t="shared" si="43"/>
        <v>-0.11879666397802152</v>
      </c>
      <c r="CU38" s="14">
        <f t="shared" si="103"/>
        <v>1.2536319589507698E-2</v>
      </c>
      <c r="CV38" s="14">
        <f t="shared" si="104"/>
        <v>-5.829471085429081E-5</v>
      </c>
      <c r="CW38" s="14">
        <f t="shared" si="44"/>
        <v>1.0420496565370703E-2</v>
      </c>
      <c r="CX38" s="14">
        <f t="shared" si="45"/>
        <v>0.94838707210412998</v>
      </c>
      <c r="CY38" s="14">
        <f t="shared" si="46"/>
        <v>0.9036806145498435</v>
      </c>
      <c r="CZ38" s="14">
        <f t="shared" si="47"/>
        <v>0.10368061454984345</v>
      </c>
      <c r="DA38" s="14">
        <v>0.85</v>
      </c>
      <c r="DB38" s="14">
        <f t="shared" si="48"/>
        <v>0.25515898345054622</v>
      </c>
      <c r="DC38" s="14">
        <f t="shared" si="49"/>
        <v>-0.11180862492049083</v>
      </c>
      <c r="DD38" s="14">
        <f t="shared" si="50"/>
        <v>1.1104836729806125E-2</v>
      </c>
      <c r="DE38" s="14">
        <f t="shared" si="51"/>
        <v>-4.305112044998109E-5</v>
      </c>
      <c r="DF38" s="14">
        <f t="shared" si="52"/>
        <v>9.177568882369827E-3</v>
      </c>
      <c r="DG38" s="14">
        <f t="shared" si="105"/>
        <v>0.95414321044619077</v>
      </c>
      <c r="DH38" s="14">
        <f t="shared" si="106"/>
        <v>0.9080959779672807</v>
      </c>
      <c r="DI38" s="14">
        <f t="shared" si="107"/>
        <v>5.8095977967280721E-2</v>
      </c>
      <c r="DJ38" s="14">
        <f t="shared" si="108"/>
        <v>-0.91169273165125586</v>
      </c>
      <c r="DK38" s="14">
        <f t="shared" si="109"/>
        <v>0.91372319965966753</v>
      </c>
      <c r="DL38" s="14">
        <f t="shared" si="53"/>
        <v>0.85</v>
      </c>
      <c r="DM38" s="14">
        <f t="shared" si="54"/>
        <v>0.25515898345054622</v>
      </c>
      <c r="DN38" s="14">
        <f t="shared" si="55"/>
        <v>-0.11180862492049083</v>
      </c>
      <c r="DO38" s="14">
        <f t="shared" si="56"/>
        <v>1.1104836729806125E-2</v>
      </c>
      <c r="DP38" s="14">
        <f t="shared" si="57"/>
        <v>-4.305112044998109E-5</v>
      </c>
      <c r="DQ38" s="14">
        <f t="shared" si="58"/>
        <v>9.1775688823698288E-3</v>
      </c>
      <c r="DR38" s="14">
        <f t="shared" si="59"/>
        <v>0.95414321044619077</v>
      </c>
      <c r="DS38" s="14">
        <f t="shared" si="60"/>
        <v>0.9080959779672807</v>
      </c>
      <c r="DT38" s="14">
        <f t="shared" si="61"/>
        <v>5.8095977967280721E-2</v>
      </c>
      <c r="DU38" s="14">
        <f t="shared" si="62"/>
        <v>0.91372319965966753</v>
      </c>
      <c r="DV38" s="14">
        <f t="shared" si="63"/>
        <v>0.2373641558118991</v>
      </c>
      <c r="DW38" s="14">
        <f t="shared" si="64"/>
        <v>-0.10401107383266132</v>
      </c>
      <c r="DX38" s="14">
        <f t="shared" si="65"/>
        <v>9.6099410876996031E-3</v>
      </c>
      <c r="DY38" s="14">
        <f t="shared" si="66"/>
        <v>-2.9992027663306857E-5</v>
      </c>
      <c r="DZ38" s="14">
        <f t="shared" si="67"/>
        <v>7.8941786855374584E-3</v>
      </c>
      <c r="EA38" s="14">
        <f t="shared" si="68"/>
        <v>0.96019163339956304</v>
      </c>
      <c r="EB38" s="14">
        <f t="shared" si="69"/>
        <v>0.91320878360911584</v>
      </c>
      <c r="EC38" s="14">
        <f t="shared" si="70"/>
        <v>-5.1441605055169148E-4</v>
      </c>
      <c r="ED38" s="14">
        <f t="shared" si="71"/>
        <v>-0.91976539676065272</v>
      </c>
      <c r="EE38" s="14">
        <f t="shared" si="72"/>
        <v>0.91316390915758583</v>
      </c>
      <c r="EI38">
        <f t="shared" si="20"/>
        <v>888.20240754325664</v>
      </c>
      <c r="ES38">
        <f t="shared" si="110"/>
        <v>2.7514887060420636</v>
      </c>
      <c r="ET38">
        <f t="shared" si="73"/>
        <v>4.1056210697519212E-2</v>
      </c>
      <c r="EU38">
        <f t="shared" si="111"/>
        <v>1.0905406521848795</v>
      </c>
      <c r="EV38">
        <f t="shared" si="112"/>
        <v>1.3675585762501484E-2</v>
      </c>
    </row>
    <row r="39" spans="3:155">
      <c r="C39" s="4">
        <f t="shared" si="74"/>
        <v>1250.3763793053822</v>
      </c>
      <c r="D39">
        <f>Sheet2!D39</f>
        <v>566</v>
      </c>
      <c r="E39" s="4">
        <f t="shared" si="21"/>
        <v>1289.8008784932042</v>
      </c>
      <c r="F39" s="4">
        <f t="shared" si="22"/>
        <v>-723.80087849320421</v>
      </c>
      <c r="G39" s="4">
        <f t="shared" si="0"/>
        <v>908.18818965269111</v>
      </c>
      <c r="I39" s="4">
        <f t="shared" si="1"/>
        <v>908.18818965269111</v>
      </c>
      <c r="M39">
        <f t="shared" si="23"/>
        <v>141.12994508503519</v>
      </c>
      <c r="O39">
        <f t="shared" si="24"/>
        <v>1.2207211115194465</v>
      </c>
      <c r="P39">
        <f t="shared" si="25"/>
        <v>1.7609568939792816E-2</v>
      </c>
      <c r="Q39">
        <f t="shared" si="26"/>
        <v>122.07211115194465</v>
      </c>
      <c r="R39">
        <f t="shared" si="75"/>
        <v>685.43490411816924</v>
      </c>
      <c r="S39">
        <f t="shared" si="27"/>
        <v>191.71547375041024</v>
      </c>
      <c r="T39">
        <f t="shared" si="76"/>
        <v>0.79588700549149649</v>
      </c>
      <c r="U39">
        <f t="shared" si="28"/>
        <v>48.33</v>
      </c>
      <c r="V39">
        <f t="shared" si="29"/>
        <v>1.0172675929328721</v>
      </c>
      <c r="W39">
        <f t="shared" si="30"/>
        <v>49.164542766445706</v>
      </c>
      <c r="X39">
        <f t="shared" si="31"/>
        <v>60.016195293200965</v>
      </c>
      <c r="Y39">
        <f t="shared" si="2"/>
        <v>1.2207211115194465</v>
      </c>
      <c r="Z39">
        <f t="shared" si="32"/>
        <v>49.164542766445706</v>
      </c>
      <c r="AE39">
        <f t="shared" si="113"/>
        <v>0.63552528570417588</v>
      </c>
      <c r="AF39">
        <f t="shared" si="114"/>
        <v>0.79935102240541711</v>
      </c>
      <c r="AG39">
        <f t="shared" si="33"/>
        <v>2.4087836425143108</v>
      </c>
      <c r="AH39">
        <f t="shared" si="3"/>
        <v>0</v>
      </c>
      <c r="AI39">
        <f t="shared" si="4"/>
        <v>2.4087836425143108</v>
      </c>
      <c r="AJ39">
        <f t="shared" si="77"/>
        <v>2.4087836425143108</v>
      </c>
      <c r="AK39">
        <f t="shared" si="5"/>
        <v>0</v>
      </c>
      <c r="AL39">
        <f t="shared" si="6"/>
        <v>30</v>
      </c>
      <c r="AM39">
        <f t="shared" si="78"/>
        <v>30</v>
      </c>
      <c r="AO39">
        <f t="shared" si="79"/>
        <v>1.3616014837371682</v>
      </c>
      <c r="AQ39">
        <f t="shared" si="34"/>
        <v>0.91147854416930896</v>
      </c>
      <c r="AS39">
        <f t="shared" si="7"/>
        <v>0.36363366019340959</v>
      </c>
      <c r="AT39">
        <f t="shared" si="7"/>
        <v>0.10170797987777473</v>
      </c>
      <c r="AU39">
        <f t="shared" si="80"/>
        <v>0.46534164007118434</v>
      </c>
      <c r="AV39">
        <f t="shared" si="35"/>
        <v>0.78143374432982993</v>
      </c>
      <c r="AW39">
        <f t="shared" si="81"/>
        <v>0.21856625567017007</v>
      </c>
      <c r="AX39">
        <f t="shared" si="8"/>
        <v>0.78282478588750681</v>
      </c>
      <c r="AY39">
        <f t="shared" si="82"/>
        <v>0.78282478588750681</v>
      </c>
      <c r="AZ39">
        <f t="shared" si="83"/>
        <v>0.79735282558933496</v>
      </c>
      <c r="BA39">
        <f t="shared" si="84"/>
        <v>0.22301880716266179</v>
      </c>
      <c r="BB39">
        <f t="shared" si="9"/>
        <v>25.789316537672086</v>
      </c>
      <c r="BC39">
        <f t="shared" si="85"/>
        <v>1.115994675302345E-2</v>
      </c>
      <c r="BD39">
        <f t="shared" si="86"/>
        <v>2.1835706217601374E-3</v>
      </c>
      <c r="BE39">
        <f t="shared" si="87"/>
        <v>0.892840146983924</v>
      </c>
      <c r="BF39">
        <f t="shared" si="88"/>
        <v>2.4456456501607713E-3</v>
      </c>
      <c r="BG39">
        <f t="shared" si="36"/>
        <v>3.6513996007473278E-3</v>
      </c>
      <c r="BH39">
        <f t="shared" si="37"/>
        <v>14.238620735006997</v>
      </c>
      <c r="BI39">
        <f t="shared" si="89"/>
        <v>2.5644335000580616E-4</v>
      </c>
      <c r="BJ39">
        <f t="shared" si="90"/>
        <v>0.34074151101238065</v>
      </c>
      <c r="BK39">
        <f t="shared" si="91"/>
        <v>1.3288496639959246</v>
      </c>
      <c r="BL39">
        <f t="shared" si="92"/>
        <v>0.50637772933209113</v>
      </c>
      <c r="BM39">
        <f t="shared" si="38"/>
        <v>3.8545337541209241E-5</v>
      </c>
      <c r="BN39">
        <f t="shared" si="93"/>
        <v>1.0859073252166647</v>
      </c>
      <c r="BO39">
        <f t="shared" si="94"/>
        <v>0.99794238808926805</v>
      </c>
      <c r="BP39">
        <f t="shared" si="95"/>
        <v>1.088146308020667</v>
      </c>
      <c r="BQ39">
        <f t="shared" si="39"/>
        <v>0.5510130566366036</v>
      </c>
      <c r="BR39">
        <f t="shared" si="40"/>
        <v>0.5510130566366036</v>
      </c>
      <c r="BS39">
        <f t="shared" si="41"/>
        <v>0.5510130566366036</v>
      </c>
      <c r="BT39">
        <f t="shared" si="10"/>
        <v>17.877882637898072</v>
      </c>
      <c r="BU39">
        <f t="shared" si="11"/>
        <v>0.28668180621479861</v>
      </c>
      <c r="BV39">
        <f t="shared" si="12"/>
        <v>34239.477394574991</v>
      </c>
      <c r="BW39">
        <f t="shared" si="13"/>
        <v>0.23657638114011562</v>
      </c>
      <c r="BX39">
        <f t="shared" si="14"/>
        <v>19104.235994746654</v>
      </c>
      <c r="BY39">
        <f t="shared" si="96"/>
        <v>1.6187778227438283E-4</v>
      </c>
      <c r="BZ39">
        <f t="shared" si="97"/>
        <v>2.640880274608912E-4</v>
      </c>
      <c r="CA39">
        <f t="shared" si="98"/>
        <v>-3.031405207390057</v>
      </c>
      <c r="CB39">
        <f t="shared" si="99"/>
        <v>12.066513277071204</v>
      </c>
      <c r="CC39">
        <f t="shared" si="100"/>
        <v>6.8680968358503496E-3</v>
      </c>
      <c r="CD39">
        <f t="shared" si="15"/>
        <v>28.35585355196503</v>
      </c>
      <c r="CE39" s="11">
        <f t="shared" si="16"/>
        <v>2208026043.9703302</v>
      </c>
      <c r="CF39" s="18">
        <f t="shared" si="42"/>
        <v>0.19712249593911016</v>
      </c>
      <c r="CG39" s="18">
        <f t="shared" si="17"/>
        <v>39.424499187822029</v>
      </c>
      <c r="CH39">
        <f t="shared" si="101"/>
        <v>4400</v>
      </c>
      <c r="CI39" s="4">
        <f t="shared" si="18"/>
        <v>1289.8008784932042</v>
      </c>
      <c r="CJ39" s="11"/>
      <c r="CK39" s="11"/>
      <c r="CL39" s="11"/>
      <c r="CM39" s="11"/>
      <c r="CN39" s="11"/>
      <c r="CO39" s="11"/>
      <c r="CP39" s="11"/>
      <c r="CQ39" s="13">
        <f t="shared" si="19"/>
        <v>1.3616014837371682</v>
      </c>
      <c r="CR39" s="14">
        <v>0.8</v>
      </c>
      <c r="CS39" s="14">
        <f t="shared" si="102"/>
        <v>0.27720668916890973</v>
      </c>
      <c r="CT39" s="14">
        <f t="shared" si="43"/>
        <v>-0.12146975315389927</v>
      </c>
      <c r="CU39" s="14">
        <f t="shared" si="103"/>
        <v>1.3106835925687756E-2</v>
      </c>
      <c r="CV39" s="14">
        <f t="shared" si="104"/>
        <v>-6.5155138441042954E-5</v>
      </c>
      <c r="CW39" s="14">
        <f t="shared" si="44"/>
        <v>1.0919675659570074E-2</v>
      </c>
      <c r="CX39" s="14">
        <f t="shared" si="45"/>
        <v>0.94610265739884103</v>
      </c>
      <c r="CY39" s="14">
        <f t="shared" si="46"/>
        <v>0.90203337206968215</v>
      </c>
      <c r="CZ39" s="14">
        <f t="shared" si="47"/>
        <v>0.1020333720696821</v>
      </c>
      <c r="DA39" s="14">
        <v>0.85</v>
      </c>
      <c r="DB39" s="14">
        <f t="shared" si="48"/>
        <v>0.2609004133354445</v>
      </c>
      <c r="DC39" s="14">
        <f t="shared" si="49"/>
        <v>-0.1143244735566111</v>
      </c>
      <c r="DD39" s="14">
        <f t="shared" si="50"/>
        <v>1.161020760199331E-2</v>
      </c>
      <c r="DE39" s="14">
        <f t="shared" si="51"/>
        <v>-4.8117602297946279E-5</v>
      </c>
      <c r="DF39" s="14">
        <f t="shared" si="52"/>
        <v>9.6148104631987533E-3</v>
      </c>
      <c r="DG39" s="14">
        <f t="shared" si="105"/>
        <v>0.95210708381812825</v>
      </c>
      <c r="DH39" s="14">
        <f t="shared" si="106"/>
        <v>0.9064881807992603</v>
      </c>
      <c r="DI39" s="14">
        <f t="shared" si="107"/>
        <v>5.6488180799260324E-2</v>
      </c>
      <c r="DJ39" s="14">
        <f t="shared" si="108"/>
        <v>-0.91090382540843684</v>
      </c>
      <c r="DK39" s="14">
        <f t="shared" si="109"/>
        <v>0.91201333140074559</v>
      </c>
      <c r="DL39" s="14">
        <f t="shared" si="53"/>
        <v>0.85</v>
      </c>
      <c r="DM39" s="14">
        <f t="shared" si="54"/>
        <v>0.2609004133354445</v>
      </c>
      <c r="DN39" s="14">
        <f t="shared" si="55"/>
        <v>-0.1143244735566111</v>
      </c>
      <c r="DO39" s="14">
        <f t="shared" si="56"/>
        <v>1.161020760199331E-2</v>
      </c>
      <c r="DP39" s="14">
        <f t="shared" si="57"/>
        <v>-4.8117602297946279E-5</v>
      </c>
      <c r="DQ39" s="14">
        <f t="shared" si="58"/>
        <v>9.6148104631987533E-3</v>
      </c>
      <c r="DR39" s="14">
        <f t="shared" si="59"/>
        <v>0.95210708381812825</v>
      </c>
      <c r="DS39" s="14">
        <f t="shared" si="60"/>
        <v>0.9064881807992603</v>
      </c>
      <c r="DT39" s="14">
        <f t="shared" si="61"/>
        <v>5.6488180799260324E-2</v>
      </c>
      <c r="DU39" s="14">
        <f t="shared" si="62"/>
        <v>0.91201333140074559</v>
      </c>
      <c r="DV39" s="14">
        <f t="shared" si="63"/>
        <v>0.24316020797033991</v>
      </c>
      <c r="DW39" s="14">
        <f t="shared" si="64"/>
        <v>-0.10655085751199359</v>
      </c>
      <c r="DX39" s="14">
        <f t="shared" si="65"/>
        <v>1.008498980364844E-2</v>
      </c>
      <c r="DY39" s="14">
        <f t="shared" si="66"/>
        <v>-3.3837064044920471E-5</v>
      </c>
      <c r="DZ39" s="14">
        <f t="shared" si="67"/>
        <v>8.3003984594906995E-3</v>
      </c>
      <c r="EA39" s="14">
        <f t="shared" si="68"/>
        <v>0.9582654177741442</v>
      </c>
      <c r="EB39" s="14">
        <f t="shared" si="69"/>
        <v>0.9115219541531755</v>
      </c>
      <c r="EC39" s="14">
        <f t="shared" si="70"/>
        <v>-4.913772475700906E-4</v>
      </c>
      <c r="ED39" s="14">
        <f t="shared" si="71"/>
        <v>-0.9188275611031812</v>
      </c>
      <c r="EE39" s="14">
        <f t="shared" si="72"/>
        <v>0.91147854416930896</v>
      </c>
      <c r="EI39">
        <f t="shared" si="20"/>
        <v>908.18818965269111</v>
      </c>
      <c r="ES39">
        <f t="shared" si="110"/>
        <v>2.8186756492392435</v>
      </c>
      <c r="ET39">
        <f t="shared" si="73"/>
        <v>4.2058737544156212E-2</v>
      </c>
      <c r="EU39">
        <f t="shared" si="111"/>
        <v>1.0935186499952252</v>
      </c>
      <c r="EV39">
        <f t="shared" si="112"/>
        <v>1.371293041753505E-2</v>
      </c>
    </row>
    <row r="40" spans="3:155">
      <c r="C40" s="4">
        <f t="shared" si="74"/>
        <v>1289.8008784932042</v>
      </c>
      <c r="D40">
        <f>Sheet2!D40</f>
        <v>567</v>
      </c>
      <c r="E40" s="4">
        <f t="shared" si="21"/>
        <v>1329.6907526785405</v>
      </c>
      <c r="F40" s="4">
        <f t="shared" si="22"/>
        <v>-762.69075267854055</v>
      </c>
      <c r="G40" s="4">
        <f t="shared" si="0"/>
        <v>928.4004392466021</v>
      </c>
      <c r="I40" s="4">
        <f t="shared" si="1"/>
        <v>928.4004392466021</v>
      </c>
      <c r="M40">
        <f t="shared" si="23"/>
        <v>144.56873598868142</v>
      </c>
      <c r="O40">
        <f t="shared" si="24"/>
        <v>1.2201857201797186</v>
      </c>
      <c r="P40">
        <f t="shared" si="25"/>
        <v>1.7194282179229213E-2</v>
      </c>
      <c r="Q40">
        <f t="shared" si="26"/>
        <v>122.01857201797186</v>
      </c>
      <c r="R40">
        <f t="shared" si="75"/>
        <v>685.134281880912</v>
      </c>
      <c r="S40">
        <f t="shared" si="27"/>
        <v>181.2814903923425</v>
      </c>
      <c r="T40">
        <f t="shared" si="76"/>
        <v>0.79554312640113189</v>
      </c>
      <c r="U40">
        <f t="shared" si="28"/>
        <v>48.33</v>
      </c>
      <c r="V40">
        <f t="shared" si="29"/>
        <v>1.0168214334830989</v>
      </c>
      <c r="W40">
        <f t="shared" si="30"/>
        <v>49.142979880238173</v>
      </c>
      <c r="X40">
        <f t="shared" si="31"/>
        <v>59.963562296945838</v>
      </c>
      <c r="Y40">
        <f t="shared" si="2"/>
        <v>1.2201857201797186</v>
      </c>
      <c r="Z40">
        <f t="shared" si="32"/>
        <v>49.142979880238173</v>
      </c>
      <c r="AE40">
        <f t="shared" si="113"/>
        <v>0.63090750236745274</v>
      </c>
      <c r="AF40">
        <f t="shared" si="114"/>
        <v>0.79618467059125142</v>
      </c>
      <c r="AG40">
        <f t="shared" si="33"/>
        <v>2.3786934136411504</v>
      </c>
      <c r="AH40">
        <f t="shared" si="3"/>
        <v>0</v>
      </c>
      <c r="AI40">
        <f t="shared" si="4"/>
        <v>2.3786934136411504</v>
      </c>
      <c r="AJ40">
        <f t="shared" si="77"/>
        <v>2.3786934136411504</v>
      </c>
      <c r="AK40">
        <f t="shared" si="5"/>
        <v>0</v>
      </c>
      <c r="AL40">
        <f t="shared" si="6"/>
        <v>30</v>
      </c>
      <c r="AM40">
        <f t="shared" si="78"/>
        <v>30</v>
      </c>
      <c r="AO40">
        <f t="shared" si="79"/>
        <v>1.3919047065166448</v>
      </c>
      <c r="AQ40">
        <f t="shared" si="34"/>
        <v>0.90979021587406961</v>
      </c>
      <c r="AS40">
        <f t="shared" si="7"/>
        <v>0.36347417551614464</v>
      </c>
      <c r="AT40">
        <f t="shared" si="7"/>
        <v>9.6172592730000908E-2</v>
      </c>
      <c r="AU40">
        <f t="shared" si="80"/>
        <v>0.45964676824614553</v>
      </c>
      <c r="AV40">
        <f t="shared" si="35"/>
        <v>0.7907684783753347</v>
      </c>
      <c r="AW40">
        <f t="shared" si="81"/>
        <v>0.2092315216246653</v>
      </c>
      <c r="AX40">
        <f t="shared" si="8"/>
        <v>0.78983502830511532</v>
      </c>
      <c r="AY40">
        <f t="shared" si="82"/>
        <v>0.78983502830511532</v>
      </c>
      <c r="AZ40">
        <f t="shared" si="83"/>
        <v>0.79691571470144273</v>
      </c>
      <c r="BA40">
        <f t="shared" si="84"/>
        <v>0.21085803513079354</v>
      </c>
      <c r="BB40">
        <f t="shared" si="9"/>
        <v>25.783660499259835</v>
      </c>
      <c r="BC40">
        <f t="shared" si="85"/>
        <v>1.102174676647005E-2</v>
      </c>
      <c r="BD40">
        <f t="shared" si="86"/>
        <v>2.1809019471224502E-3</v>
      </c>
      <c r="BE40">
        <f t="shared" si="87"/>
        <v>0.89410620962550558</v>
      </c>
      <c r="BF40">
        <f t="shared" si="88"/>
        <v>2.4391978532795518E-3</v>
      </c>
      <c r="BG40">
        <f t="shared" si="36"/>
        <v>3.6397764771243361E-3</v>
      </c>
      <c r="BH40">
        <f t="shared" si="37"/>
        <v>13.783853442531356</v>
      </c>
      <c r="BI40">
        <f t="shared" si="89"/>
        <v>2.6406088052949463E-4</v>
      </c>
      <c r="BJ40">
        <f t="shared" si="90"/>
        <v>0.3521908303554479</v>
      </c>
      <c r="BK40">
        <f t="shared" si="91"/>
        <v>1.3400705972257712</v>
      </c>
      <c r="BL40">
        <f t="shared" si="92"/>
        <v>0.51265498299951096</v>
      </c>
      <c r="BM40">
        <f t="shared" si="38"/>
        <v>3.6288409153839744E-5</v>
      </c>
      <c r="BN40">
        <f t="shared" si="93"/>
        <v>1.0860647971273336</v>
      </c>
      <c r="BO40">
        <f t="shared" si="94"/>
        <v>0.9980627422767665</v>
      </c>
      <c r="BP40">
        <f t="shared" si="95"/>
        <v>1.0881728684208951</v>
      </c>
      <c r="BQ40">
        <f t="shared" si="39"/>
        <v>0.55785724336084308</v>
      </c>
      <c r="BR40">
        <f t="shared" si="40"/>
        <v>0.55785724336084308</v>
      </c>
      <c r="BS40">
        <f t="shared" si="41"/>
        <v>0.55785724336084308</v>
      </c>
      <c r="BT40">
        <f t="shared" si="10"/>
        <v>17.862204094376054</v>
      </c>
      <c r="BU40">
        <f t="shared" si="11"/>
        <v>0.27763385634495336</v>
      </c>
      <c r="BV40">
        <f t="shared" si="12"/>
        <v>34192.868943591064</v>
      </c>
      <c r="BW40">
        <f t="shared" si="13"/>
        <v>0.24368208340508288</v>
      </c>
      <c r="BX40">
        <f t="shared" si="14"/>
        <v>18521.91444477726</v>
      </c>
      <c r="BY40">
        <f t="shared" si="96"/>
        <v>1.6187778227438283E-4</v>
      </c>
      <c r="BZ40">
        <f t="shared" si="97"/>
        <v>2.7239084896122208E-4</v>
      </c>
      <c r="CA40">
        <f t="shared" si="98"/>
        <v>-3.0205366372890698</v>
      </c>
      <c r="CB40">
        <f t="shared" si="99"/>
        <v>12.026882477910132</v>
      </c>
      <c r="CC40">
        <f t="shared" si="100"/>
        <v>6.9134347065682314E-3</v>
      </c>
      <c r="CD40">
        <f t="shared" si="15"/>
        <v>28.691157941038579</v>
      </c>
      <c r="CE40" s="11">
        <f t="shared" si="16"/>
        <v>2190650649.2833939</v>
      </c>
      <c r="CF40" s="18">
        <f t="shared" si="42"/>
        <v>0.19944937092668222</v>
      </c>
      <c r="CG40" s="18">
        <f t="shared" si="17"/>
        <v>39.889874185336446</v>
      </c>
      <c r="CH40">
        <f t="shared" si="101"/>
        <v>4600</v>
      </c>
      <c r="CI40" s="4">
        <f t="shared" si="18"/>
        <v>1329.6907526785405</v>
      </c>
      <c r="CJ40" s="11"/>
      <c r="CK40" s="11"/>
      <c r="CL40" s="11"/>
      <c r="CM40" s="11"/>
      <c r="CN40" s="11"/>
      <c r="CO40" s="11"/>
      <c r="CP40" s="11"/>
      <c r="CQ40" s="13">
        <f t="shared" si="19"/>
        <v>1.3919047065166448</v>
      </c>
      <c r="CR40" s="14">
        <v>0.8</v>
      </c>
      <c r="CS40" s="14">
        <f t="shared" si="102"/>
        <v>0.28337608319365082</v>
      </c>
      <c r="CT40" s="14">
        <f t="shared" si="43"/>
        <v>-0.12417313225178898</v>
      </c>
      <c r="CU40" s="14">
        <f t="shared" si="103"/>
        <v>1.369672819774366E-2</v>
      </c>
      <c r="CV40" s="14">
        <f t="shared" si="104"/>
        <v>-7.2735446413166403E-5</v>
      </c>
      <c r="CW40" s="14">
        <f t="shared" si="44"/>
        <v>1.143809206041886E-2</v>
      </c>
      <c r="CX40" s="14">
        <f t="shared" si="45"/>
        <v>0.94374644504722738</v>
      </c>
      <c r="CY40" s="14">
        <f t="shared" si="46"/>
        <v>0.90039099011251111</v>
      </c>
      <c r="CZ40" s="14">
        <f t="shared" si="47"/>
        <v>0.10039099011251107</v>
      </c>
      <c r="DA40" s="14">
        <v>0.85</v>
      </c>
      <c r="DB40" s="14">
        <f t="shared" si="48"/>
        <v>0.26670690182931844</v>
      </c>
      <c r="DC40" s="14">
        <f t="shared" si="49"/>
        <v>-0.11686883035462493</v>
      </c>
      <c r="DD40" s="14">
        <f t="shared" si="50"/>
        <v>1.2132741932949404E-2</v>
      </c>
      <c r="DE40" s="14">
        <f t="shared" si="51"/>
        <v>-5.3715721694601944E-5</v>
      </c>
      <c r="DF40" s="14">
        <f t="shared" si="52"/>
        <v>1.0068693968247963E-2</v>
      </c>
      <c r="DG40" s="14">
        <f t="shared" si="105"/>
        <v>0.95000637485201123</v>
      </c>
      <c r="DH40" s="14">
        <f t="shared" si="106"/>
        <v>0.90488295075628866</v>
      </c>
      <c r="DI40" s="14">
        <f t="shared" si="107"/>
        <v>5.4882950756288684E-2</v>
      </c>
      <c r="DJ40" s="14">
        <f t="shared" si="108"/>
        <v>-0.91016078712444892</v>
      </c>
      <c r="DK40" s="14">
        <f t="shared" si="109"/>
        <v>0.91030028049185152</v>
      </c>
      <c r="DL40" s="14">
        <f t="shared" si="53"/>
        <v>0.85</v>
      </c>
      <c r="DM40" s="14">
        <f t="shared" si="54"/>
        <v>0.26670690182931844</v>
      </c>
      <c r="DN40" s="14">
        <f t="shared" si="55"/>
        <v>-0.11686883035462493</v>
      </c>
      <c r="DO40" s="14">
        <f t="shared" si="56"/>
        <v>1.2132741932949404E-2</v>
      </c>
      <c r="DP40" s="14">
        <f t="shared" si="57"/>
        <v>-5.3715721694601944E-5</v>
      </c>
      <c r="DQ40" s="14">
        <f t="shared" si="58"/>
        <v>1.0068693968247965E-2</v>
      </c>
      <c r="DR40" s="14">
        <f t="shared" si="59"/>
        <v>0.95000637485201123</v>
      </c>
      <c r="DS40" s="14">
        <f t="shared" si="60"/>
        <v>0.90488295075628866</v>
      </c>
      <c r="DT40" s="14">
        <f t="shared" si="61"/>
        <v>5.4882950756288684E-2</v>
      </c>
      <c r="DU40" s="14">
        <f t="shared" si="62"/>
        <v>0.91030028049185152</v>
      </c>
      <c r="DV40" s="14">
        <f t="shared" si="63"/>
        <v>0.2490396536321291</v>
      </c>
      <c r="DW40" s="14">
        <f t="shared" si="64"/>
        <v>-0.10912718355722885</v>
      </c>
      <c r="DX40" s="14">
        <f t="shared" si="65"/>
        <v>1.0578582039118477E-2</v>
      </c>
      <c r="DY40" s="14">
        <f t="shared" si="66"/>
        <v>-3.8130514110011523E-5</v>
      </c>
      <c r="DZ40" s="14">
        <f t="shared" si="67"/>
        <v>8.7240704141487175E-3</v>
      </c>
      <c r="EA40" s="14">
        <f t="shared" si="68"/>
        <v>0.95626810557351072</v>
      </c>
      <c r="EB40" s="14">
        <f t="shared" si="69"/>
        <v>0.90983207928382759</v>
      </c>
      <c r="EC40" s="14">
        <f t="shared" si="70"/>
        <v>-4.6820120802393284E-4</v>
      </c>
      <c r="ED40" s="14">
        <f t="shared" si="71"/>
        <v>-0.9179252818200786</v>
      </c>
      <c r="EE40" s="14">
        <f t="shared" si="72"/>
        <v>0.90979021587406961</v>
      </c>
      <c r="EI40">
        <f t="shared" si="20"/>
        <v>928.4004392466021</v>
      </c>
      <c r="ES40">
        <f t="shared" si="110"/>
        <v>2.8868292770726756</v>
      </c>
      <c r="ET40">
        <f t="shared" si="73"/>
        <v>4.307568873061219E-2</v>
      </c>
      <c r="EU40">
        <f t="shared" si="111"/>
        <v>1.0965685619154688</v>
      </c>
      <c r="EV40">
        <f t="shared" si="112"/>
        <v>1.3751176889090055E-2</v>
      </c>
    </row>
    <row r="41" spans="3:155">
      <c r="C41" s="4">
        <f t="shared" si="74"/>
        <v>1329.6907526785405</v>
      </c>
      <c r="D41">
        <f>Sheet2!D41</f>
        <v>568</v>
      </c>
      <c r="E41" s="4">
        <f t="shared" si="21"/>
        <v>1370.0596061202552</v>
      </c>
      <c r="F41" s="4">
        <f t="shared" si="22"/>
        <v>-802.05960612025524</v>
      </c>
      <c r="G41" s="4">
        <f t="shared" si="0"/>
        <v>948.84537633927027</v>
      </c>
      <c r="I41" s="4">
        <f t="shared" si="1"/>
        <v>948.84537633927027</v>
      </c>
      <c r="M41">
        <f t="shared" si="23"/>
        <v>148.05425878752067</v>
      </c>
      <c r="O41">
        <f t="shared" si="24"/>
        <v>1.2196444041920076</v>
      </c>
      <c r="P41">
        <f t="shared" si="25"/>
        <v>1.6792524816187676E-2</v>
      </c>
      <c r="Q41">
        <f t="shared" si="26"/>
        <v>121.96444041920076</v>
      </c>
      <c r="R41">
        <f t="shared" si="75"/>
        <v>684.83033295381222</v>
      </c>
      <c r="S41">
        <f t="shared" si="27"/>
        <v>171.1926389215206</v>
      </c>
      <c r="T41">
        <f t="shared" si="76"/>
        <v>0.79519457412124794</v>
      </c>
      <c r="U41">
        <f t="shared" si="28"/>
        <v>48.33</v>
      </c>
      <c r="V41">
        <f t="shared" si="29"/>
        <v>1.016370336826673</v>
      </c>
      <c r="W41">
        <f t="shared" si="30"/>
        <v>49.121178378833108</v>
      </c>
      <c r="X41">
        <f t="shared" si="31"/>
        <v>59.910370337061231</v>
      </c>
      <c r="Y41">
        <f t="shared" si="2"/>
        <v>1.2196444041920076</v>
      </c>
      <c r="Z41">
        <f t="shared" si="32"/>
        <v>49.121178378833108</v>
      </c>
      <c r="AE41">
        <f t="shared" si="113"/>
        <v>0.62632627504304383</v>
      </c>
      <c r="AF41">
        <f t="shared" si="114"/>
        <v>0.79302536334651519</v>
      </c>
      <c r="AG41">
        <f t="shared" si="33"/>
        <v>2.3490179130674731</v>
      </c>
      <c r="AH41">
        <f t="shared" si="3"/>
        <v>0</v>
      </c>
      <c r="AI41">
        <f t="shared" si="4"/>
        <v>2.3490179130674731</v>
      </c>
      <c r="AJ41">
        <f t="shared" si="77"/>
        <v>2.3490179130674731</v>
      </c>
      <c r="AK41">
        <f t="shared" si="5"/>
        <v>0</v>
      </c>
      <c r="AL41">
        <f t="shared" si="6"/>
        <v>30</v>
      </c>
      <c r="AM41">
        <f t="shared" si="78"/>
        <v>30</v>
      </c>
      <c r="AO41">
        <f t="shared" si="79"/>
        <v>1.4225567861158475</v>
      </c>
      <c r="AQ41">
        <f t="shared" si="34"/>
        <v>0.90809925503830669</v>
      </c>
      <c r="AS41">
        <f t="shared" si="7"/>
        <v>0.36331292597923148</v>
      </c>
      <c r="AT41">
        <f t="shared" si="7"/>
        <v>9.0820303306977657E-2</v>
      </c>
      <c r="AU41">
        <f t="shared" si="80"/>
        <v>0.45413322928620914</v>
      </c>
      <c r="AV41">
        <f t="shared" si="35"/>
        <v>0.80001396627653554</v>
      </c>
      <c r="AW41">
        <f t="shared" si="81"/>
        <v>0.19998603372346446</v>
      </c>
      <c r="AX41">
        <f t="shared" si="8"/>
        <v>0.79653981378529193</v>
      </c>
      <c r="AY41">
        <f t="shared" si="82"/>
        <v>0.79653981378529193</v>
      </c>
      <c r="AZ41">
        <f t="shared" si="83"/>
        <v>0.79647381548335583</v>
      </c>
      <c r="BA41">
        <f t="shared" si="84"/>
        <v>0.19910107327807866</v>
      </c>
      <c r="BB41">
        <f t="shared" si="9"/>
        <v>25.777940609359149</v>
      </c>
      <c r="BC41">
        <f t="shared" si="85"/>
        <v>1.088545194116969E-2</v>
      </c>
      <c r="BD41">
        <f t="shared" si="86"/>
        <v>2.1782513919190705E-3</v>
      </c>
      <c r="BE41">
        <f t="shared" si="87"/>
        <v>0.89535642907810631</v>
      </c>
      <c r="BF41">
        <f t="shared" si="88"/>
        <v>2.4328315754228542E-3</v>
      </c>
      <c r="BG41">
        <f t="shared" si="36"/>
        <v>3.6282636716070296E-3</v>
      </c>
      <c r="BH41">
        <f t="shared" si="37"/>
        <v>13.33359540991156</v>
      </c>
      <c r="BI41">
        <f t="shared" si="89"/>
        <v>2.7211442675918838E-4</v>
      </c>
      <c r="BJ41">
        <f t="shared" si="90"/>
        <v>0.36438755833009129</v>
      </c>
      <c r="BK41">
        <f t="shared" si="91"/>
        <v>1.3520249407997527</v>
      </c>
      <c r="BL41">
        <f t="shared" si="92"/>
        <v>0.51914588798649974</v>
      </c>
      <c r="BM41">
        <f t="shared" si="38"/>
        <v>3.4119610881007417E-5</v>
      </c>
      <c r="BN41">
        <f t="shared" si="93"/>
        <v>1.0862161423577399</v>
      </c>
      <c r="BO41">
        <f t="shared" si="94"/>
        <v>0.9981784113510942</v>
      </c>
      <c r="BP41">
        <f t="shared" si="95"/>
        <v>1.0881983921967229</v>
      </c>
      <c r="BQ41">
        <f t="shared" si="39"/>
        <v>0.56493372062244906</v>
      </c>
      <c r="BR41">
        <f t="shared" si="40"/>
        <v>0.56493372062244906</v>
      </c>
      <c r="BS41">
        <f t="shared" si="41"/>
        <v>0.56493372062244906</v>
      </c>
      <c r="BT41">
        <f t="shared" si="10"/>
        <v>17.84635904436162</v>
      </c>
      <c r="BU41">
        <f t="shared" si="11"/>
        <v>0.26846244196447749</v>
      </c>
      <c r="BV41">
        <f t="shared" si="12"/>
        <v>34145.713908865233</v>
      </c>
      <c r="BW41">
        <f t="shared" si="13"/>
        <v>0.251257001106509</v>
      </c>
      <c r="BX41">
        <f t="shared" si="14"/>
        <v>17938.740875362011</v>
      </c>
      <c r="BY41">
        <f t="shared" si="96"/>
        <v>1.6187778227438283E-4</v>
      </c>
      <c r="BZ41">
        <f t="shared" si="97"/>
        <v>2.8124604926588453E-4</v>
      </c>
      <c r="CA41">
        <f t="shared" si="98"/>
        <v>-3.0092728357755929</v>
      </c>
      <c r="CB41">
        <f t="shared" si="99"/>
        <v>11.985772084255919</v>
      </c>
      <c r="CC41">
        <f t="shared" si="100"/>
        <v>6.960941273153525E-3</v>
      </c>
      <c r="CD41">
        <f t="shared" si="15"/>
        <v>29.036254609398679</v>
      </c>
      <c r="CE41" s="11">
        <f t="shared" si="16"/>
        <v>2173481861.9740787</v>
      </c>
      <c r="CF41" s="18">
        <f t="shared" si="42"/>
        <v>0.20184426720857296</v>
      </c>
      <c r="CG41" s="18">
        <f t="shared" si="17"/>
        <v>40.368853441714592</v>
      </c>
      <c r="CH41">
        <f t="shared" si="101"/>
        <v>4800</v>
      </c>
      <c r="CI41" s="4">
        <f t="shared" si="18"/>
        <v>1370.0596061202552</v>
      </c>
      <c r="CJ41" s="11"/>
      <c r="CK41" s="11"/>
      <c r="CL41" s="11"/>
      <c r="CM41" s="11"/>
      <c r="CN41" s="11"/>
      <c r="CO41" s="11"/>
      <c r="CP41" s="11"/>
      <c r="CQ41" s="13">
        <f t="shared" si="19"/>
        <v>1.4225567861158475</v>
      </c>
      <c r="CR41" s="14">
        <v>0.8</v>
      </c>
      <c r="CS41" s="14">
        <f t="shared" si="102"/>
        <v>0.28961650052818205</v>
      </c>
      <c r="CT41" s="14">
        <f t="shared" si="43"/>
        <v>-0.12690763319574325</v>
      </c>
      <c r="CU41" s="14">
        <f t="shared" si="103"/>
        <v>1.4306620408233526E-2</v>
      </c>
      <c r="CV41" s="14">
        <f t="shared" si="104"/>
        <v>-8.1104817352720799E-5</v>
      </c>
      <c r="CW41" s="14">
        <f t="shared" si="44"/>
        <v>1.1976526764454827E-2</v>
      </c>
      <c r="CX41" s="14">
        <f t="shared" si="45"/>
        <v>0.94131651638228842</v>
      </c>
      <c r="CY41" s="14">
        <f t="shared" si="46"/>
        <v>0.89875379448211878</v>
      </c>
      <c r="CZ41" s="14">
        <f t="shared" si="47"/>
        <v>9.875379448211874E-2</v>
      </c>
      <c r="DA41" s="14">
        <v>0.85</v>
      </c>
      <c r="DB41" s="14">
        <f t="shared" si="48"/>
        <v>0.2725802357912302</v>
      </c>
      <c r="DC41" s="14">
        <f t="shared" si="49"/>
        <v>-0.11944247830187602</v>
      </c>
      <c r="DD41" s="14">
        <f t="shared" si="50"/>
        <v>1.2672992472345272E-2</v>
      </c>
      <c r="DE41" s="14">
        <f t="shared" si="51"/>
        <v>-5.9896570542277591E-5</v>
      </c>
      <c r="DF41" s="14">
        <f t="shared" si="52"/>
        <v>1.0539882042006543E-2</v>
      </c>
      <c r="DG41" s="14">
        <f t="shared" si="105"/>
        <v>0.9478393158475642</v>
      </c>
      <c r="DH41" s="14">
        <f t="shared" si="106"/>
        <v>0.90328052532482106</v>
      </c>
      <c r="DI41" s="14">
        <f t="shared" si="107"/>
        <v>5.3280525324821082E-2</v>
      </c>
      <c r="DJ41" s="14">
        <f t="shared" si="108"/>
        <v>-0.90946538314595438</v>
      </c>
      <c r="DK41" s="14">
        <f t="shared" si="109"/>
        <v>0.90858444566687857</v>
      </c>
      <c r="DL41" s="14">
        <f t="shared" si="53"/>
        <v>0.85</v>
      </c>
      <c r="DM41" s="14">
        <f t="shared" si="54"/>
        <v>0.2725802357912302</v>
      </c>
      <c r="DN41" s="14">
        <f t="shared" si="55"/>
        <v>-0.11944247830187602</v>
      </c>
      <c r="DO41" s="14">
        <f t="shared" si="56"/>
        <v>1.2672992472345272E-2</v>
      </c>
      <c r="DP41" s="14">
        <f t="shared" si="57"/>
        <v>-5.9896570542277591E-5</v>
      </c>
      <c r="DQ41" s="14">
        <f t="shared" si="58"/>
        <v>1.0539882042006543E-2</v>
      </c>
      <c r="DR41" s="14">
        <f t="shared" si="59"/>
        <v>0.9478393158475642</v>
      </c>
      <c r="DS41" s="14">
        <f t="shared" si="60"/>
        <v>0.90328052532482106</v>
      </c>
      <c r="DT41" s="14">
        <f t="shared" si="61"/>
        <v>5.3280525324821082E-2</v>
      </c>
      <c r="DU41" s="14">
        <f t="shared" si="62"/>
        <v>0.90858444566687857</v>
      </c>
      <c r="DV41" s="14">
        <f t="shared" si="63"/>
        <v>0.2550045860101518</v>
      </c>
      <c r="DW41" s="14">
        <f t="shared" si="64"/>
        <v>-0.11174096919750474</v>
      </c>
      <c r="DX41" s="14">
        <f t="shared" si="65"/>
        <v>1.1091401658057663E-2</v>
      </c>
      <c r="DY41" s="14">
        <f t="shared" si="66"/>
        <v>-4.2921026197315596E-5</v>
      </c>
      <c r="DZ41" s="14">
        <f t="shared" si="67"/>
        <v>9.1659682576915695E-3</v>
      </c>
      <c r="EA41" s="14">
        <f t="shared" si="68"/>
        <v>0.95419739939172432</v>
      </c>
      <c r="EB41" s="14">
        <f t="shared" si="69"/>
        <v>0.90813949656114656</v>
      </c>
      <c r="EC41" s="14">
        <f t="shared" si="70"/>
        <v>-4.4494910573200652E-4</v>
      </c>
      <c r="ED41" s="14">
        <f t="shared" si="71"/>
        <v>-0.91706038725783179</v>
      </c>
      <c r="EE41" s="14">
        <f t="shared" si="72"/>
        <v>0.90809925503830669</v>
      </c>
      <c r="EI41">
        <f t="shared" si="20"/>
        <v>948.84537633927027</v>
      </c>
      <c r="ES41">
        <f t="shared" si="110"/>
        <v>2.9559738537434694</v>
      </c>
      <c r="ET41">
        <f t="shared" si="73"/>
        <v>4.4107426314034963E-2</v>
      </c>
      <c r="EU41">
        <f t="shared" si="111"/>
        <v>1.0996925743415458</v>
      </c>
      <c r="EV41">
        <f t="shared" si="112"/>
        <v>1.3790352594984505E-2</v>
      </c>
    </row>
    <row r="42" spans="3:155">
      <c r="C42" s="4">
        <f t="shared" si="74"/>
        <v>1370.0596061202552</v>
      </c>
      <c r="D42">
        <f>Sheet2!D42</f>
        <v>569</v>
      </c>
      <c r="E42" s="4">
        <f t="shared" si="21"/>
        <v>1410.9223509886406</v>
      </c>
      <c r="F42" s="4">
        <f t="shared" si="22"/>
        <v>-841.92235098864057</v>
      </c>
      <c r="G42" s="4">
        <f t="shared" si="0"/>
        <v>969.52980306012762</v>
      </c>
      <c r="I42" s="4">
        <f t="shared" si="1"/>
        <v>969.52980306012762</v>
      </c>
      <c r="M42">
        <f t="shared" si="23"/>
        <v>151.58777911816003</v>
      </c>
      <c r="O42">
        <f t="shared" si="24"/>
        <v>1.2190969916732799</v>
      </c>
      <c r="P42">
        <f t="shared" si="25"/>
        <v>1.640362111920866E-2</v>
      </c>
      <c r="Q42">
        <f t="shared" si="26"/>
        <v>121.90969916732799</v>
      </c>
      <c r="R42">
        <f t="shared" si="75"/>
        <v>684.52296082454666</v>
      </c>
      <c r="S42">
        <f t="shared" si="27"/>
        <v>161.43167848455778</v>
      </c>
      <c r="T42">
        <f t="shared" si="76"/>
        <v>0.79484122208818409</v>
      </c>
      <c r="U42">
        <f t="shared" si="28"/>
        <v>48.33</v>
      </c>
      <c r="V42">
        <f t="shared" si="29"/>
        <v>1.0159141597277332</v>
      </c>
      <c r="W42">
        <f t="shared" si="30"/>
        <v>49.099131339641346</v>
      </c>
      <c r="X42">
        <f t="shared" si="31"/>
        <v>59.856603309928019</v>
      </c>
      <c r="Y42">
        <f t="shared" si="2"/>
        <v>1.2190969916732799</v>
      </c>
      <c r="Z42">
        <f t="shared" si="32"/>
        <v>49.099131339641346</v>
      </c>
      <c r="AE42">
        <f t="shared" si="113"/>
        <v>0.62178044813354383</v>
      </c>
      <c r="AF42">
        <f t="shared" si="114"/>
        <v>0.78987261287220101</v>
      </c>
      <c r="AG42">
        <f t="shared" si="33"/>
        <v>2.3197459475726818</v>
      </c>
      <c r="AH42">
        <f t="shared" si="3"/>
        <v>0</v>
      </c>
      <c r="AI42">
        <f t="shared" si="4"/>
        <v>2.3197459475726818</v>
      </c>
      <c r="AJ42">
        <f t="shared" si="77"/>
        <v>2.3197459475726818</v>
      </c>
      <c r="AK42">
        <f t="shared" si="5"/>
        <v>0</v>
      </c>
      <c r="AL42">
        <f t="shared" si="6"/>
        <v>30</v>
      </c>
      <c r="AM42">
        <f t="shared" si="78"/>
        <v>30</v>
      </c>
      <c r="AO42">
        <f t="shared" si="79"/>
        <v>1.4535679206298764</v>
      </c>
      <c r="AQ42">
        <f t="shared" si="34"/>
        <v>0.90640599300007541</v>
      </c>
      <c r="AS42">
        <f t="shared" si="7"/>
        <v>0.36314986038141212</v>
      </c>
      <c r="AT42">
        <f t="shared" si="7"/>
        <v>8.5641965073294801E-2</v>
      </c>
      <c r="AU42">
        <f t="shared" si="80"/>
        <v>0.44879182545470692</v>
      </c>
      <c r="AV42">
        <f t="shared" si="35"/>
        <v>0.8091721813637669</v>
      </c>
      <c r="AW42">
        <f t="shared" si="81"/>
        <v>0.1908278186362331</v>
      </c>
      <c r="AX42">
        <f t="shared" si="8"/>
        <v>0.80295811226661629</v>
      </c>
      <c r="AY42">
        <f t="shared" si="82"/>
        <v>0.80295811226661629</v>
      </c>
      <c r="AZ42">
        <f t="shared" si="83"/>
        <v>0.79602698926910043</v>
      </c>
      <c r="BA42">
        <f t="shared" si="84"/>
        <v>0.18772777591262921</v>
      </c>
      <c r="BB42">
        <f t="shared" si="9"/>
        <v>25.772155008621368</v>
      </c>
      <c r="BC42">
        <f t="shared" si="85"/>
        <v>1.075101091648907E-2</v>
      </c>
      <c r="BD42">
        <f t="shared" si="86"/>
        <v>2.175618650069613E-3</v>
      </c>
      <c r="BE42">
        <f t="shared" si="87"/>
        <v>0.89659120618304422</v>
      </c>
      <c r="BF42">
        <f t="shared" si="88"/>
        <v>2.4265447118666564E-3</v>
      </c>
      <c r="BG42">
        <f t="shared" si="36"/>
        <v>3.6168573858588373E-3</v>
      </c>
      <c r="BH42">
        <f t="shared" si="37"/>
        <v>12.887283304530726</v>
      </c>
      <c r="BI42">
        <f t="shared" si="89"/>
        <v>2.8065320676137187E-4</v>
      </c>
      <c r="BJ42">
        <f t="shared" si="90"/>
        <v>0.37742250348965894</v>
      </c>
      <c r="BK42">
        <f t="shared" si="91"/>
        <v>1.3648018583647255</v>
      </c>
      <c r="BL42">
        <f t="shared" si="92"/>
        <v>0.52587084418744789</v>
      </c>
      <c r="BM42">
        <f t="shared" si="38"/>
        <v>3.2034407630011483E-5</v>
      </c>
      <c r="BN42">
        <f t="shared" si="93"/>
        <v>1.0863616747725187</v>
      </c>
      <c r="BO42">
        <f t="shared" si="94"/>
        <v>0.99828963548783378</v>
      </c>
      <c r="BP42">
        <f t="shared" si="95"/>
        <v>1.0882229326578621</v>
      </c>
      <c r="BQ42">
        <f t="shared" si="39"/>
        <v>0.57226471226093023</v>
      </c>
      <c r="BR42">
        <f t="shared" si="40"/>
        <v>0.57226471226093023</v>
      </c>
      <c r="BS42">
        <f t="shared" si="41"/>
        <v>0.57226471226093023</v>
      </c>
      <c r="BT42">
        <f t="shared" si="10"/>
        <v>17.83034269083937</v>
      </c>
      <c r="BU42">
        <f t="shared" si="11"/>
        <v>0.25916419411752489</v>
      </c>
      <c r="BV42">
        <f t="shared" si="12"/>
        <v>34097.996897868346</v>
      </c>
      <c r="BW42">
        <f t="shared" si="13"/>
        <v>0.25935775492461505</v>
      </c>
      <c r="BX42">
        <f t="shared" si="14"/>
        <v>17354.158512926922</v>
      </c>
      <c r="BY42">
        <f t="shared" si="96"/>
        <v>1.6187778227438283E-4</v>
      </c>
      <c r="BZ42">
        <f t="shared" si="97"/>
        <v>2.9071994451600094E-4</v>
      </c>
      <c r="CA42">
        <f t="shared" si="98"/>
        <v>-2.9975753550515449</v>
      </c>
      <c r="CB42">
        <f t="shared" si="99"/>
        <v>11.943039269299197</v>
      </c>
      <c r="CC42">
        <f t="shared" si="100"/>
        <v>7.0108436093007098E-3</v>
      </c>
      <c r="CD42">
        <f t="shared" si="15"/>
        <v>29.392085223750335</v>
      </c>
      <c r="CE42" s="11">
        <f t="shared" si="16"/>
        <v>2156521870.6404896</v>
      </c>
      <c r="CF42" s="18">
        <f t="shared" si="42"/>
        <v>0.20431372434192679</v>
      </c>
      <c r="CG42" s="18">
        <f t="shared" si="17"/>
        <v>40.862744868385356</v>
      </c>
      <c r="CH42">
        <f t="shared" si="101"/>
        <v>5000</v>
      </c>
      <c r="CI42" s="4">
        <f t="shared" si="18"/>
        <v>1410.9223509886406</v>
      </c>
      <c r="CJ42" s="11"/>
      <c r="CK42" s="11"/>
      <c r="CL42" s="11"/>
      <c r="CM42" s="11"/>
      <c r="CN42" s="11"/>
      <c r="CO42" s="11"/>
      <c r="CP42" s="11"/>
      <c r="CQ42" s="13">
        <f t="shared" si="19"/>
        <v>1.4535679206298764</v>
      </c>
      <c r="CR42" s="14">
        <v>0.8</v>
      </c>
      <c r="CS42" s="14">
        <f t="shared" si="102"/>
        <v>0.29593001738952607</v>
      </c>
      <c r="CT42" s="14">
        <f t="shared" si="43"/>
        <v>-0.12967416576744878</v>
      </c>
      <c r="CU42" s="14">
        <f t="shared" si="103"/>
        <v>1.4937175734498289E-2</v>
      </c>
      <c r="CV42" s="14">
        <f t="shared" si="104"/>
        <v>-9.033899210016015E-5</v>
      </c>
      <c r="CW42" s="14">
        <f t="shared" si="44"/>
        <v>1.253581360150953E-2</v>
      </c>
      <c r="CX42" s="14">
        <f t="shared" si="45"/>
        <v>0.93881083972124357</v>
      </c>
      <c r="CY42" s="14">
        <f t="shared" si="46"/>
        <v>0.89712210665297187</v>
      </c>
      <c r="CZ42" s="14">
        <f t="shared" si="47"/>
        <v>9.7122106652971829E-2</v>
      </c>
      <c r="DA42" s="14">
        <v>0.85</v>
      </c>
      <c r="DB42" s="14">
        <f t="shared" si="48"/>
        <v>0.27852236930778923</v>
      </c>
      <c r="DC42" s="14">
        <f t="shared" si="49"/>
        <v>-0.1220462736634812</v>
      </c>
      <c r="DD42" s="14">
        <f t="shared" si="50"/>
        <v>1.3231546671389488E-2</v>
      </c>
      <c r="DE42" s="14">
        <f t="shared" si="51"/>
        <v>-6.671608407073215E-5</v>
      </c>
      <c r="DF42" s="14">
        <f t="shared" si="52"/>
        <v>1.1029081913332702E-2</v>
      </c>
      <c r="DG42" s="14">
        <f t="shared" si="105"/>
        <v>0.94560403419599948</v>
      </c>
      <c r="DH42" s="14">
        <f t="shared" si="106"/>
        <v>0.90168113344270451</v>
      </c>
      <c r="DI42" s="14">
        <f t="shared" si="107"/>
        <v>5.168113344270453E-2</v>
      </c>
      <c r="DJ42" s="14">
        <f t="shared" si="108"/>
        <v>-0.9088194642053472</v>
      </c>
      <c r="DK42" s="14">
        <f t="shared" si="109"/>
        <v>0.90686622643793546</v>
      </c>
      <c r="DL42" s="14">
        <f t="shared" si="53"/>
        <v>0.85</v>
      </c>
      <c r="DM42" s="14">
        <f t="shared" si="54"/>
        <v>0.27852236930778923</v>
      </c>
      <c r="DN42" s="14">
        <f t="shared" si="55"/>
        <v>-0.1220462736634812</v>
      </c>
      <c r="DO42" s="14">
        <f t="shared" si="56"/>
        <v>1.3231546671389488E-2</v>
      </c>
      <c r="DP42" s="14">
        <f t="shared" si="57"/>
        <v>-6.671608407073215E-5</v>
      </c>
      <c r="DQ42" s="14">
        <f t="shared" si="58"/>
        <v>1.1029081913332702E-2</v>
      </c>
      <c r="DR42" s="14">
        <f t="shared" si="59"/>
        <v>0.94560403419599948</v>
      </c>
      <c r="DS42" s="14">
        <f t="shared" si="60"/>
        <v>0.90168113344270451</v>
      </c>
      <c r="DT42" s="14">
        <f t="shared" si="61"/>
        <v>5.168113344270453E-2</v>
      </c>
      <c r="DU42" s="14">
        <f t="shared" si="62"/>
        <v>0.90686622643793546</v>
      </c>
      <c r="DV42" s="14">
        <f t="shared" si="63"/>
        <v>0.26105726182076894</v>
      </c>
      <c r="DW42" s="14">
        <f t="shared" si="64"/>
        <v>-0.11439320330787374</v>
      </c>
      <c r="DX42" s="14">
        <f t="shared" si="65"/>
        <v>1.1624171480717409E-2</v>
      </c>
      <c r="DY42" s="14">
        <f t="shared" si="66"/>
        <v>-4.8262413355141626E-5</v>
      </c>
      <c r="DZ42" s="14">
        <f t="shared" si="67"/>
        <v>9.6269160633483172E-3</v>
      </c>
      <c r="EA42" s="14">
        <f t="shared" si="68"/>
        <v>0.95205088542981953</v>
      </c>
      <c r="EB42" s="14">
        <f t="shared" si="69"/>
        <v>0.90644454454826806</v>
      </c>
      <c r="EC42" s="14">
        <f t="shared" si="70"/>
        <v>-4.2168188966740239E-4</v>
      </c>
      <c r="ED42" s="14">
        <f t="shared" si="71"/>
        <v>-0.91623479516858042</v>
      </c>
      <c r="EE42" s="14">
        <f t="shared" si="72"/>
        <v>0.90640599300007541</v>
      </c>
      <c r="EI42">
        <f t="shared" si="20"/>
        <v>969.52980306012762</v>
      </c>
      <c r="ES42">
        <f t="shared" si="110"/>
        <v>3.026135538759823</v>
      </c>
      <c r="ET42">
        <f t="shared" si="73"/>
        <v>4.5154340632308873E-2</v>
      </c>
      <c r="EU42">
        <f t="shared" si="111"/>
        <v>1.1028930201429599</v>
      </c>
      <c r="EV42">
        <f t="shared" si="112"/>
        <v>1.3830486789842614E-2</v>
      </c>
    </row>
    <row r="43" spans="3:155">
      <c r="C43" s="4">
        <f t="shared" si="74"/>
        <v>1410.9223509886406</v>
      </c>
      <c r="D43">
        <f>Sheet2!D43</f>
        <v>570</v>
      </c>
      <c r="E43" s="4">
        <f t="shared" si="21"/>
        <v>1452.2953771206219</v>
      </c>
      <c r="F43" s="4">
        <f t="shared" si="22"/>
        <v>-882.29537712062188</v>
      </c>
      <c r="G43" s="4">
        <f t="shared" si="0"/>
        <v>990.46117549432029</v>
      </c>
      <c r="I43" s="4">
        <f t="shared" si="1"/>
        <v>990.46117549432029</v>
      </c>
      <c r="M43">
        <f t="shared" si="23"/>
        <v>155.17068300184005</v>
      </c>
      <c r="O43">
        <f t="shared" si="24"/>
        <v>1.2185432938581469</v>
      </c>
      <c r="P43">
        <f t="shared" si="25"/>
        <v>1.6026933104094403E-2</v>
      </c>
      <c r="Q43">
        <f t="shared" si="26"/>
        <v>121.85432938581468</v>
      </c>
      <c r="R43">
        <f t="shared" si="75"/>
        <v>684.21205950134947</v>
      </c>
      <c r="S43">
        <f t="shared" si="27"/>
        <v>151.98231198364718</v>
      </c>
      <c r="T43">
        <f t="shared" si="76"/>
        <v>0.7944829316998161</v>
      </c>
      <c r="U43">
        <f t="shared" si="28"/>
        <v>48.33</v>
      </c>
      <c r="V43">
        <f t="shared" si="29"/>
        <v>1.0154527448817892</v>
      </c>
      <c r="W43">
        <f t="shared" si="30"/>
        <v>49.076831160136869</v>
      </c>
      <c r="X43">
        <f t="shared" si="31"/>
        <v>59.802243493993316</v>
      </c>
      <c r="Y43">
        <f t="shared" si="2"/>
        <v>1.2185432938581469</v>
      </c>
      <c r="Z43">
        <f t="shared" si="32"/>
        <v>49.076831160136869</v>
      </c>
      <c r="AE43">
        <f t="shared" si="113"/>
        <v>0.61726879956771508</v>
      </c>
      <c r="AF43">
        <f t="shared" si="114"/>
        <v>0.7867258675811285</v>
      </c>
      <c r="AG43">
        <f t="shared" si="33"/>
        <v>2.290866080166837</v>
      </c>
      <c r="AH43">
        <f t="shared" si="3"/>
        <v>0</v>
      </c>
      <c r="AI43">
        <f t="shared" si="4"/>
        <v>2.290866080166837</v>
      </c>
      <c r="AJ43">
        <f t="shared" si="77"/>
        <v>2.290866080166837</v>
      </c>
      <c r="AK43">
        <f t="shared" si="5"/>
        <v>0</v>
      </c>
      <c r="AL43">
        <f t="shared" si="6"/>
        <v>30</v>
      </c>
      <c r="AM43">
        <f t="shared" si="78"/>
        <v>30</v>
      </c>
      <c r="AO43">
        <f t="shared" si="79"/>
        <v>1.4849492885971818</v>
      </c>
      <c r="AQ43">
        <f t="shared" si="34"/>
        <v>0.90471076039269238</v>
      </c>
      <c r="AS43">
        <f t="shared" si="7"/>
        <v>0.36298492249243991</v>
      </c>
      <c r="AT43">
        <f t="shared" si="7"/>
        <v>8.0628932170256767E-2</v>
      </c>
      <c r="AU43">
        <f t="shared" si="80"/>
        <v>0.44361385466269665</v>
      </c>
      <c r="AV43">
        <f t="shared" si="35"/>
        <v>0.8182452344019705</v>
      </c>
      <c r="AW43">
        <f t="shared" si="81"/>
        <v>0.1817547655980295</v>
      </c>
      <c r="AX43">
        <f t="shared" si="8"/>
        <v>0.80910754017359521</v>
      </c>
      <c r="AY43">
        <f t="shared" si="82"/>
        <v>0.80910754017359521</v>
      </c>
      <c r="AZ43">
        <f t="shared" si="83"/>
        <v>0.79557508369720997</v>
      </c>
      <c r="BA43">
        <f t="shared" si="84"/>
        <v>0.17671910177234623</v>
      </c>
      <c r="BB43">
        <f t="shared" si="9"/>
        <v>25.76630165704432</v>
      </c>
      <c r="BC43">
        <f t="shared" si="85"/>
        <v>1.0618371210977211E-2</v>
      </c>
      <c r="BD43">
        <f t="shared" si="86"/>
        <v>2.1730033612265246E-3</v>
      </c>
      <c r="BE43">
        <f t="shared" si="87"/>
        <v>0.89781095570708125</v>
      </c>
      <c r="BF43">
        <f t="shared" si="88"/>
        <v>2.4203350910494861E-3</v>
      </c>
      <c r="BG43">
        <f t="shared" si="36"/>
        <v>3.6055536690887992E-3</v>
      </c>
      <c r="BH43">
        <f t="shared" si="37"/>
        <v>12.444338912955677</v>
      </c>
      <c r="BI43">
        <f t="shared" si="89"/>
        <v>2.8973444827471654E-4</v>
      </c>
      <c r="BJ43">
        <f t="shared" si="90"/>
        <v>0.39140227460706239</v>
      </c>
      <c r="BK43">
        <f t="shared" si="91"/>
        <v>1.3785060358186751</v>
      </c>
      <c r="BL43">
        <f t="shared" si="92"/>
        <v>0.53285290351938197</v>
      </c>
      <c r="BM43">
        <f t="shared" si="38"/>
        <v>3.0028527256988888E-5</v>
      </c>
      <c r="BN43">
        <f t="shared" si="93"/>
        <v>1.0865016901583779</v>
      </c>
      <c r="BO43">
        <f t="shared" si="94"/>
        <v>0.99839664101514958</v>
      </c>
      <c r="BP43">
        <f t="shared" si="95"/>
        <v>1.088246540026061</v>
      </c>
      <c r="BQ43">
        <f t="shared" si="39"/>
        <v>0.57987532859780799</v>
      </c>
      <c r="BR43">
        <f t="shared" si="40"/>
        <v>0.57987532859780799</v>
      </c>
      <c r="BS43">
        <f t="shared" si="41"/>
        <v>0.57987532859780799</v>
      </c>
      <c r="BT43">
        <f t="shared" si="10"/>
        <v>17.814149754836841</v>
      </c>
      <c r="BU43">
        <f t="shared" si="11"/>
        <v>0.24973542886724026</v>
      </c>
      <c r="BV43">
        <f t="shared" si="12"/>
        <v>34049.701015874838</v>
      </c>
      <c r="BW43">
        <f t="shared" si="13"/>
        <v>0.26805049740790016</v>
      </c>
      <c r="BX43">
        <f t="shared" si="14"/>
        <v>16767.588859408002</v>
      </c>
      <c r="BY43">
        <f t="shared" si="96"/>
        <v>1.6187778227438283E-4</v>
      </c>
      <c r="BZ43">
        <f t="shared" si="97"/>
        <v>3.0089001121763706E-4</v>
      </c>
      <c r="CA43">
        <f t="shared" si="98"/>
        <v>-2.9854007133634171</v>
      </c>
      <c r="CB43">
        <f t="shared" si="99"/>
        <v>11.898522476553177</v>
      </c>
      <c r="CC43">
        <f t="shared" si="100"/>
        <v>7.0634020868891E-3</v>
      </c>
      <c r="CD43">
        <f t="shared" si="15"/>
        <v>29.759713650406347</v>
      </c>
      <c r="CE43" s="11">
        <f t="shared" si="16"/>
        <v>2139774653.2953184</v>
      </c>
      <c r="CF43" s="18">
        <f t="shared" si="42"/>
        <v>0.20686513065990655</v>
      </c>
      <c r="CG43" s="18">
        <f t="shared" si="17"/>
        <v>41.373026131981312</v>
      </c>
      <c r="CH43">
        <f t="shared" si="101"/>
        <v>5200</v>
      </c>
      <c r="CI43" s="4">
        <f t="shared" si="18"/>
        <v>1452.2953771206219</v>
      </c>
      <c r="CJ43" s="11"/>
      <c r="CK43" s="11"/>
      <c r="CL43" s="11"/>
      <c r="CM43" s="11"/>
      <c r="CN43" s="11"/>
      <c r="CO43" s="11"/>
      <c r="CP43" s="11"/>
      <c r="CQ43" s="13">
        <f t="shared" si="19"/>
        <v>1.4849492885971818</v>
      </c>
      <c r="CR43" s="14">
        <v>0.8</v>
      </c>
      <c r="CS43" s="14">
        <f t="shared" si="102"/>
        <v>0.30231890960190205</v>
      </c>
      <c r="CT43" s="14">
        <f t="shared" si="43"/>
        <v>-0.13247372721486864</v>
      </c>
      <c r="CU43" s="14">
        <f t="shared" si="103"/>
        <v>1.5589101192319352E-2</v>
      </c>
      <c r="CV43" s="14">
        <f t="shared" si="104"/>
        <v>-1.0052097795584247E-4</v>
      </c>
      <c r="CW43" s="14">
        <f t="shared" si="44"/>
        <v>1.3116845099326497E-2</v>
      </c>
      <c r="CX43" s="14">
        <f t="shared" si="45"/>
        <v>0.93622725576170807</v>
      </c>
      <c r="CY43" s="14">
        <f t="shared" si="46"/>
        <v>0.89549624284700047</v>
      </c>
      <c r="CZ43" s="14">
        <f t="shared" si="47"/>
        <v>9.5496242847000423E-2</v>
      </c>
      <c r="DA43" s="14">
        <v>0.85</v>
      </c>
      <c r="DB43" s="14">
        <f t="shared" si="48"/>
        <v>0.28453544433120198</v>
      </c>
      <c r="DC43" s="14">
        <f t="shared" si="49"/>
        <v>-0.12468115502575874</v>
      </c>
      <c r="DD43" s="14">
        <f t="shared" si="50"/>
        <v>1.3809030813957634E-2</v>
      </c>
      <c r="DE43" s="14">
        <f t="shared" si="51"/>
        <v>-7.4235563849757829E-5</v>
      </c>
      <c r="DF43" s="14">
        <f t="shared" si="52"/>
        <v>1.1537050369586839E-2</v>
      </c>
      <c r="DG43" s="14">
        <f t="shared" si="105"/>
        <v>0.94329853898894866</v>
      </c>
      <c r="DH43" s="14">
        <f t="shared" si="106"/>
        <v>0.90008499410992193</v>
      </c>
      <c r="DI43" s="14">
        <f t="shared" si="107"/>
        <v>5.0084994109921954E-2</v>
      </c>
      <c r="DJ43" s="14">
        <f t="shared" si="108"/>
        <v>-0.9082249747415706</v>
      </c>
      <c r="DK43" s="14">
        <f t="shared" si="109"/>
        <v>0.90514602163871705</v>
      </c>
      <c r="DL43" s="14">
        <f t="shared" si="53"/>
        <v>0.85</v>
      </c>
      <c r="DM43" s="14">
        <f t="shared" si="54"/>
        <v>0.28453544433120198</v>
      </c>
      <c r="DN43" s="14">
        <f t="shared" si="55"/>
        <v>-0.12468115502575874</v>
      </c>
      <c r="DO43" s="14">
        <f t="shared" si="56"/>
        <v>1.3809030813957634E-2</v>
      </c>
      <c r="DP43" s="14">
        <f t="shared" si="57"/>
        <v>-7.4235563849757829E-5</v>
      </c>
      <c r="DQ43" s="14">
        <f t="shared" si="58"/>
        <v>1.1537050369586839E-2</v>
      </c>
      <c r="DR43" s="14">
        <f t="shared" si="59"/>
        <v>0.94329853898894866</v>
      </c>
      <c r="DS43" s="14">
        <f t="shared" si="60"/>
        <v>0.90008499410992193</v>
      </c>
      <c r="DT43" s="14">
        <f t="shared" si="61"/>
        <v>5.0084994109921954E-2</v>
      </c>
      <c r="DU43" s="14">
        <f t="shared" si="62"/>
        <v>0.90514602163871705</v>
      </c>
      <c r="DV43" s="14">
        <f t="shared" si="63"/>
        <v>0.26720012230032925</v>
      </c>
      <c r="DW43" s="14">
        <f t="shared" si="64"/>
        <v>-0.11708495561857059</v>
      </c>
      <c r="DX43" s="14">
        <f t="shared" si="65"/>
        <v>1.217765753023225E-2</v>
      </c>
      <c r="DY43" s="14">
        <f t="shared" si="66"/>
        <v>-5.4214243933941771E-5</v>
      </c>
      <c r="DZ43" s="14">
        <f t="shared" si="67"/>
        <v>1.0107793579242278E-2</v>
      </c>
      <c r="EA43" s="14">
        <f t="shared" si="68"/>
        <v>0.94982602022666063</v>
      </c>
      <c r="EB43" s="14">
        <f t="shared" si="69"/>
        <v>0.90474756150423985</v>
      </c>
      <c r="EC43" s="14">
        <f t="shared" si="70"/>
        <v>-3.9846013447719653E-4</v>
      </c>
      <c r="ED43" s="14">
        <f t="shared" si="71"/>
        <v>-0.91545052107540592</v>
      </c>
      <c r="EE43" s="14">
        <f t="shared" si="72"/>
        <v>0.90471076039269238</v>
      </c>
      <c r="EI43">
        <f t="shared" si="20"/>
        <v>990.46117549432029</v>
      </c>
      <c r="ES43">
        <f t="shared" si="110"/>
        <v>3.0973426305571889</v>
      </c>
      <c r="ET43">
        <f t="shared" si="73"/>
        <v>4.6216853939221772E-2</v>
      </c>
      <c r="EU43">
        <f t="shared" si="111"/>
        <v>1.106172395672615</v>
      </c>
      <c r="EV43">
        <f t="shared" si="112"/>
        <v>1.3871610778401313E-2</v>
      </c>
    </row>
    <row r="44" spans="3:155">
      <c r="C44" s="4">
        <f t="shared" si="74"/>
        <v>1452.2953771206219</v>
      </c>
      <c r="D44">
        <f>Sheet2!D44</f>
        <v>571</v>
      </c>
      <c r="E44" s="4">
        <f t="shared" si="21"/>
        <v>1494.1967538531435</v>
      </c>
      <c r="F44" s="4">
        <f t="shared" si="22"/>
        <v>-923.19675385314349</v>
      </c>
      <c r="G44" s="4">
        <f t="shared" si="0"/>
        <v>1011.6476885603109</v>
      </c>
      <c r="I44" s="4">
        <f t="shared" si="1"/>
        <v>1011.6476885603109</v>
      </c>
      <c r="M44">
        <f t="shared" si="23"/>
        <v>158.80449237078008</v>
      </c>
      <c r="O44">
        <f t="shared" si="24"/>
        <v>1.2179831029037935</v>
      </c>
      <c r="P44">
        <f t="shared" si="25"/>
        <v>1.5661857199919447E-2</v>
      </c>
      <c r="Q44">
        <f t="shared" si="26"/>
        <v>121.79831029037935</v>
      </c>
      <c r="R44">
        <f t="shared" si="75"/>
        <v>683.8975122804801</v>
      </c>
      <c r="S44">
        <f t="shared" si="27"/>
        <v>142.82910177630069</v>
      </c>
      <c r="T44">
        <f t="shared" si="76"/>
        <v>0.79411955076292207</v>
      </c>
      <c r="U44">
        <f t="shared" si="28"/>
        <v>48.33</v>
      </c>
      <c r="V44">
        <f t="shared" si="29"/>
        <v>1.0149859190864947</v>
      </c>
      <c r="W44">
        <f t="shared" si="30"/>
        <v>49.05426946945029</v>
      </c>
      <c r="X44">
        <f t="shared" si="31"/>
        <v>59.747271339079887</v>
      </c>
      <c r="Y44">
        <f t="shared" si="2"/>
        <v>1.2179831029037935</v>
      </c>
      <c r="Z44">
        <f t="shared" si="32"/>
        <v>49.05426946945029</v>
      </c>
      <c r="AE44">
        <f t="shared" si="113"/>
        <v>0.61279003300950707</v>
      </c>
      <c r="AF44">
        <f t="shared" si="114"/>
        <v>0.78358450533531143</v>
      </c>
      <c r="AG44">
        <f t="shared" si="33"/>
        <v>2.2623665918191542</v>
      </c>
      <c r="AH44">
        <f t="shared" si="3"/>
        <v>0</v>
      </c>
      <c r="AI44">
        <f t="shared" si="4"/>
        <v>2.2623665918191542</v>
      </c>
      <c r="AJ44">
        <f t="shared" si="77"/>
        <v>2.2623665918191542</v>
      </c>
      <c r="AK44">
        <f t="shared" si="5"/>
        <v>0</v>
      </c>
      <c r="AL44">
        <f t="shared" si="6"/>
        <v>30</v>
      </c>
      <c r="AM44">
        <f t="shared" si="78"/>
        <v>30</v>
      </c>
      <c r="AO44">
        <f t="shared" si="79"/>
        <v>1.5167131762523403</v>
      </c>
      <c r="AQ44">
        <f t="shared" si="34"/>
        <v>0.90301388549299977</v>
      </c>
      <c r="AS44">
        <f t="shared" si="7"/>
        <v>0.36281805039920217</v>
      </c>
      <c r="AT44">
        <f t="shared" si="7"/>
        <v>7.5773014693309507E-2</v>
      </c>
      <c r="AU44">
        <f t="shared" si="80"/>
        <v>0.43859106509251167</v>
      </c>
      <c r="AV44">
        <f t="shared" si="35"/>
        <v>0.8272353891264822</v>
      </c>
      <c r="AW44">
        <f t="shared" si="81"/>
        <v>0.1727646108735178</v>
      </c>
      <c r="AX44">
        <f t="shared" si="8"/>
        <v>0.81500448753804822</v>
      </c>
      <c r="AY44">
        <f t="shared" si="82"/>
        <v>0.81500448753804822</v>
      </c>
      <c r="AZ44">
        <f t="shared" si="83"/>
        <v>0.79511793092928851</v>
      </c>
      <c r="BA44">
        <f t="shared" si="84"/>
        <v>0.16605701562237191</v>
      </c>
      <c r="BB44">
        <f t="shared" si="9"/>
        <v>25.760378310503629</v>
      </c>
      <c r="BC44">
        <f t="shared" si="85"/>
        <v>1.0487479046800642E-2</v>
      </c>
      <c r="BD44">
        <f t="shared" si="86"/>
        <v>2.1704051069984126E-3</v>
      </c>
      <c r="BE44">
        <f t="shared" si="87"/>
        <v>0.89901610791525877</v>
      </c>
      <c r="BF44">
        <f t="shared" si="88"/>
        <v>2.4142004663647194E-3</v>
      </c>
      <c r="BG44">
        <f t="shared" si="36"/>
        <v>3.5943483988446876E-3</v>
      </c>
      <c r="BH44">
        <f t="shared" si="37"/>
        <v>12.004162796348103</v>
      </c>
      <c r="BI44">
        <f t="shared" si="89"/>
        <v>2.9942516273922555E-4</v>
      </c>
      <c r="BJ44">
        <f t="shared" si="90"/>
        <v>0.40645297976338174</v>
      </c>
      <c r="BK44">
        <f t="shared" si="91"/>
        <v>1.3932613168264563</v>
      </c>
      <c r="BL44">
        <f t="shared" si="92"/>
        <v>0.54011826786779427</v>
      </c>
      <c r="BM44">
        <f t="shared" si="38"/>
        <v>2.8097938808701154E-5</v>
      </c>
      <c r="BN44">
        <f t="shared" si="93"/>
        <v>1.0866364677141449</v>
      </c>
      <c r="BO44">
        <f t="shared" si="94"/>
        <v>0.99849964155581694</v>
      </c>
      <c r="BP44">
        <f t="shared" si="95"/>
        <v>1.088269261690467</v>
      </c>
      <c r="BQ44">
        <f t="shared" si="39"/>
        <v>0.58779410859801839</v>
      </c>
      <c r="BR44">
        <f t="shared" si="40"/>
        <v>0.58779410859801839</v>
      </c>
      <c r="BS44">
        <f t="shared" si="41"/>
        <v>0.58779410859801839</v>
      </c>
      <c r="BT44">
        <f t="shared" si="10"/>
        <v>17.79777441266306</v>
      </c>
      <c r="BU44">
        <f t="shared" si="11"/>
        <v>0.24017210652907903</v>
      </c>
      <c r="BV44">
        <f t="shared" si="12"/>
        <v>34000.807670816415</v>
      </c>
      <c r="BW44">
        <f t="shared" si="13"/>
        <v>0.27741305499371149</v>
      </c>
      <c r="BX44">
        <f t="shared" si="14"/>
        <v>16178.426111379315</v>
      </c>
      <c r="BY44">
        <f t="shared" si="96"/>
        <v>1.6187778227438283E-4</v>
      </c>
      <c r="BZ44">
        <f t="shared" si="97"/>
        <v>3.1184739264911502E-4</v>
      </c>
      <c r="CA44">
        <f t="shared" si="98"/>
        <v>-2.972699438821278</v>
      </c>
      <c r="CB44">
        <f t="shared" si="99"/>
        <v>11.852037876087826</v>
      </c>
      <c r="CC44">
        <f t="shared" si="100"/>
        <v>7.1189171491190867E-3</v>
      </c>
      <c r="CD44">
        <f t="shared" si="15"/>
        <v>30.140349046943101</v>
      </c>
      <c r="CE44" s="11">
        <f t="shared" si="16"/>
        <v>2123246321.0233905</v>
      </c>
      <c r="CF44" s="18">
        <f t="shared" si="42"/>
        <v>0.20950688366260803</v>
      </c>
      <c r="CG44" s="18">
        <f t="shared" si="17"/>
        <v>41.901376732521605</v>
      </c>
      <c r="CH44">
        <f t="shared" si="101"/>
        <v>5400</v>
      </c>
      <c r="CI44" s="4">
        <f t="shared" si="18"/>
        <v>1494.1967538531435</v>
      </c>
      <c r="CJ44" s="11"/>
      <c r="CK44" s="11"/>
      <c r="CL44" s="11"/>
      <c r="CM44" s="11"/>
      <c r="CN44" s="11"/>
      <c r="CO44" s="11"/>
      <c r="CP44" s="11"/>
      <c r="CQ44" s="13">
        <f t="shared" si="19"/>
        <v>1.5167131762523403</v>
      </c>
      <c r="CR44" s="14">
        <v>0.8</v>
      </c>
      <c r="CS44" s="14">
        <f t="shared" si="102"/>
        <v>0.30878567850395422</v>
      </c>
      <c r="CT44" s="14">
        <f t="shared" si="43"/>
        <v>-0.13530741360458254</v>
      </c>
      <c r="CU44" s="14">
        <f t="shared" si="103"/>
        <v>1.626315309150916E-2</v>
      </c>
      <c r="CV44" s="14">
        <f t="shared" si="104"/>
        <v>-1.1174185848611904E-4</v>
      </c>
      <c r="CW44" s="14">
        <f t="shared" si="44"/>
        <v>1.3720579297371416E-2</v>
      </c>
      <c r="CX44" s="14">
        <f t="shared" si="45"/>
        <v>0.93356346039077076</v>
      </c>
      <c r="CY44" s="14">
        <f t="shared" si="46"/>
        <v>0.89387651283283287</v>
      </c>
      <c r="CZ44" s="14">
        <f t="shared" si="47"/>
        <v>9.3876512832832826E-2</v>
      </c>
      <c r="DA44" s="14">
        <v>0.85</v>
      </c>
      <c r="DB44" s="14">
        <f t="shared" si="48"/>
        <v>0.29062181506254525</v>
      </c>
      <c r="DC44" s="14">
        <f t="shared" si="49"/>
        <v>-0.12734815398078361</v>
      </c>
      <c r="DD44" s="14">
        <f t="shared" si="50"/>
        <v>1.4406114849226118E-2</v>
      </c>
      <c r="DE44" s="14">
        <f t="shared" si="51"/>
        <v>-8.252227583759557E-5</v>
      </c>
      <c r="DF44" s="14">
        <f t="shared" si="52"/>
        <v>1.2064599538794621E-2</v>
      </c>
      <c r="DG44" s="14">
        <f t="shared" si="105"/>
        <v>0.94092070526773208</v>
      </c>
      <c r="DH44" s="14">
        <f t="shared" si="106"/>
        <v>0.89849231465109558</v>
      </c>
      <c r="DI44" s="14">
        <f t="shared" si="107"/>
        <v>4.8492314651095603E-2</v>
      </c>
      <c r="DJ44" s="14">
        <f t="shared" si="108"/>
        <v>-0.90768396363474568</v>
      </c>
      <c r="DK44" s="14">
        <f t="shared" si="109"/>
        <v>0.90342422758788432</v>
      </c>
      <c r="DL44" s="14">
        <f t="shared" si="53"/>
        <v>0.85</v>
      </c>
      <c r="DM44" s="14">
        <f t="shared" si="54"/>
        <v>0.29062181506254525</v>
      </c>
      <c r="DN44" s="14">
        <f t="shared" si="55"/>
        <v>-0.12734815398078361</v>
      </c>
      <c r="DO44" s="14">
        <f t="shared" si="56"/>
        <v>1.4406114849226118E-2</v>
      </c>
      <c r="DP44" s="14">
        <f t="shared" si="57"/>
        <v>-8.252227583759557E-5</v>
      </c>
      <c r="DQ44" s="14">
        <f t="shared" si="58"/>
        <v>1.2064599538794619E-2</v>
      </c>
      <c r="DR44" s="14">
        <f t="shared" si="59"/>
        <v>0.94092070526773208</v>
      </c>
      <c r="DS44" s="14">
        <f t="shared" si="60"/>
        <v>0.89849231465109558</v>
      </c>
      <c r="DT44" s="14">
        <f t="shared" si="61"/>
        <v>4.8492314651095603E-2</v>
      </c>
      <c r="DU44" s="14">
        <f t="shared" si="62"/>
        <v>0.90342422758788432</v>
      </c>
      <c r="DV44" s="14">
        <f t="shared" si="63"/>
        <v>0.27343581814572571</v>
      </c>
      <c r="DW44" s="14">
        <f t="shared" si="64"/>
        <v>-0.1198173876437645</v>
      </c>
      <c r="DX44" s="14">
        <f t="shared" si="65"/>
        <v>1.27526740055899E-2</v>
      </c>
      <c r="DY44" s="14">
        <f t="shared" si="66"/>
        <v>-6.0842515276726016E-5</v>
      </c>
      <c r="DZ44" s="14">
        <f t="shared" si="67"/>
        <v>1.0609542385889912E-2</v>
      </c>
      <c r="EA44" s="14">
        <f t="shared" si="68"/>
        <v>0.94752011497004607</v>
      </c>
      <c r="EB44" s="14">
        <f t="shared" si="69"/>
        <v>0.90304888369836012</v>
      </c>
      <c r="EC44" s="14">
        <f t="shared" si="70"/>
        <v>-3.753438895242045E-4</v>
      </c>
      <c r="ED44" s="14">
        <f t="shared" si="71"/>
        <v>-0.91470968785147422</v>
      </c>
      <c r="EE44" s="14">
        <f t="shared" si="72"/>
        <v>0.90301388549299977</v>
      </c>
      <c r="EI44">
        <f t="shared" si="20"/>
        <v>1011.6476885603109</v>
      </c>
      <c r="ES44">
        <f t="shared" si="110"/>
        <v>3.1696258556053647</v>
      </c>
      <c r="ET44">
        <f t="shared" si="73"/>
        <v>4.7295424718363004E-2</v>
      </c>
      <c r="EU44">
        <f t="shared" si="111"/>
        <v>1.1095333807796719</v>
      </c>
      <c r="EV44">
        <f t="shared" si="112"/>
        <v>1.3913758166475255E-2</v>
      </c>
    </row>
    <row r="45" spans="3:155">
      <c r="C45" s="4">
        <f t="shared" si="74"/>
        <v>1494.1967538531435</v>
      </c>
      <c r="D45">
        <f>Sheet2!D45</f>
        <v>572</v>
      </c>
      <c r="E45" s="4">
        <f t="shared" si="21"/>
        <v>1536.6464716794374</v>
      </c>
      <c r="F45" s="4">
        <f t="shared" si="22"/>
        <v>-964.64647167943735</v>
      </c>
      <c r="G45" s="4">
        <f t="shared" si="0"/>
        <v>1033.0983769265717</v>
      </c>
      <c r="I45" s="4">
        <f t="shared" si="1"/>
        <v>1033.0983769265717</v>
      </c>
      <c r="M45">
        <f t="shared" si="23"/>
        <v>162.49088351476561</v>
      </c>
      <c r="O45">
        <f t="shared" si="24"/>
        <v>1.2174161892790378</v>
      </c>
      <c r="P45">
        <f t="shared" si="25"/>
        <v>1.5307821100830361E-2</v>
      </c>
      <c r="Q45">
        <f t="shared" si="26"/>
        <v>121.74161892790379</v>
      </c>
      <c r="R45">
        <f t="shared" si="75"/>
        <v>683.57919028017977</v>
      </c>
      <c r="S45">
        <f t="shared" si="27"/>
        <v>133.95738998476929</v>
      </c>
      <c r="T45">
        <f t="shared" si="76"/>
        <v>0.79375091164852352</v>
      </c>
      <c r="U45">
        <f t="shared" si="28"/>
        <v>48.33</v>
      </c>
      <c r="V45">
        <f t="shared" si="29"/>
        <v>1.0145134910658649</v>
      </c>
      <c r="W45">
        <f t="shared" si="30"/>
        <v>49.03143702321325</v>
      </c>
      <c r="X45">
        <f t="shared" si="31"/>
        <v>59.691665215675407</v>
      </c>
      <c r="Y45">
        <f t="shared" si="2"/>
        <v>1.2174161892790378</v>
      </c>
      <c r="Z45">
        <f t="shared" si="32"/>
        <v>49.03143702321325</v>
      </c>
      <c r="AE45">
        <f t="shared" si="113"/>
        <v>0.60834276823021449</v>
      </c>
      <c r="AF45">
        <f t="shared" si="114"/>
        <v>0.78044782519964262</v>
      </c>
      <c r="AG45">
        <f t="shared" si="33"/>
        <v>2.234235433192036</v>
      </c>
      <c r="AH45">
        <f t="shared" si="3"/>
        <v>0</v>
      </c>
      <c r="AI45">
        <f t="shared" si="4"/>
        <v>2.234235433192036</v>
      </c>
      <c r="AJ45">
        <f t="shared" si="77"/>
        <v>2.234235433192036</v>
      </c>
      <c r="AK45">
        <f t="shared" si="5"/>
        <v>0</v>
      </c>
      <c r="AL45">
        <f t="shared" si="6"/>
        <v>30</v>
      </c>
      <c r="AM45">
        <f t="shared" si="78"/>
        <v>30</v>
      </c>
      <c r="AO45">
        <f t="shared" si="79"/>
        <v>1.5488731288254449</v>
      </c>
      <c r="AQ45">
        <f t="shared" si="34"/>
        <v>0.90131569209792395</v>
      </c>
      <c r="AS45">
        <f t="shared" si="7"/>
        <v>0.36264917572796229</v>
      </c>
      <c r="AT45">
        <f t="shared" si="7"/>
        <v>7.1066436414973941E-2</v>
      </c>
      <c r="AU45">
        <f t="shared" si="80"/>
        <v>0.43371561214293625</v>
      </c>
      <c r="AV45">
        <f t="shared" si="35"/>
        <v>0.83614508118846975</v>
      </c>
      <c r="AW45">
        <f t="shared" si="81"/>
        <v>0.16385491881153025</v>
      </c>
      <c r="AX45">
        <f t="shared" si="8"/>
        <v>0.82066423376625264</v>
      </c>
      <c r="AY45">
        <f t="shared" si="82"/>
        <v>0.82066423376625264</v>
      </c>
      <c r="AZ45">
        <f t="shared" si="83"/>
        <v>0.79465534553085215</v>
      </c>
      <c r="BA45">
        <f t="shared" si="84"/>
        <v>0.15572439526885992</v>
      </c>
      <c r="BB45">
        <f t="shared" si="9"/>
        <v>25.754382492843497</v>
      </c>
      <c r="BC45">
        <f t="shared" si="85"/>
        <v>1.0358279128290741E-2</v>
      </c>
      <c r="BD45">
        <f t="shared" si="86"/>
        <v>2.1678234061338628E-3</v>
      </c>
      <c r="BE45">
        <f t="shared" si="87"/>
        <v>0.90020711057931058</v>
      </c>
      <c r="BF45">
        <f t="shared" si="88"/>
        <v>2.4081385057476415E-3</v>
      </c>
      <c r="BG45">
        <f t="shared" si="36"/>
        <v>3.5832372571589308E-3</v>
      </c>
      <c r="BH45">
        <f t="shared" si="37"/>
        <v>11.566126830456453</v>
      </c>
      <c r="BI45">
        <f t="shared" si="89"/>
        <v>3.0980442370071433E-4</v>
      </c>
      <c r="BJ45">
        <f t="shared" si="90"/>
        <v>0.42272503159035169</v>
      </c>
      <c r="BK45">
        <f t="shared" si="91"/>
        <v>1.4092154258672891</v>
      </c>
      <c r="BL45">
        <f t="shared" si="92"/>
        <v>0.54769690703463547</v>
      </c>
      <c r="BM45">
        <f t="shared" si="38"/>
        <v>2.6238832207186184E-5</v>
      </c>
      <c r="BN45">
        <f t="shared" si="93"/>
        <v>1.0867662714434589</v>
      </c>
      <c r="BO45">
        <f t="shared" si="94"/>
        <v>0.99859883909446667</v>
      </c>
      <c r="BP45">
        <f t="shared" si="95"/>
        <v>1.0882911424460926</v>
      </c>
      <c r="BQ45">
        <f t="shared" si="39"/>
        <v>0.59605369267091479</v>
      </c>
      <c r="BR45">
        <f t="shared" si="40"/>
        <v>0.59605369267091479</v>
      </c>
      <c r="BS45">
        <f t="shared" si="41"/>
        <v>0.59605369267091479</v>
      </c>
      <c r="BT45">
        <f t="shared" si="10"/>
        <v>17.781210221225777</v>
      </c>
      <c r="BU45">
        <f t="shared" si="11"/>
        <v>0.23046978320332723</v>
      </c>
      <c r="BV45">
        <f t="shared" si="12"/>
        <v>33951.296341148678</v>
      </c>
      <c r="BW45">
        <f t="shared" si="13"/>
        <v>0.28753767967727112</v>
      </c>
      <c r="BX45">
        <f t="shared" si="14"/>
        <v>15586.030749297583</v>
      </c>
      <c r="BY45">
        <f t="shared" si="96"/>
        <v>1.6187778227438283E-4</v>
      </c>
      <c r="BZ45">
        <f t="shared" si="97"/>
        <v>3.2370011846841591E-4</v>
      </c>
      <c r="CA45">
        <f t="shared" si="98"/>
        <v>-2.9594148812104422</v>
      </c>
      <c r="CB45">
        <f t="shared" si="99"/>
        <v>11.803374963018516</v>
      </c>
      <c r="CC45">
        <f t="shared" si="100"/>
        <v>7.1777378460779629E-3</v>
      </c>
      <c r="CD45">
        <f t="shared" si="15"/>
        <v>30.535374528609495</v>
      </c>
      <c r="CE45" s="11">
        <f t="shared" si="16"/>
        <v>2106945567.6607177</v>
      </c>
      <c r="CF45" s="18">
        <f t="shared" si="42"/>
        <v>0.21224858913146971</v>
      </c>
      <c r="CG45" s="18">
        <f t="shared" si="17"/>
        <v>42.449717826293941</v>
      </c>
      <c r="CH45">
        <f t="shared" si="101"/>
        <v>5600</v>
      </c>
      <c r="CI45" s="4">
        <f t="shared" si="18"/>
        <v>1536.6464716794374</v>
      </c>
      <c r="CJ45" s="11"/>
      <c r="CK45" s="11"/>
      <c r="CL45" s="11"/>
      <c r="CM45" s="11"/>
      <c r="CN45" s="11"/>
      <c r="CO45" s="11"/>
      <c r="CP45" s="11"/>
      <c r="CQ45" s="13">
        <f t="shared" si="19"/>
        <v>1.5488731288254449</v>
      </c>
      <c r="CR45" s="14">
        <v>0.8</v>
      </c>
      <c r="CS45" s="14">
        <f t="shared" si="102"/>
        <v>0.31533308175159963</v>
      </c>
      <c r="CT45" s="14">
        <f t="shared" si="43"/>
        <v>-0.13817643331934823</v>
      </c>
      <c r="CU45" s="14">
        <f t="shared" si="103"/>
        <v>1.696014346164498E-2</v>
      </c>
      <c r="CV45" s="14">
        <f t="shared" si="104"/>
        <v>-1.241017251049061E-4</v>
      </c>
      <c r="CW45" s="14">
        <f t="shared" si="44"/>
        <v>1.4348047717870635E-2</v>
      </c>
      <c r="CX45" s="14">
        <f t="shared" si="45"/>
        <v>0.93081698431338589</v>
      </c>
      <c r="CY45" s="14">
        <f t="shared" si="46"/>
        <v>0.8922632183749345</v>
      </c>
      <c r="CZ45" s="14">
        <f t="shared" si="47"/>
        <v>9.2263218374934453E-2</v>
      </c>
      <c r="DA45" s="14">
        <v>0.85</v>
      </c>
      <c r="DB45" s="14">
        <f t="shared" si="48"/>
        <v>0.29678407694268205</v>
      </c>
      <c r="DC45" s="14">
        <f t="shared" si="49"/>
        <v>-0.13004840782997482</v>
      </c>
      <c r="DD45" s="14">
        <f t="shared" si="50"/>
        <v>1.5023518083671684E-2</v>
      </c>
      <c r="DE45" s="14">
        <f t="shared" si="51"/>
        <v>-9.1650138361540736E-5</v>
      </c>
      <c r="DF45" s="14">
        <f t="shared" si="52"/>
        <v>1.2612603657308319E-2</v>
      </c>
      <c r="DG45" s="14">
        <f t="shared" si="105"/>
        <v>0.93846825537272083</v>
      </c>
      <c r="DH45" s="14">
        <f t="shared" si="106"/>
        <v>0.89690328854204004</v>
      </c>
      <c r="DI45" s="14">
        <f t="shared" si="107"/>
        <v>4.6903288542040067E-2</v>
      </c>
      <c r="DJ45" s="14">
        <f t="shared" si="108"/>
        <v>-0.90719859665788893</v>
      </c>
      <c r="DK45" s="14">
        <f t="shared" si="109"/>
        <v>0.90170123577663297</v>
      </c>
      <c r="DL45" s="14">
        <f t="shared" si="53"/>
        <v>0.85</v>
      </c>
      <c r="DM45" s="14">
        <f t="shared" si="54"/>
        <v>0.29678407694268205</v>
      </c>
      <c r="DN45" s="14">
        <f t="shared" si="55"/>
        <v>-0.13004840782997482</v>
      </c>
      <c r="DO45" s="14">
        <f t="shared" si="56"/>
        <v>1.5023518083671684E-2</v>
      </c>
      <c r="DP45" s="14">
        <f t="shared" si="57"/>
        <v>-9.1650138361540736E-5</v>
      </c>
      <c r="DQ45" s="14">
        <f t="shared" si="58"/>
        <v>1.2612603657308319E-2</v>
      </c>
      <c r="DR45" s="14">
        <f t="shared" si="59"/>
        <v>0.93846825537272083</v>
      </c>
      <c r="DS45" s="14">
        <f t="shared" si="60"/>
        <v>0.89690328854204004</v>
      </c>
      <c r="DT45" s="14">
        <f t="shared" si="61"/>
        <v>4.6903288542040067E-2</v>
      </c>
      <c r="DU45" s="14">
        <f t="shared" si="62"/>
        <v>0.90170123577663297</v>
      </c>
      <c r="DV45" s="14">
        <f t="shared" si="63"/>
        <v>0.27976723929406982</v>
      </c>
      <c r="DW45" s="14">
        <f t="shared" si="64"/>
        <v>-0.12259176573077422</v>
      </c>
      <c r="DX45" s="14">
        <f t="shared" si="65"/>
        <v>1.3350089146768633E-2</v>
      </c>
      <c r="DY45" s="14">
        <f t="shared" si="66"/>
        <v>-6.8220426334187674E-5</v>
      </c>
      <c r="DZ45" s="14">
        <f t="shared" si="67"/>
        <v>1.1133173087506292E-2</v>
      </c>
      <c r="EA45" s="14">
        <f t="shared" si="68"/>
        <v>0.94513031681972404</v>
      </c>
      <c r="EB45" s="14">
        <f t="shared" si="69"/>
        <v>0.90134884324973219</v>
      </c>
      <c r="EC45" s="14">
        <f t="shared" si="70"/>
        <v>-3.5239252690077993E-4</v>
      </c>
      <c r="ED45" s="14">
        <f t="shared" si="71"/>
        <v>-0.91401453677241951</v>
      </c>
      <c r="EE45" s="14">
        <f t="shared" si="72"/>
        <v>0.90131569209792395</v>
      </c>
      <c r="EI45">
        <f t="shared" si="20"/>
        <v>1033.0983769265717</v>
      </c>
      <c r="ES45">
        <f t="shared" si="110"/>
        <v>3.2430187136098816</v>
      </c>
      <c r="ET45">
        <f t="shared" si="73"/>
        <v>4.839055283402989E-2</v>
      </c>
      <c r="EU45">
        <f t="shared" si="111"/>
        <v>1.1129788625145931</v>
      </c>
      <c r="EV45">
        <f t="shared" si="112"/>
        <v>1.3956965158222557E-2</v>
      </c>
    </row>
    <row r="46" spans="3:155">
      <c r="C46" s="4">
        <f t="shared" si="74"/>
        <v>1536.6464716794374</v>
      </c>
      <c r="D46">
        <f>Sheet2!D46</f>
        <v>573</v>
      </c>
      <c r="E46" s="4">
        <f t="shared" si="21"/>
        <v>1579.6667338288369</v>
      </c>
      <c r="F46" s="4">
        <f t="shared" si="22"/>
        <v>-1006.6667338288369</v>
      </c>
      <c r="G46" s="4">
        <f t="shared" si="0"/>
        <v>1054.8232358397186</v>
      </c>
      <c r="I46" s="4">
        <f t="shared" si="1"/>
        <v>1054.8232358397186</v>
      </c>
      <c r="M46">
        <f t="shared" si="23"/>
        <v>166.23170915162015</v>
      </c>
      <c r="O46">
        <f t="shared" si="24"/>
        <v>1.2168422986370155</v>
      </c>
      <c r="P46">
        <f t="shared" si="25"/>
        <v>1.4964280759649225E-2</v>
      </c>
      <c r="Q46">
        <f t="shared" si="26"/>
        <v>121.68422986370156</v>
      </c>
      <c r="R46">
        <f t="shared" si="75"/>
        <v>683.25695068468428</v>
      </c>
      <c r="S46">
        <f t="shared" si="27"/>
        <v>125.35322230111107</v>
      </c>
      <c r="T46">
        <f t="shared" si="76"/>
        <v>0.79337682908483809</v>
      </c>
      <c r="U46">
        <f t="shared" si="28"/>
        <v>48.33</v>
      </c>
      <c r="V46">
        <f t="shared" si="29"/>
        <v>1.0140352488641797</v>
      </c>
      <c r="W46">
        <f t="shared" si="30"/>
        <v>49.008323577605807</v>
      </c>
      <c r="X46">
        <f t="shared" si="31"/>
        <v>59.635401114520498</v>
      </c>
      <c r="Y46">
        <f t="shared" si="2"/>
        <v>1.2168422986370155</v>
      </c>
      <c r="Z46">
        <f t="shared" si="32"/>
        <v>49.008323577605807</v>
      </c>
      <c r="AE46">
        <f t="shared" si="113"/>
        <v>0.60392552921838316</v>
      </c>
      <c r="AF46">
        <f t="shared" si="114"/>
        <v>0.77731503735682272</v>
      </c>
      <c r="AG46">
        <f t="shared" si="33"/>
        <v>2.206460164189274</v>
      </c>
      <c r="AH46">
        <f t="shared" si="3"/>
        <v>0</v>
      </c>
      <c r="AI46">
        <f t="shared" si="4"/>
        <v>2.206460164189274</v>
      </c>
      <c r="AJ46">
        <f t="shared" si="77"/>
        <v>2.206460164189274</v>
      </c>
      <c r="AK46">
        <f t="shared" si="5"/>
        <v>0</v>
      </c>
      <c r="AL46">
        <f t="shared" si="6"/>
        <v>30</v>
      </c>
      <c r="AM46">
        <f t="shared" si="78"/>
        <v>30</v>
      </c>
      <c r="AO46">
        <f t="shared" si="79"/>
        <v>1.5814441316937309</v>
      </c>
      <c r="AQ46">
        <f t="shared" si="34"/>
        <v>0.89961649680310263</v>
      </c>
      <c r="AS46">
        <f t="shared" si="7"/>
        <v>0.36247822271278135</v>
      </c>
      <c r="AT46">
        <f t="shared" si="7"/>
        <v>6.650179436227352E-2</v>
      </c>
      <c r="AU46">
        <f t="shared" si="80"/>
        <v>0.42898001707505484</v>
      </c>
      <c r="AV46">
        <f t="shared" si="35"/>
        <v>0.84497694131370626</v>
      </c>
      <c r="AW46">
        <f t="shared" si="81"/>
        <v>0.15502305868629374</v>
      </c>
      <c r="AX46">
        <f t="shared" si="8"/>
        <v>0.8261010536998401</v>
      </c>
      <c r="AY46">
        <f t="shared" si="82"/>
        <v>0.8261010536998401</v>
      </c>
      <c r="AZ46">
        <f t="shared" si="83"/>
        <v>0.79418712193280938</v>
      </c>
      <c r="BA46">
        <f t="shared" si="84"/>
        <v>0.14570494269331791</v>
      </c>
      <c r="BB46">
        <f t="shared" si="9"/>
        <v>25.748311462454303</v>
      </c>
      <c r="BC46">
        <f t="shared" si="85"/>
        <v>1.0230714364543259E-2</v>
      </c>
      <c r="BD46">
        <f t="shared" si="86"/>
        <v>2.165257708422675E-3</v>
      </c>
      <c r="BE46">
        <f t="shared" si="87"/>
        <v>0.90138443151756442</v>
      </c>
      <c r="BF46">
        <f t="shared" si="88"/>
        <v>2.4021467785695638E-3</v>
      </c>
      <c r="BG46">
        <f t="shared" si="36"/>
        <v>3.5722157009945516E-3</v>
      </c>
      <c r="BH46">
        <f t="shared" si="37"/>
        <v>11.129565273917922</v>
      </c>
      <c r="BI46">
        <f t="shared" si="89"/>
        <v>3.2096632825057597E-4</v>
      </c>
      <c r="BJ46">
        <f t="shared" si="90"/>
        <v>0.440399469103264</v>
      </c>
      <c r="BK46">
        <f t="shared" si="91"/>
        <v>1.4265461824670345</v>
      </c>
      <c r="BL46">
        <f t="shared" si="92"/>
        <v>0.55562333312428858</v>
      </c>
      <c r="BM46">
        <f t="shared" si="38"/>
        <v>2.4447599127173418E-5</v>
      </c>
      <c r="BN46">
        <f t="shared" si="93"/>
        <v>1.0868913514671672</v>
      </c>
      <c r="BO46">
        <f t="shared" si="94"/>
        <v>0.99869442498312644</v>
      </c>
      <c r="BP46">
        <f t="shared" si="95"/>
        <v>1.0883122247183175</v>
      </c>
      <c r="BQ46">
        <f t="shared" si="39"/>
        <v>0.60469166577790134</v>
      </c>
      <c r="BR46">
        <f t="shared" si="40"/>
        <v>0.60469166577790134</v>
      </c>
      <c r="BS46">
        <f t="shared" si="41"/>
        <v>0.60469166577790134</v>
      </c>
      <c r="BT46">
        <f t="shared" si="10"/>
        <v>17.76445002854345</v>
      </c>
      <c r="BU46">
        <f t="shared" si="11"/>
        <v>0.22062355275197881</v>
      </c>
      <c r="BV46">
        <f t="shared" si="12"/>
        <v>33901.14429779863</v>
      </c>
      <c r="BW46">
        <f t="shared" si="13"/>
        <v>0.29853462416812854</v>
      </c>
      <c r="BX46">
        <f t="shared" si="14"/>
        <v>14989.722079236008</v>
      </c>
      <c r="BY46">
        <f t="shared" si="96"/>
        <v>1.6187778227438283E-4</v>
      </c>
      <c r="BZ46">
        <f t="shared" si="97"/>
        <v>3.3657728764622586E-4</v>
      </c>
      <c r="CA46">
        <f t="shared" si="98"/>
        <v>-2.9454817209882251</v>
      </c>
      <c r="CB46">
        <f t="shared" si="99"/>
        <v>11.752291037320894</v>
      </c>
      <c r="CC46">
        <f t="shared" si="100"/>
        <v>7.2402727042091691E-3</v>
      </c>
      <c r="CD46">
        <f t="shared" si="15"/>
        <v>30.946383105294441</v>
      </c>
      <c r="CE46" s="11">
        <f t="shared" si="16"/>
        <v>2090884261.715529</v>
      </c>
      <c r="CF46" s="18">
        <f t="shared" si="42"/>
        <v>0.21510131074699779</v>
      </c>
      <c r="CG46" s="18">
        <f t="shared" si="17"/>
        <v>43.020262149399557</v>
      </c>
      <c r="CH46">
        <f t="shared" si="101"/>
        <v>5800</v>
      </c>
      <c r="CI46" s="4">
        <f t="shared" si="18"/>
        <v>1579.6667338288369</v>
      </c>
      <c r="CJ46" s="11"/>
      <c r="CK46" s="11"/>
      <c r="CL46" s="11"/>
      <c r="CM46" s="11"/>
      <c r="CN46" s="11"/>
      <c r="CO46" s="11"/>
      <c r="CP46" s="11"/>
      <c r="CQ46" s="13">
        <f t="shared" si="19"/>
        <v>1.5814441316937309</v>
      </c>
      <c r="CR46" s="14">
        <v>0.8</v>
      </c>
      <c r="CS46" s="14">
        <f t="shared" si="102"/>
        <v>0.32196417019845353</v>
      </c>
      <c r="CT46" s="14">
        <f t="shared" si="43"/>
        <v>-0.14108212321880884</v>
      </c>
      <c r="CU46" s="14">
        <f t="shared" si="103"/>
        <v>1.7680947676683881E-2</v>
      </c>
      <c r="CV46" s="14">
        <f t="shared" si="104"/>
        <v>-1.3771075587997909E-4</v>
      </c>
      <c r="CW46" s="14">
        <f t="shared" si="44"/>
        <v>1.5000364760171889E-2</v>
      </c>
      <c r="CX46" s="14">
        <f t="shared" si="45"/>
        <v>0.92798516873631409</v>
      </c>
      <c r="CY46" s="14">
        <f t="shared" si="46"/>
        <v>0.89065665123682947</v>
      </c>
      <c r="CZ46" s="14">
        <f t="shared" si="47"/>
        <v>9.0656651236829422E-2</v>
      </c>
      <c r="DA46" s="14">
        <v>0.85</v>
      </c>
      <c r="DB46" s="14">
        <f t="shared" si="48"/>
        <v>0.30302510136325039</v>
      </c>
      <c r="DC46" s="14">
        <f t="shared" si="49"/>
        <v>-0.13278317479417301</v>
      </c>
      <c r="DD46" s="14">
        <f t="shared" si="50"/>
        <v>1.5662015935055621E-2</v>
      </c>
      <c r="DE46" s="14">
        <f t="shared" si="51"/>
        <v>-1.0170051882520915E-4</v>
      </c>
      <c r="DF46" s="14">
        <f t="shared" si="52"/>
        <v>1.3182007050024643E-2</v>
      </c>
      <c r="DG46" s="14">
        <f t="shared" si="105"/>
        <v>0.93593873669784755</v>
      </c>
      <c r="DH46" s="14">
        <f t="shared" si="106"/>
        <v>0.89531809268525009</v>
      </c>
      <c r="DI46" s="14">
        <f t="shared" si="107"/>
        <v>4.5318092685250111E-2</v>
      </c>
      <c r="DJ46" s="14">
        <f t="shared" si="108"/>
        <v>-0.90677117103158744</v>
      </c>
      <c r="DK46" s="14">
        <f t="shared" si="109"/>
        <v>0.89997742995478558</v>
      </c>
      <c r="DL46" s="14">
        <f t="shared" si="53"/>
        <v>0.85</v>
      </c>
      <c r="DM46" s="14">
        <f t="shared" si="54"/>
        <v>0.30302510136325039</v>
      </c>
      <c r="DN46" s="14">
        <f t="shared" si="55"/>
        <v>-0.13278317479417301</v>
      </c>
      <c r="DO46" s="14">
        <f t="shared" si="56"/>
        <v>1.5662015935055621E-2</v>
      </c>
      <c r="DP46" s="14">
        <f t="shared" si="57"/>
        <v>-1.0170051882520915E-4</v>
      </c>
      <c r="DQ46" s="14">
        <f t="shared" si="58"/>
        <v>1.3182007050024643E-2</v>
      </c>
      <c r="DR46" s="14">
        <f t="shared" si="59"/>
        <v>0.93593873669784755</v>
      </c>
      <c r="DS46" s="14">
        <f t="shared" si="60"/>
        <v>0.89531809268525009</v>
      </c>
      <c r="DT46" s="14">
        <f t="shared" si="61"/>
        <v>4.5318092685250111E-2</v>
      </c>
      <c r="DU46" s="14">
        <f t="shared" si="62"/>
        <v>0.89997742995478558</v>
      </c>
      <c r="DV46" s="14">
        <f t="shared" si="63"/>
        <v>0.2861975507226921</v>
      </c>
      <c r="DW46" s="14">
        <f t="shared" si="64"/>
        <v>-0.12540947674734174</v>
      </c>
      <c r="DX46" s="14">
        <f t="shared" si="65"/>
        <v>1.3970832205095108E-2</v>
      </c>
      <c r="DY46" s="14">
        <f t="shared" si="66"/>
        <v>-7.6429269090064992E-5</v>
      </c>
      <c r="DZ46" s="14">
        <f t="shared" si="67"/>
        <v>1.1679773775439805E-2</v>
      </c>
      <c r="EA46" s="14">
        <f t="shared" si="68"/>
        <v>0.94265358651005327</v>
      </c>
      <c r="EB46" s="14">
        <f t="shared" si="69"/>
        <v>0.89964776536588775</v>
      </c>
      <c r="EC46" s="14">
        <f t="shared" si="70"/>
        <v>-3.2966458889782668E-4</v>
      </c>
      <c r="ED46" s="14">
        <f t="shared" si="71"/>
        <v>-0.91336744037148965</v>
      </c>
      <c r="EE46" s="14">
        <f t="shared" si="72"/>
        <v>0.89961649680310263</v>
      </c>
      <c r="EI46">
        <f t="shared" si="20"/>
        <v>1054.8232358397186</v>
      </c>
      <c r="ES46">
        <f t="shared" si="110"/>
        <v>3.3175578925000946</v>
      </c>
      <c r="ET46">
        <f t="shared" si="73"/>
        <v>4.9502785723453159E-2</v>
      </c>
      <c r="EU46">
        <f t="shared" si="111"/>
        <v>1.116511963413459</v>
      </c>
      <c r="EV46">
        <f t="shared" si="112"/>
        <v>1.4001270910835454E-2</v>
      </c>
    </row>
    <row r="47" spans="3:155">
      <c r="C47" s="4">
        <f t="shared" si="74"/>
        <v>1579.6667338288369</v>
      </c>
      <c r="D47">
        <f>Sheet2!D47</f>
        <v>574</v>
      </c>
      <c r="E47" s="4">
        <f t="shared" si="21"/>
        <v>1623.2823111034866</v>
      </c>
      <c r="F47" s="4">
        <f t="shared" si="22"/>
        <v>-1049.2823111034866</v>
      </c>
      <c r="G47" s="4">
        <f t="shared" si="0"/>
        <v>1076.8333669144185</v>
      </c>
      <c r="I47" s="4">
        <f t="shared" si="1"/>
        <v>1076.8333669144185</v>
      </c>
      <c r="M47">
        <f t="shared" si="23"/>
        <v>170.02902503883888</v>
      </c>
      <c r="O47">
        <f t="shared" si="24"/>
        <v>1.2162611480403964</v>
      </c>
      <c r="P47">
        <f t="shared" si="25"/>
        <v>1.4630717476311261E-2</v>
      </c>
      <c r="Q47">
        <f t="shared" si="26"/>
        <v>121.62611480403964</v>
      </c>
      <c r="R47">
        <f t="shared" si="75"/>
        <v>682.93063462468263</v>
      </c>
      <c r="S47">
        <f t="shared" si="27"/>
        <v>117.00327409619102</v>
      </c>
      <c r="T47">
        <f t="shared" si="76"/>
        <v>0.79299709749611613</v>
      </c>
      <c r="U47">
        <f t="shared" si="28"/>
        <v>48.33</v>
      </c>
      <c r="V47">
        <f t="shared" si="29"/>
        <v>1.0135509567003305</v>
      </c>
      <c r="W47">
        <f t="shared" si="30"/>
        <v>48.984917737326967</v>
      </c>
      <c r="X47">
        <f t="shared" si="31"/>
        <v>59.578452283865673</v>
      </c>
      <c r="Y47">
        <f t="shared" si="2"/>
        <v>1.2162611480403964</v>
      </c>
      <c r="Z47">
        <f t="shared" si="32"/>
        <v>48.984917737326967</v>
      </c>
      <c r="AE47">
        <f t="shared" si="113"/>
        <v>0.59953672946706016</v>
      </c>
      <c r="AF47">
        <f t="shared" si="114"/>
        <v>0.77418525071784128</v>
      </c>
      <c r="AG47">
        <f t="shared" si="33"/>
        <v>2.1790278784103654</v>
      </c>
      <c r="AH47">
        <f t="shared" si="3"/>
        <v>0</v>
      </c>
      <c r="AI47">
        <f t="shared" si="4"/>
        <v>2.1790278784103654</v>
      </c>
      <c r="AJ47">
        <f t="shared" si="77"/>
        <v>2.1790278784103654</v>
      </c>
      <c r="AK47">
        <f t="shared" si="5"/>
        <v>0</v>
      </c>
      <c r="AL47">
        <f t="shared" si="6"/>
        <v>30</v>
      </c>
      <c r="AM47">
        <f t="shared" si="78"/>
        <v>30</v>
      </c>
      <c r="AO47">
        <f t="shared" si="79"/>
        <v>1.6144428289571493</v>
      </c>
      <c r="AQ47">
        <f t="shared" si="34"/>
        <v>0.89791660551635011</v>
      </c>
      <c r="AS47">
        <f t="shared" si="7"/>
        <v>0.36230510707106922</v>
      </c>
      <c r="AT47">
        <f t="shared" si="7"/>
        <v>6.2072019616432723E-2</v>
      </c>
      <c r="AU47">
        <f t="shared" si="80"/>
        <v>0.42437712668750194</v>
      </c>
      <c r="AV47">
        <f t="shared" si="35"/>
        <v>0.85373382373140805</v>
      </c>
      <c r="AW47">
        <f t="shared" si="81"/>
        <v>0.14626617626859195</v>
      </c>
      <c r="AX47">
        <f t="shared" si="8"/>
        <v>0.83132831552160713</v>
      </c>
      <c r="AY47">
        <f t="shared" si="82"/>
        <v>0.83132831552160713</v>
      </c>
      <c r="AZ47">
        <f t="shared" si="83"/>
        <v>0.79371303136709026</v>
      </c>
      <c r="BA47">
        <f t="shared" si="84"/>
        <v>0.13598309792296717</v>
      </c>
      <c r="BB47">
        <f t="shared" si="9"/>
        <v>25.742162171938013</v>
      </c>
      <c r="BC47">
        <f t="shared" si="85"/>
        <v>1.01047255227198E-2</v>
      </c>
      <c r="BD47">
        <f t="shared" si="86"/>
        <v>2.1627073869952065E-3</v>
      </c>
      <c r="BE47">
        <f t="shared" si="87"/>
        <v>0.9025485617933855</v>
      </c>
      <c r="BF47">
        <f t="shared" si="88"/>
        <v>2.3962227391929533E-3</v>
      </c>
      <c r="BG47">
        <f t="shared" si="36"/>
        <v>3.5612789256024599E-3</v>
      </c>
      <c r="BH47">
        <f t="shared" si="37"/>
        <v>10.693763883481431</v>
      </c>
      <c r="BI47">
        <f t="shared" si="89"/>
        <v>3.3302389732987636E-4</v>
      </c>
      <c r="BJ47">
        <f t="shared" si="90"/>
        <v>0.45969639173629795</v>
      </c>
      <c r="BK47">
        <f t="shared" si="91"/>
        <v>1.4454697924343296</v>
      </c>
      <c r="BL47">
        <f t="shared" si="92"/>
        <v>0.56393758134413685</v>
      </c>
      <c r="BM47">
        <f t="shared" si="38"/>
        <v>2.2720814810491976E-5</v>
      </c>
      <c r="BN47">
        <f t="shared" si="93"/>
        <v>1.0870119452729481</v>
      </c>
      <c r="BO47">
        <f t="shared" si="94"/>
        <v>0.99878658089848904</v>
      </c>
      <c r="BP47">
        <f t="shared" si="95"/>
        <v>1.0883325487764295</v>
      </c>
      <c r="BQ47">
        <f t="shared" si="39"/>
        <v>0.61375162525507954</v>
      </c>
      <c r="BR47">
        <f t="shared" si="40"/>
        <v>0.61375162525507954</v>
      </c>
      <c r="BS47">
        <f t="shared" si="41"/>
        <v>0.61375162525507954</v>
      </c>
      <c r="BT47">
        <f t="shared" si="10"/>
        <v>17.747485865689764</v>
      </c>
      <c r="BU47">
        <f t="shared" si="11"/>
        <v>0.21062797680221212</v>
      </c>
      <c r="BV47">
        <f t="shared" si="12"/>
        <v>33850.326268543671</v>
      </c>
      <c r="BW47">
        <f t="shared" si="13"/>
        <v>0.31053684501120687</v>
      </c>
      <c r="BX47">
        <f t="shared" si="14"/>
        <v>14388.769446300365</v>
      </c>
      <c r="BY47">
        <f t="shared" si="96"/>
        <v>1.6187778227438283E-4</v>
      </c>
      <c r="BZ47">
        <f t="shared" si="97"/>
        <v>3.5063457085951299E-4</v>
      </c>
      <c r="CA47">
        <f t="shared" si="98"/>
        <v>-2.930824078237658</v>
      </c>
      <c r="CB47">
        <f t="shared" si="99"/>
        <v>11.698504207000155</v>
      </c>
      <c r="CC47">
        <f t="shared" si="100"/>
        <v>7.3070037267360831E-3</v>
      </c>
      <c r="CD47">
        <f t="shared" si="15"/>
        <v>31.375223215896344</v>
      </c>
      <c r="CE47" s="11">
        <f t="shared" si="16"/>
        <v>2075078231.8494489</v>
      </c>
      <c r="CF47" s="18">
        <f t="shared" si="42"/>
        <v>0.21807788637324868</v>
      </c>
      <c r="CG47" s="18">
        <f t="shared" si="17"/>
        <v>43.615577274649738</v>
      </c>
      <c r="CH47">
        <f t="shared" si="101"/>
        <v>6000</v>
      </c>
      <c r="CI47" s="4">
        <f t="shared" si="18"/>
        <v>1623.2823111034866</v>
      </c>
      <c r="CJ47" s="11"/>
      <c r="CK47" s="11"/>
      <c r="CL47" s="11"/>
      <c r="CM47" s="11"/>
      <c r="CN47" s="11"/>
      <c r="CO47" s="11"/>
      <c r="CP47" s="11"/>
      <c r="CQ47" s="13">
        <f t="shared" si="19"/>
        <v>1.6144428289571493</v>
      </c>
      <c r="CR47" s="14">
        <v>0.8</v>
      </c>
      <c r="CS47" s="14">
        <f t="shared" si="102"/>
        <v>0.32868233239534866</v>
      </c>
      <c r="CT47" s="14">
        <f t="shared" si="43"/>
        <v>-0.14402596813882612</v>
      </c>
      <c r="CU47" s="14">
        <f t="shared" si="103"/>
        <v>1.8426513575312865E-2</v>
      </c>
      <c r="CV47" s="14">
        <f t="shared" si="104"/>
        <v>-1.5269047402748689E-4</v>
      </c>
      <c r="CW47" s="14">
        <f t="shared" si="44"/>
        <v>1.5678738862563782E-2</v>
      </c>
      <c r="CX47" s="14">
        <f t="shared" si="45"/>
        <v>0.9250651361139659</v>
      </c>
      <c r="CY47" s="14">
        <f t="shared" si="46"/>
        <v>0.88905709061050719</v>
      </c>
      <c r="CZ47" s="14">
        <f t="shared" si="47"/>
        <v>8.905709061050715E-2</v>
      </c>
      <c r="DA47" s="14">
        <v>0.85</v>
      </c>
      <c r="DB47" s="14">
        <f t="shared" si="48"/>
        <v>0.30934807754856347</v>
      </c>
      <c r="DC47" s="14">
        <f t="shared" si="49"/>
        <v>-0.13555385236595402</v>
      </c>
      <c r="DD47" s="14">
        <f t="shared" si="50"/>
        <v>1.6322448011349806E-2</v>
      </c>
      <c r="DE47" s="14">
        <f t="shared" si="51"/>
        <v>-1.1276316311702247E-4</v>
      </c>
      <c r="DF47" s="14">
        <f t="shared" si="52"/>
        <v>1.3773833616893376E-2</v>
      </c>
      <c r="DG47" s="14">
        <f t="shared" si="105"/>
        <v>0.93332949494639939</v>
      </c>
      <c r="DH47" s="14">
        <f t="shared" si="106"/>
        <v>0.89373688398164364</v>
      </c>
      <c r="DI47" s="14">
        <f t="shared" si="107"/>
        <v>4.3736883981643659E-2</v>
      </c>
      <c r="DJ47" s="14">
        <f t="shared" si="108"/>
        <v>-0.90640413257727104</v>
      </c>
      <c r="DK47" s="14">
        <f t="shared" si="109"/>
        <v>0.89825318244885111</v>
      </c>
      <c r="DL47" s="14">
        <f t="shared" si="53"/>
        <v>0.85</v>
      </c>
      <c r="DM47" s="14">
        <f t="shared" si="54"/>
        <v>0.30934807754856347</v>
      </c>
      <c r="DN47" s="14">
        <f t="shared" si="55"/>
        <v>-0.13555385236595402</v>
      </c>
      <c r="DO47" s="14">
        <f t="shared" si="56"/>
        <v>1.6322448011349806E-2</v>
      </c>
      <c r="DP47" s="14">
        <f t="shared" si="57"/>
        <v>-1.1276316311702247E-4</v>
      </c>
      <c r="DQ47" s="14">
        <f t="shared" si="58"/>
        <v>1.3773833616893376E-2</v>
      </c>
      <c r="DR47" s="14">
        <f t="shared" si="59"/>
        <v>0.93332949494639939</v>
      </c>
      <c r="DS47" s="14">
        <f t="shared" si="60"/>
        <v>0.89373688398164364</v>
      </c>
      <c r="DT47" s="14">
        <f t="shared" si="61"/>
        <v>4.3736883981643659E-2</v>
      </c>
      <c r="DU47" s="14">
        <f t="shared" si="62"/>
        <v>0.89825318244885111</v>
      </c>
      <c r="DV47" s="14">
        <f t="shared" si="63"/>
        <v>0.29273023581105068</v>
      </c>
      <c r="DW47" s="14">
        <f t="shared" si="64"/>
        <v>-0.12827204708247372</v>
      </c>
      <c r="DX47" s="14">
        <f t="shared" si="65"/>
        <v>1.4615901795631695E-2</v>
      </c>
      <c r="DY47" s="14">
        <f t="shared" si="66"/>
        <v>-8.5559464068524506E-5</v>
      </c>
      <c r="DZ47" s="14">
        <f t="shared" si="67"/>
        <v>1.2250520072224914E-2</v>
      </c>
      <c r="EA47" s="14">
        <f t="shared" si="68"/>
        <v>0.94008667127858336</v>
      </c>
      <c r="EB47" s="14">
        <f t="shared" si="69"/>
        <v>0.89794596481335587</v>
      </c>
      <c r="EC47" s="14">
        <f t="shared" si="70"/>
        <v>-3.0721763549523828E-4</v>
      </c>
      <c r="ED47" s="14">
        <f t="shared" si="71"/>
        <v>-0.9127709175208516</v>
      </c>
      <c r="EE47" s="14">
        <f t="shared" si="72"/>
        <v>0.89791660551635011</v>
      </c>
      <c r="EI47">
        <f t="shared" si="20"/>
        <v>1076.8333669144185</v>
      </c>
      <c r="ES47">
        <f t="shared" si="110"/>
        <v>3.393283771073742</v>
      </c>
      <c r="ET47">
        <f t="shared" si="73"/>
        <v>5.06327258969844E-2</v>
      </c>
      <c r="EU47">
        <f t="shared" si="111"/>
        <v>1.1201360755160066</v>
      </c>
      <c r="EV47">
        <f t="shared" si="112"/>
        <v>1.404671796113295E-2</v>
      </c>
    </row>
    <row r="48" spans="3:155">
      <c r="C48" s="4">
        <f t="shared" si="74"/>
        <v>1623.2823111034866</v>
      </c>
      <c r="D48">
        <f>Sheet2!D48</f>
        <v>575</v>
      </c>
      <c r="E48" s="4">
        <f t="shared" si="21"/>
        <v>1667.5209778077178</v>
      </c>
      <c r="F48" s="4">
        <f t="shared" si="22"/>
        <v>-1092.5209778077178</v>
      </c>
      <c r="G48" s="4">
        <f t="shared" si="0"/>
        <v>1099.1411555517434</v>
      </c>
      <c r="I48" s="4">
        <f t="shared" si="1"/>
        <v>1099.1411555517434</v>
      </c>
      <c r="M48">
        <f t="shared" si="23"/>
        <v>173.88512233667549</v>
      </c>
      <c r="O48">
        <f t="shared" si="24"/>
        <v>1.2156724213660306</v>
      </c>
      <c r="P48">
        <f t="shared" si="25"/>
        <v>1.4306635028600946E-2</v>
      </c>
      <c r="Q48">
        <f t="shared" si="26"/>
        <v>121.56724213660306</v>
      </c>
      <c r="R48">
        <f t="shared" si="75"/>
        <v>682.60006459702618</v>
      </c>
      <c r="S48">
        <f t="shared" si="27"/>
        <v>108.89477749757941</v>
      </c>
      <c r="T48">
        <f t="shared" si="76"/>
        <v>0.7926114877663325</v>
      </c>
      <c r="U48">
        <f t="shared" si="28"/>
        <v>48.33</v>
      </c>
      <c r="V48">
        <f t="shared" si="29"/>
        <v>1.0130603511383589</v>
      </c>
      <c r="W48">
        <f t="shared" si="30"/>
        <v>48.961206770516881</v>
      </c>
      <c r="X48">
        <f t="shared" si="31"/>
        <v>59.520788787717152</v>
      </c>
      <c r="Y48">
        <f t="shared" si="2"/>
        <v>1.2156724213660306</v>
      </c>
      <c r="Z48">
        <f t="shared" si="32"/>
        <v>48.961206770516881</v>
      </c>
      <c r="AE48">
        <f t="shared" si="113"/>
        <v>0.59517465369215938</v>
      </c>
      <c r="AF48">
        <f t="shared" si="114"/>
        <v>0.77105745761011979</v>
      </c>
      <c r="AG48">
        <f t="shared" si="33"/>
        <v>2.1519251086170086</v>
      </c>
      <c r="AH48">
        <f t="shared" si="3"/>
        <v>0</v>
      </c>
      <c r="AI48">
        <f t="shared" si="4"/>
        <v>2.1519251086170086</v>
      </c>
      <c r="AJ48">
        <f t="shared" si="77"/>
        <v>2.1519251086170086</v>
      </c>
      <c r="AK48">
        <f t="shared" si="5"/>
        <v>0</v>
      </c>
      <c r="AL48">
        <f t="shared" si="6"/>
        <v>30</v>
      </c>
      <c r="AM48">
        <f t="shared" si="78"/>
        <v>30</v>
      </c>
      <c r="AO48">
        <f t="shared" si="79"/>
        <v>1.6478877894328987</v>
      </c>
      <c r="AQ48">
        <f t="shared" si="34"/>
        <v>0.89621630898173332</v>
      </c>
      <c r="AS48">
        <f t="shared" si="7"/>
        <v>0.36212973463470116</v>
      </c>
      <c r="AT48">
        <f t="shared" si="7"/>
        <v>5.7770338626591235E-2</v>
      </c>
      <c r="AU48">
        <f t="shared" si="80"/>
        <v>0.41990007326129242</v>
      </c>
      <c r="AV48">
        <f t="shared" si="35"/>
        <v>0.86241884127835733</v>
      </c>
      <c r="AW48">
        <f t="shared" si="81"/>
        <v>0.13758115872164267</v>
      </c>
      <c r="AX48">
        <f t="shared" si="8"/>
        <v>0.83635857201474462</v>
      </c>
      <c r="AY48">
        <f t="shared" si="82"/>
        <v>0.83635857201474462</v>
      </c>
      <c r="AZ48">
        <f t="shared" si="83"/>
        <v>0.79323281813580404</v>
      </c>
      <c r="BA48">
        <f t="shared" si="84"/>
        <v>0.12654395408777194</v>
      </c>
      <c r="BB48">
        <f t="shared" si="9"/>
        <v>25.735931219014375</v>
      </c>
      <c r="BC48">
        <f t="shared" si="85"/>
        <v>9.9802507941748626E-3</v>
      </c>
      <c r="BD48">
        <f t="shared" si="86"/>
        <v>2.1601717285953882E-3</v>
      </c>
      <c r="BE48">
        <f t="shared" si="87"/>
        <v>0.90370001974205261</v>
      </c>
      <c r="BF48">
        <f t="shared" si="88"/>
        <v>2.3903637063236718E-3</v>
      </c>
      <c r="BG48">
        <f t="shared" si="36"/>
        <v>3.550421818939528E-3</v>
      </c>
      <c r="BH48">
        <f t="shared" si="37"/>
        <v>10.257946414121854</v>
      </c>
      <c r="BI48">
        <f t="shared" si="89"/>
        <v>3.4611428794868265E-4</v>
      </c>
      <c r="BJ48">
        <f t="shared" si="90"/>
        <v>0.48088638654633697</v>
      </c>
      <c r="BK48">
        <f t="shared" si="91"/>
        <v>1.4662520826614396</v>
      </c>
      <c r="BL48">
        <f t="shared" si="92"/>
        <v>0.57268646679993318</v>
      </c>
      <c r="BM48">
        <f t="shared" si="38"/>
        <v>2.1055220544189008E-5</v>
      </c>
      <c r="BN48">
        <f t="shared" si="93"/>
        <v>1.0871282789209551</v>
      </c>
      <c r="BO48">
        <f t="shared" si="94"/>
        <v>0.99887547976530022</v>
      </c>
      <c r="BP48">
        <f t="shared" si="95"/>
        <v>1.0883521529394145</v>
      </c>
      <c r="BQ48">
        <f t="shared" si="39"/>
        <v>0.62328454910097375</v>
      </c>
      <c r="BR48">
        <f t="shared" si="40"/>
        <v>0.62328454910097375</v>
      </c>
      <c r="BS48">
        <f t="shared" si="41"/>
        <v>0.62328454910097375</v>
      </c>
      <c r="BT48">
        <f t="shared" si="10"/>
        <v>17.730308815202012</v>
      </c>
      <c r="BU48">
        <f t="shared" si="11"/>
        <v>0.20047699958665821</v>
      </c>
      <c r="BV48">
        <f t="shared" si="12"/>
        <v>33798.814029444053</v>
      </c>
      <c r="BW48">
        <f t="shared" si="13"/>
        <v>0.32370627458052981</v>
      </c>
      <c r="BX48">
        <f t="shared" si="14"/>
        <v>13782.381752308984</v>
      </c>
      <c r="BY48">
        <f t="shared" si="96"/>
        <v>1.6187778227438283E-4</v>
      </c>
      <c r="BZ48">
        <f t="shared" si="97"/>
        <v>3.6606154804518968E-4</v>
      </c>
      <c r="CA48">
        <f t="shared" si="98"/>
        <v>-2.9153530860620607</v>
      </c>
      <c r="CB48">
        <f t="shared" si="99"/>
        <v>11.641684416157924</v>
      </c>
      <c r="CC48">
        <f t="shared" si="100"/>
        <v>7.3785046544264854E-3</v>
      </c>
      <c r="CD48">
        <f t="shared" si="15"/>
        <v>31.824057100839255</v>
      </c>
      <c r="CE48" s="11">
        <f t="shared" si="16"/>
        <v>2059548319.7464011</v>
      </c>
      <c r="CF48" s="18">
        <f t="shared" si="42"/>
        <v>0.22119333352115655</v>
      </c>
      <c r="CG48" s="18">
        <f t="shared" si="17"/>
        <v>44.238666704231314</v>
      </c>
      <c r="CH48">
        <f t="shared" si="101"/>
        <v>6200</v>
      </c>
      <c r="CI48" s="4">
        <f t="shared" si="18"/>
        <v>1667.5209778077178</v>
      </c>
      <c r="CJ48" s="11"/>
      <c r="CK48" s="11"/>
      <c r="CL48" s="11"/>
      <c r="CM48" s="11"/>
      <c r="CN48" s="11"/>
      <c r="CO48" s="11"/>
      <c r="CP48" s="11"/>
      <c r="CQ48" s="13">
        <f t="shared" si="19"/>
        <v>1.6478877894328987</v>
      </c>
      <c r="CR48" s="14">
        <v>0.8</v>
      </c>
      <c r="CS48" s="14">
        <f t="shared" si="102"/>
        <v>0.33549134874381875</v>
      </c>
      <c r="CT48" s="14">
        <f t="shared" si="43"/>
        <v>-0.1470096246211037</v>
      </c>
      <c r="CU48" s="14">
        <f t="shared" si="103"/>
        <v>1.9197872466966699E-2</v>
      </c>
      <c r="CV48" s="14">
        <f t="shared" si="104"/>
        <v>-1.6917522800535925E-4</v>
      </c>
      <c r="CW48" s="14">
        <f t="shared" si="44"/>
        <v>1.6384485882027192E-2</v>
      </c>
      <c r="CX48" s="14">
        <f t="shared" si="45"/>
        <v>0.92205375464773265</v>
      </c>
      <c r="CY48" s="14">
        <f t="shared" si="46"/>
        <v>0.88746479979936432</v>
      </c>
      <c r="CZ48" s="14">
        <f t="shared" si="47"/>
        <v>8.7464799799364279E-2</v>
      </c>
      <c r="DA48" s="14">
        <v>0.85</v>
      </c>
      <c r="DB48" s="14">
        <f t="shared" si="48"/>
        <v>0.31575656352359416</v>
      </c>
      <c r="DC48" s="14">
        <f t="shared" si="49"/>
        <v>-0.13836199964339174</v>
      </c>
      <c r="DD48" s="14">
        <f t="shared" si="50"/>
        <v>1.7005727860012029E-2</v>
      </c>
      <c r="DE48" s="14">
        <f t="shared" si="51"/>
        <v>-1.2493728867128708E-4</v>
      </c>
      <c r="DF48" s="14">
        <f t="shared" si="52"/>
        <v>1.4389198210321814E-2</v>
      </c>
      <c r="DG48" s="14">
        <f t="shared" si="105"/>
        <v>0.93063764169821683</v>
      </c>
      <c r="DH48" s="14">
        <f t="shared" si="106"/>
        <v>0.89215979499367348</v>
      </c>
      <c r="DI48" s="14">
        <f t="shared" si="107"/>
        <v>4.2159794993673505E-2</v>
      </c>
      <c r="DJ48" s="14">
        <f t="shared" si="108"/>
        <v>-0.9061000961138167</v>
      </c>
      <c r="DK48" s="14">
        <f t="shared" si="109"/>
        <v>0.89652884948858647</v>
      </c>
      <c r="DL48" s="14">
        <f t="shared" si="53"/>
        <v>0.85</v>
      </c>
      <c r="DM48" s="14">
        <f t="shared" si="54"/>
        <v>0.31575656352359416</v>
      </c>
      <c r="DN48" s="14">
        <f t="shared" si="55"/>
        <v>-0.13836199964339174</v>
      </c>
      <c r="DO48" s="14">
        <f t="shared" si="56"/>
        <v>1.7005727860012029E-2</v>
      </c>
      <c r="DP48" s="14">
        <f t="shared" si="57"/>
        <v>-1.2493728867128708E-4</v>
      </c>
      <c r="DQ48" s="14">
        <f t="shared" si="58"/>
        <v>1.4389198210321816E-2</v>
      </c>
      <c r="DR48" s="14">
        <f t="shared" si="59"/>
        <v>0.93063764169821683</v>
      </c>
      <c r="DS48" s="14">
        <f t="shared" si="60"/>
        <v>0.89215979499367348</v>
      </c>
      <c r="DT48" s="14">
        <f t="shared" si="61"/>
        <v>4.2159794993673505E-2</v>
      </c>
      <c r="DU48" s="14">
        <f t="shared" si="62"/>
        <v>0.89652884948858647</v>
      </c>
      <c r="DV48" s="14">
        <f t="shared" si="63"/>
        <v>0.29936914930083564</v>
      </c>
      <c r="DW48" s="14">
        <f t="shared" si="64"/>
        <v>-0.13118116585313547</v>
      </c>
      <c r="DX48" s="14">
        <f t="shared" si="65"/>
        <v>1.5286375995552132E-2</v>
      </c>
      <c r="DY48" s="14">
        <f t="shared" si="66"/>
        <v>-9.5711772441118371E-5</v>
      </c>
      <c r="DZ48" s="14">
        <f t="shared" si="67"/>
        <v>1.2846687160394929E-2</v>
      </c>
      <c r="EA48" s="14">
        <f t="shared" si="68"/>
        <v>0.9374260718635623</v>
      </c>
      <c r="EB48" s="14">
        <f t="shared" si="69"/>
        <v>0.89624374139608698</v>
      </c>
      <c r="EC48" s="14">
        <f t="shared" si="70"/>
        <v>-2.8510809249948643E-4</v>
      </c>
      <c r="ED48" s="14">
        <f t="shared" si="71"/>
        <v>-0.91222765128943739</v>
      </c>
      <c r="EE48" s="14">
        <f t="shared" si="72"/>
        <v>0.89621630898173332</v>
      </c>
      <c r="EI48">
        <f t="shared" si="20"/>
        <v>1099.1411555517434</v>
      </c>
      <c r="ES48">
        <f t="shared" si="110"/>
        <v>3.4702410329023103</v>
      </c>
      <c r="ET48">
        <f t="shared" si="73"/>
        <v>5.1781040098456382E-2</v>
      </c>
      <c r="EU48">
        <f t="shared" si="111"/>
        <v>1.1238549016379336</v>
      </c>
      <c r="EV48">
        <f t="shared" si="112"/>
        <v>1.4093352743123287E-2</v>
      </c>
    </row>
    <row r="49" spans="3:152">
      <c r="C49" s="4">
        <f t="shared" si="74"/>
        <v>1667.5209778077178</v>
      </c>
      <c r="D49">
        <f>Sheet2!D49</f>
        <v>576</v>
      </c>
      <c r="E49" s="4">
        <f t="shared" si="21"/>
        <v>1712.4140529806377</v>
      </c>
      <c r="F49" s="4">
        <f t="shared" si="22"/>
        <v>-1136.4140529806377</v>
      </c>
      <c r="G49" s="4">
        <f t="shared" si="0"/>
        <v>1121.7604889038589</v>
      </c>
      <c r="I49" s="4">
        <f t="shared" si="1"/>
        <v>1121.7604889038589</v>
      </c>
      <c r="M49">
        <f t="shared" si="23"/>
        <v>177.80256734093837</v>
      </c>
      <c r="O49">
        <f t="shared" si="24"/>
        <v>1.2150757636574483</v>
      </c>
      <c r="P49">
        <f t="shared" si="25"/>
        <v>1.3991556783522355E-2</v>
      </c>
      <c r="Q49">
        <f t="shared" si="26"/>
        <v>121.50757636574482</v>
      </c>
      <c r="R49">
        <f t="shared" si="75"/>
        <v>682.26504129365719</v>
      </c>
      <c r="S49">
        <f t="shared" si="27"/>
        <v>101.01544786737921</v>
      </c>
      <c r="T49">
        <f t="shared" si="76"/>
        <v>0.79221974326590616</v>
      </c>
      <c r="U49">
        <f t="shared" si="28"/>
        <v>48.33</v>
      </c>
      <c r="V49">
        <f t="shared" si="29"/>
        <v>1.0125631363812069</v>
      </c>
      <c r="W49">
        <f t="shared" si="30"/>
        <v>48.937176381303729</v>
      </c>
      <c r="X49">
        <f t="shared" si="31"/>
        <v>59.462376962751868</v>
      </c>
      <c r="Y49">
        <f t="shared" si="2"/>
        <v>1.2150757636574483</v>
      </c>
      <c r="Z49">
        <f t="shared" si="32"/>
        <v>48.937176381303729</v>
      </c>
      <c r="AE49">
        <f t="shared" si="113"/>
        <v>0.590837434975925</v>
      </c>
      <c r="AF49">
        <f t="shared" si="114"/>
        <v>0.76793051471268092</v>
      </c>
      <c r="AG49">
        <f t="shared" si="33"/>
        <v>2.1251377079391878</v>
      </c>
      <c r="AH49">
        <f t="shared" si="3"/>
        <v>0</v>
      </c>
      <c r="AI49">
        <f t="shared" si="4"/>
        <v>2.1251377079391878</v>
      </c>
      <c r="AJ49">
        <f t="shared" si="77"/>
        <v>2.1251377079391878</v>
      </c>
      <c r="AK49">
        <f t="shared" si="5"/>
        <v>0</v>
      </c>
      <c r="AL49">
        <f t="shared" si="6"/>
        <v>30</v>
      </c>
      <c r="AM49">
        <f t="shared" si="78"/>
        <v>30</v>
      </c>
      <c r="AO49">
        <f t="shared" si="79"/>
        <v>1.6817998334390689</v>
      </c>
      <c r="AQ49">
        <f t="shared" si="34"/>
        <v>0.8945158770095829</v>
      </c>
      <c r="AS49">
        <f t="shared" si="7"/>
        <v>0.36195199966771557</v>
      </c>
      <c r="AT49">
        <f t="shared" si="7"/>
        <v>5.3590234205171047E-2</v>
      </c>
      <c r="AU49">
        <f t="shared" si="80"/>
        <v>0.41554223387288663</v>
      </c>
      <c r="AV49">
        <f t="shared" si="35"/>
        <v>0.87103540907092447</v>
      </c>
      <c r="AW49">
        <f t="shared" si="81"/>
        <v>0.12896459092907553</v>
      </c>
      <c r="AX49">
        <f t="shared" si="8"/>
        <v>0.8412036467058428</v>
      </c>
      <c r="AY49">
        <f t="shared" si="82"/>
        <v>0.8412036467058428</v>
      </c>
      <c r="AZ49">
        <f t="shared" si="83"/>
        <v>0.79274619502579158</v>
      </c>
      <c r="BA49">
        <f t="shared" si="84"/>
        <v>0.11737317184513874</v>
      </c>
      <c r="BB49">
        <f t="shared" si="9"/>
        <v>25.729614786197072</v>
      </c>
      <c r="BC49">
        <f t="shared" si="85"/>
        <v>9.8572252492025413E-3</v>
      </c>
      <c r="BD49">
        <f t="shared" si="86"/>
        <v>2.1576499212558006E-3</v>
      </c>
      <c r="BE49">
        <f t="shared" si="87"/>
        <v>0.9048393560559177</v>
      </c>
      <c r="BF49">
        <f t="shared" si="88"/>
        <v>2.3845668369916273E-3</v>
      </c>
      <c r="BG49">
        <f t="shared" si="36"/>
        <v>3.5396389046514717E-3</v>
      </c>
      <c r="BH49">
        <f t="shared" si="37"/>
        <v>9.8212575765248697</v>
      </c>
      <c r="BI49">
        <f t="shared" si="89"/>
        <v>3.6040587237138005E-4</v>
      </c>
      <c r="BJ49">
        <f t="shared" si="90"/>
        <v>0.50430627944364503</v>
      </c>
      <c r="BK49">
        <f t="shared" si="91"/>
        <v>1.4892239887130607</v>
      </c>
      <c r="BL49">
        <f t="shared" si="92"/>
        <v>0.58192521576325251</v>
      </c>
      <c r="BM49">
        <f t="shared" si="38"/>
        <v>1.9447706495626225E-5</v>
      </c>
      <c r="BN49">
        <f t="shared" si="93"/>
        <v>1.0872405682266535</v>
      </c>
      <c r="BO49">
        <f t="shared" si="94"/>
        <v>0.99896128666207806</v>
      </c>
      <c r="BP49">
        <f t="shared" si="95"/>
        <v>1.0883710737775947</v>
      </c>
      <c r="BQ49">
        <f t="shared" si="39"/>
        <v>0.63335057193850963</v>
      </c>
      <c r="BR49">
        <f t="shared" si="40"/>
        <v>0.63335057193850963</v>
      </c>
      <c r="BS49">
        <f t="shared" si="41"/>
        <v>0.63335057193850963</v>
      </c>
      <c r="BT49">
        <f t="shared" si="10"/>
        <v>17.712908849304586</v>
      </c>
      <c r="BU49">
        <f t="shared" si="11"/>
        <v>0.19016384335573266</v>
      </c>
      <c r="BV49">
        <f t="shared" si="12"/>
        <v>33746.575902756995</v>
      </c>
      <c r="BW49">
        <f t="shared" si="13"/>
        <v>0.3382423123870848</v>
      </c>
      <c r="BX49">
        <f t="shared" si="14"/>
        <v>13169.694789888188</v>
      </c>
      <c r="BY49">
        <f t="shared" si="96"/>
        <v>1.6187778227438283E-4</v>
      </c>
      <c r="BZ49">
        <f t="shared" si="97"/>
        <v>3.8309164187113514E-4</v>
      </c>
      <c r="CA49">
        <f t="shared" si="98"/>
        <v>-2.8989637364085854</v>
      </c>
      <c r="CB49">
        <f t="shared" si="99"/>
        <v>11.581441792444187</v>
      </c>
      <c r="CC49">
        <f t="shared" si="100"/>
        <v>7.4554651150909659E-3</v>
      </c>
      <c r="CD49">
        <f t="shared" si="15"/>
        <v>32.295436601119107</v>
      </c>
      <c r="CE49" s="11">
        <f t="shared" si="16"/>
        <v>2044321808.4021602</v>
      </c>
      <c r="CF49" s="18">
        <f t="shared" si="42"/>
        <v>0.22446537586459983</v>
      </c>
      <c r="CG49" s="18">
        <f t="shared" si="17"/>
        <v>44.893075172919964</v>
      </c>
      <c r="CH49">
        <f t="shared" si="101"/>
        <v>6400</v>
      </c>
      <c r="CI49" s="4">
        <f t="shared" si="18"/>
        <v>1712.4140529806377</v>
      </c>
      <c r="CJ49" s="11"/>
      <c r="CK49" s="11"/>
      <c r="CL49" s="11"/>
      <c r="CM49" s="11"/>
      <c r="CN49" s="11"/>
      <c r="CO49" s="11"/>
      <c r="CP49" s="11"/>
      <c r="CQ49" s="13">
        <f t="shared" si="19"/>
        <v>1.6817998334390689</v>
      </c>
      <c r="CR49" s="14">
        <v>0.8</v>
      </c>
      <c r="CS49" s="14">
        <f t="shared" si="102"/>
        <v>0.34239545802555882</v>
      </c>
      <c r="CT49" s="14">
        <f t="shared" si="43"/>
        <v>-0.15003495006586418</v>
      </c>
      <c r="CU49" s="14">
        <f t="shared" si="103"/>
        <v>1.9996152542540342E-2</v>
      </c>
      <c r="CV49" s="14">
        <f t="shared" si="104"/>
        <v>-1.8731394802898814E-4</v>
      </c>
      <c r="CW49" s="14">
        <f t="shared" si="44"/>
        <v>1.7119045289447545E-2</v>
      </c>
      <c r="CX49" s="14">
        <f t="shared" si="45"/>
        <v>0.91894759479292532</v>
      </c>
      <c r="CY49" s="14">
        <f t="shared" si="46"/>
        <v>0.88588002191859416</v>
      </c>
      <c r="CZ49" s="14">
        <f t="shared" si="47"/>
        <v>8.5880021918594118E-2</v>
      </c>
      <c r="DA49" s="14">
        <v>0.85</v>
      </c>
      <c r="DB49" s="14">
        <f t="shared" si="48"/>
        <v>0.32225454872993781</v>
      </c>
      <c r="DC49" s="14">
        <f t="shared" si="49"/>
        <v>-0.14120936476787221</v>
      </c>
      <c r="DD49" s="14">
        <f t="shared" si="50"/>
        <v>1.7712854847371385E-2</v>
      </c>
      <c r="DE49" s="14">
        <f t="shared" si="51"/>
        <v>-1.3833288166938259E-4</v>
      </c>
      <c r="DF49" s="14">
        <f t="shared" si="52"/>
        <v>1.5029320413777069E-2</v>
      </c>
      <c r="DG49" s="14">
        <f t="shared" si="105"/>
        <v>0.92786001470102664</v>
      </c>
      <c r="DH49" s="14">
        <f t="shared" si="106"/>
        <v>0.89058692842124221</v>
      </c>
      <c r="DI49" s="14">
        <f t="shared" si="107"/>
        <v>4.058692842124223E-2</v>
      </c>
      <c r="DJ49" s="14">
        <f t="shared" si="108"/>
        <v>-0.90586186994703899</v>
      </c>
      <c r="DK49" s="14">
        <f t="shared" si="109"/>
        <v>0.89480476523823116</v>
      </c>
      <c r="DL49" s="14">
        <f t="shared" si="53"/>
        <v>0.85</v>
      </c>
      <c r="DM49" s="14">
        <f t="shared" si="54"/>
        <v>0.32225454872993781</v>
      </c>
      <c r="DN49" s="14">
        <f t="shared" si="55"/>
        <v>-0.14120936476787221</v>
      </c>
      <c r="DO49" s="14">
        <f t="shared" si="56"/>
        <v>1.7712854847371385E-2</v>
      </c>
      <c r="DP49" s="14">
        <f t="shared" si="57"/>
        <v>-1.3833288166938259E-4</v>
      </c>
      <c r="DQ49" s="14">
        <f t="shared" si="58"/>
        <v>1.5029320413777069E-2</v>
      </c>
      <c r="DR49" s="14">
        <f t="shared" si="59"/>
        <v>0.92786001470102664</v>
      </c>
      <c r="DS49" s="14">
        <f t="shared" si="60"/>
        <v>0.89058692842124221</v>
      </c>
      <c r="DT49" s="14">
        <f t="shared" si="61"/>
        <v>4.058692842124223E-2</v>
      </c>
      <c r="DU49" s="14">
        <f t="shared" si="62"/>
        <v>0.89480476523823116</v>
      </c>
      <c r="DV49" s="14">
        <f t="shared" si="63"/>
        <v>0.30611858257987717</v>
      </c>
      <c r="DW49" s="14">
        <f t="shared" si="64"/>
        <v>-0.13413871351113707</v>
      </c>
      <c r="DX49" s="14">
        <f t="shared" si="65"/>
        <v>1.5983424673369467E-2</v>
      </c>
      <c r="DY49" s="14">
        <f t="shared" si="66"/>
        <v>-1.0699872714356332E-4</v>
      </c>
      <c r="DZ49" s="14">
        <f t="shared" si="67"/>
        <v>1.3469664332537296E-2</v>
      </c>
      <c r="EA49" s="14">
        <f t="shared" si="68"/>
        <v>0.93466800189190435</v>
      </c>
      <c r="EB49" s="14">
        <f t="shared" si="69"/>
        <v>0.89454137413722323</v>
      </c>
      <c r="EC49" s="14">
        <f t="shared" si="70"/>
        <v>-2.6339110100792595E-4</v>
      </c>
      <c r="ED49" s="14">
        <f t="shared" si="71"/>
        <v>-0.91174051030164172</v>
      </c>
      <c r="EE49" s="14">
        <f t="shared" si="72"/>
        <v>0.8945158770095829</v>
      </c>
      <c r="EI49">
        <f t="shared" si="20"/>
        <v>1121.7604889038589</v>
      </c>
      <c r="ES49">
        <f t="shared" si="110"/>
        <v>3.54847942309204</v>
      </c>
      <c r="ET49">
        <f t="shared" si="73"/>
        <v>5.2948470597157161E-2</v>
      </c>
      <c r="EU49">
        <f t="shared" si="111"/>
        <v>1.1276725059268222</v>
      </c>
      <c r="EV49">
        <f t="shared" si="112"/>
        <v>1.4141226221984797E-2</v>
      </c>
    </row>
    <row r="50" spans="3:152">
      <c r="C50" s="4">
        <f t="shared" si="74"/>
        <v>1712.4140529806377</v>
      </c>
      <c r="D50">
        <f>Sheet2!D50</f>
        <v>577</v>
      </c>
      <c r="E50" s="4">
        <f t="shared" si="21"/>
        <v>1757.9970803338181</v>
      </c>
      <c r="F50" s="4">
        <f t="shared" si="22"/>
        <v>-1180.9970803338181</v>
      </c>
      <c r="G50" s="4">
        <f t="shared" ref="G50:G57" si="115">AVERAGE(C50,D50)</f>
        <v>1144.7070264903189</v>
      </c>
      <c r="I50" s="4">
        <f t="shared" si="1"/>
        <v>1144.7070264903189</v>
      </c>
      <c r="M50">
        <f t="shared" si="23"/>
        <v>181.78425078112866</v>
      </c>
      <c r="O50">
        <f t="shared" si="24"/>
        <v>1.2144707741107819</v>
      </c>
      <c r="P50">
        <f t="shared" si="25"/>
        <v>1.3685022713402606E-2</v>
      </c>
      <c r="Q50">
        <f t="shared" si="26"/>
        <v>121.44707741107818</v>
      </c>
      <c r="R50">
        <f t="shared" si="75"/>
        <v>681.925339663204</v>
      </c>
      <c r="S50">
        <f t="shared" si="27"/>
        <v>93.353407747203036</v>
      </c>
      <c r="T50">
        <f t="shared" si="76"/>
        <v>0.79182157492188721</v>
      </c>
      <c r="U50">
        <f t="shared" si="28"/>
        <v>48.33</v>
      </c>
      <c r="V50">
        <f t="shared" si="29"/>
        <v>1.0120589784256515</v>
      </c>
      <c r="W50">
        <f t="shared" si="30"/>
        <v>48.912810427311733</v>
      </c>
      <c r="X50">
        <f t="shared" si="31"/>
        <v>59.403178743591205</v>
      </c>
      <c r="Y50">
        <f t="shared" si="2"/>
        <v>1.2144707741107819</v>
      </c>
      <c r="Z50">
        <f t="shared" si="32"/>
        <v>48.912810427311733</v>
      </c>
      <c r="AE50">
        <f t="shared" si="113"/>
        <v>0.58652302596018924</v>
      </c>
      <c r="AF50">
        <f t="shared" si="114"/>
        <v>0.76480311910549459</v>
      </c>
      <c r="AG50">
        <f t="shared" si="33"/>
        <v>2.0986506995874312</v>
      </c>
      <c r="AH50">
        <f t="shared" si="3"/>
        <v>0</v>
      </c>
      <c r="AI50">
        <f t="shared" si="4"/>
        <v>2.0986506995874312</v>
      </c>
      <c r="AJ50">
        <f t="shared" si="77"/>
        <v>2.0986506995874312</v>
      </c>
      <c r="AK50">
        <f t="shared" si="5"/>
        <v>0</v>
      </c>
      <c r="AL50">
        <f t="shared" si="6"/>
        <v>30</v>
      </c>
      <c r="AM50">
        <f t="shared" si="78"/>
        <v>30</v>
      </c>
      <c r="AO50">
        <f t="shared" si="79"/>
        <v>1.7162024385162202</v>
      </c>
      <c r="AQ50">
        <f t="shared" si="34"/>
        <v>0.89281555099233856</v>
      </c>
      <c r="AS50">
        <f t="shared" si="7"/>
        <v>0.36177178277693112</v>
      </c>
      <c r="AT50">
        <f t="shared" si="7"/>
        <v>4.952540517952797E-2</v>
      </c>
      <c r="AU50">
        <f t="shared" si="80"/>
        <v>0.41129718795645909</v>
      </c>
      <c r="AV50">
        <f t="shared" si="35"/>
        <v>0.87958729933069502</v>
      </c>
      <c r="AW50">
        <f t="shared" si="81"/>
        <v>0.12041270066930498</v>
      </c>
      <c r="AX50">
        <f t="shared" si="8"/>
        <v>0.84587471652675839</v>
      </c>
      <c r="AY50">
        <f t="shared" si="82"/>
        <v>0.84587471652675839</v>
      </c>
      <c r="AZ50">
        <f t="shared" si="83"/>
        <v>0.79225283761311838</v>
      </c>
      <c r="BA50">
        <f t="shared" si="84"/>
        <v>0.10845689093340323</v>
      </c>
      <c r="BB50">
        <f t="shared" si="9"/>
        <v>25.723208565885354</v>
      </c>
      <c r="BC50">
        <f t="shared" si="85"/>
        <v>9.735580147194875E-3</v>
      </c>
      <c r="BD50">
        <f t="shared" si="86"/>
        <v>2.155141038593759E-3</v>
      </c>
      <c r="BE50">
        <f t="shared" si="87"/>
        <v>0.90596716024295632</v>
      </c>
      <c r="BF50">
        <f t="shared" si="88"/>
        <v>2.3788290935576597E-3</v>
      </c>
      <c r="BG50">
        <f t="shared" si="36"/>
        <v>3.5289242702075995E-3</v>
      </c>
      <c r="BH50">
        <f t="shared" si="37"/>
        <v>9.3827411262638538</v>
      </c>
      <c r="BI50">
        <f t="shared" si="89"/>
        <v>3.7610802884985854E-4</v>
      </c>
      <c r="BJ50">
        <f t="shared" si="90"/>
        <v>0.53038126888252501</v>
      </c>
      <c r="BK50">
        <f t="shared" si="91"/>
        <v>1.5148033203800628</v>
      </c>
      <c r="BL50">
        <f t="shared" si="92"/>
        <v>0.591719613341123</v>
      </c>
      <c r="BM50">
        <f t="shared" si="38"/>
        <v>1.7895294541931851E-5</v>
      </c>
      <c r="BN50">
        <f t="shared" si="93"/>
        <v>1.0873490199459839</v>
      </c>
      <c r="BO50">
        <f t="shared" si="94"/>
        <v>0.99904415972838834</v>
      </c>
      <c r="BP50">
        <f t="shared" si="95"/>
        <v>1.0883893463143843</v>
      </c>
      <c r="BQ50">
        <f t="shared" si="39"/>
        <v>0.64402132316574512</v>
      </c>
      <c r="BR50">
        <f t="shared" si="40"/>
        <v>0.64402132316574512</v>
      </c>
      <c r="BS50">
        <f t="shared" si="41"/>
        <v>0.64402132316574512</v>
      </c>
      <c r="BT50">
        <f t="shared" si="10"/>
        <v>17.695274628918632</v>
      </c>
      <c r="BU50">
        <f t="shared" si="11"/>
        <v>0.17968087857602011</v>
      </c>
      <c r="BV50">
        <f t="shared" si="12"/>
        <v>33693.576133407114</v>
      </c>
      <c r="BW50">
        <f t="shared" si="13"/>
        <v>0.35439351518362383</v>
      </c>
      <c r="BX50">
        <f t="shared" si="14"/>
        <v>12549.755734964016</v>
      </c>
      <c r="BY50">
        <f t="shared" si="96"/>
        <v>1.6187778227438283E-4</v>
      </c>
      <c r="BZ50">
        <f t="shared" si="97"/>
        <v>4.0201579270136021E-4</v>
      </c>
      <c r="CA50">
        <f t="shared" si="98"/>
        <v>-2.8815307212689243</v>
      </c>
      <c r="CB50">
        <f t="shared" si="99"/>
        <v>11.517311297101053</v>
      </c>
      <c r="CC50">
        <f t="shared" si="100"/>
        <v>7.538723055369961E-3</v>
      </c>
      <c r="CD50">
        <f t="shared" si="15"/>
        <v>32.792402999470617</v>
      </c>
      <c r="CE50" s="11">
        <f t="shared" si="16"/>
        <v>2029434386.9494553</v>
      </c>
      <c r="CF50" s="18">
        <f t="shared" si="42"/>
        <v>0.22791513676590172</v>
      </c>
      <c r="CG50" s="18">
        <f t="shared" si="17"/>
        <v>45.583027353180341</v>
      </c>
      <c r="CH50">
        <f t="shared" si="101"/>
        <v>6600</v>
      </c>
      <c r="CI50" s="4">
        <f t="shared" ref="CI50:CI57" si="116">CG50+C50</f>
        <v>1757.9970803338181</v>
      </c>
      <c r="CJ50" s="11"/>
      <c r="CK50" s="11"/>
      <c r="CL50" s="11"/>
      <c r="CM50" s="11"/>
      <c r="CN50" s="11"/>
      <c r="CO50" s="11"/>
      <c r="CP50" s="11"/>
      <c r="CQ50" s="13">
        <f t="shared" si="19"/>
        <v>1.7162024385162202</v>
      </c>
      <c r="CR50" s="14">
        <v>0.8</v>
      </c>
      <c r="CS50" s="14">
        <f t="shared" si="102"/>
        <v>0.34939944000275786</v>
      </c>
      <c r="CT50" s="14">
        <f t="shared" si="43"/>
        <v>-0.153104038926654</v>
      </c>
      <c r="CU50" s="14">
        <f t="shared" si="103"/>
        <v>2.082259539081751E-2</v>
      </c>
      <c r="CV50" s="14">
        <f t="shared" si="104"/>
        <v>-2.0727225177036442E-4</v>
      </c>
      <c r="CW50" s="14">
        <f t="shared" si="44"/>
        <v>1.7883999984531745E-2</v>
      </c>
      <c r="CX50" s="14">
        <f t="shared" si="45"/>
        <v>0.9157428754094602</v>
      </c>
      <c r="CY50" s="14">
        <f t="shared" si="46"/>
        <v>0.88430297428559179</v>
      </c>
      <c r="CZ50" s="14">
        <f t="shared" si="47"/>
        <v>8.4302974285591747E-2</v>
      </c>
      <c r="DA50" s="14">
        <v>0.85</v>
      </c>
      <c r="DB50" s="14">
        <f t="shared" si="48"/>
        <v>0.32884653176730155</v>
      </c>
      <c r="DC50" s="14">
        <f t="shared" si="49"/>
        <v>-0.14409791898979202</v>
      </c>
      <c r="DD50" s="14">
        <f t="shared" si="50"/>
        <v>1.8444928789097866E-2</v>
      </c>
      <c r="DE50" s="14">
        <f t="shared" si="51"/>
        <v>-1.5307225211578471E-4</v>
      </c>
      <c r="DF50" s="14">
        <f t="shared" si="52"/>
        <v>1.569554140862154E-2</v>
      </c>
      <c r="DG50" s="14">
        <f t="shared" si="105"/>
        <v>0.9249931287373736</v>
      </c>
      <c r="DH50" s="14">
        <f t="shared" si="106"/>
        <v>0.88901835000620955</v>
      </c>
      <c r="DI50" s="14">
        <f t="shared" si="107"/>
        <v>3.9018350006209568E-2</v>
      </c>
      <c r="DJ50" s="14">
        <f t="shared" si="108"/>
        <v>-0.90569248558764481</v>
      </c>
      <c r="DK50" s="14">
        <f t="shared" si="109"/>
        <v>0.89308123411324658</v>
      </c>
      <c r="DL50" s="14">
        <f t="shared" si="53"/>
        <v>0.85</v>
      </c>
      <c r="DM50" s="14">
        <f t="shared" si="54"/>
        <v>0.32884653176730155</v>
      </c>
      <c r="DN50" s="14">
        <f t="shared" si="55"/>
        <v>-0.14409791898979202</v>
      </c>
      <c r="DO50" s="14">
        <f t="shared" si="56"/>
        <v>1.8444928789097866E-2</v>
      </c>
      <c r="DP50" s="14">
        <f t="shared" si="57"/>
        <v>-1.5307225211578471E-4</v>
      </c>
      <c r="DQ50" s="14">
        <f t="shared" si="58"/>
        <v>1.569554140862154E-2</v>
      </c>
      <c r="DR50" s="14">
        <f t="shared" si="59"/>
        <v>0.9249931287373736</v>
      </c>
      <c r="DS50" s="14">
        <f t="shared" si="60"/>
        <v>0.88901835000620955</v>
      </c>
      <c r="DT50" s="14">
        <f t="shared" si="61"/>
        <v>3.9018350006209568E-2</v>
      </c>
      <c r="DU50" s="14">
        <f t="shared" si="62"/>
        <v>0.89308123411324658</v>
      </c>
      <c r="DV50" s="14">
        <f t="shared" si="63"/>
        <v>0.31298334499184205</v>
      </c>
      <c r="DW50" s="14">
        <f t="shared" si="64"/>
        <v>-0.13714679747239186</v>
      </c>
      <c r="DX50" s="14">
        <f t="shared" si="65"/>
        <v>1.6708324704368949E-2</v>
      </c>
      <c r="DY50" s="14">
        <f t="shared" si="66"/>
        <v>-1.1954633914053107E-4</v>
      </c>
      <c r="DZ50" s="14">
        <f t="shared" si="67"/>
        <v>1.412097278517638E-2</v>
      </c>
      <c r="EA50" s="14">
        <f t="shared" si="68"/>
        <v>0.93180833738372915</v>
      </c>
      <c r="EB50" s="14">
        <f t="shared" si="69"/>
        <v>0.89283911374431368</v>
      </c>
      <c r="EC50" s="14">
        <f t="shared" si="70"/>
        <v>-2.4212036893289657E-4</v>
      </c>
      <c r="ED50" s="14">
        <f t="shared" si="71"/>
        <v>-0.91131257456412251</v>
      </c>
      <c r="EE50" s="14">
        <f t="shared" si="72"/>
        <v>0.89281555099233856</v>
      </c>
      <c r="EI50">
        <f t="shared" si="20"/>
        <v>1144.7070264903189</v>
      </c>
      <c r="ES50">
        <f t="shared" si="110"/>
        <v>3.6280546908133879</v>
      </c>
      <c r="ET50">
        <f t="shared" si="73"/>
        <v>5.4135849251739664E-2</v>
      </c>
      <c r="EU50">
        <f t="shared" si="111"/>
        <v>1.1315933764498121</v>
      </c>
      <c r="EV50">
        <f t="shared" si="112"/>
        <v>1.4190394678927127E-2</v>
      </c>
    </row>
    <row r="51" spans="3:152">
      <c r="C51" s="4">
        <f t="shared" si="74"/>
        <v>1757.9970803338181</v>
      </c>
      <c r="D51">
        <f>Sheet2!D51</f>
        <v>578</v>
      </c>
      <c r="E51" s="4">
        <f t="shared" si="21"/>
        <v>1804.3106938190219</v>
      </c>
      <c r="F51" s="4">
        <f t="shared" si="22"/>
        <v>-1226.3106938190219</v>
      </c>
      <c r="G51" s="4">
        <f t="shared" si="115"/>
        <v>1167.9985401669092</v>
      </c>
      <c r="I51" s="4">
        <f t="shared" si="1"/>
        <v>1167.9985401669092</v>
      </c>
      <c r="M51">
        <f t="shared" si="23"/>
        <v>185.83344971171701</v>
      </c>
      <c r="O51">
        <f t="shared" si="24"/>
        <v>1.2138569972602393</v>
      </c>
      <c r="P51">
        <f t="shared" si="25"/>
        <v>1.3386586219012123E-2</v>
      </c>
      <c r="Q51">
        <f t="shared" si="26"/>
        <v>121.38569972602393</v>
      </c>
      <c r="R51">
        <f t="shared" si="75"/>
        <v>681.58070396162441</v>
      </c>
      <c r="S51">
        <f t="shared" si="27"/>
        <v>85.897105781067751</v>
      </c>
      <c r="T51">
        <f t="shared" si="76"/>
        <v>0.79141665502882841</v>
      </c>
      <c r="U51">
        <f t="shared" si="28"/>
        <v>48.33</v>
      </c>
      <c r="V51">
        <f t="shared" si="29"/>
        <v>1.0115474977168661</v>
      </c>
      <c r="W51">
        <f t="shared" si="30"/>
        <v>48.888090564656139</v>
      </c>
      <c r="X51">
        <f t="shared" si="31"/>
        <v>59.343150814600136</v>
      </c>
      <c r="Y51">
        <f t="shared" si="2"/>
        <v>1.2138569972602393</v>
      </c>
      <c r="Z51">
        <f t="shared" si="32"/>
        <v>48.888090564656139</v>
      </c>
      <c r="AE51">
        <f t="shared" si="113"/>
        <v>0.58222916217932574</v>
      </c>
      <c r="AF51">
        <f t="shared" si="114"/>
        <v>0.76167377786281854</v>
      </c>
      <c r="AG51">
        <f t="shared" si="33"/>
        <v>2.0724480849958176</v>
      </c>
      <c r="AH51">
        <f t="shared" si="3"/>
        <v>0</v>
      </c>
      <c r="AI51">
        <f t="shared" si="4"/>
        <v>2.0724480849958176</v>
      </c>
      <c r="AJ51">
        <f t="shared" si="77"/>
        <v>2.0724480849958176</v>
      </c>
      <c r="AK51">
        <f t="shared" si="5"/>
        <v>0</v>
      </c>
      <c r="AL51">
        <f t="shared" si="6"/>
        <v>30</v>
      </c>
      <c r="AM51">
        <f t="shared" si="78"/>
        <v>30</v>
      </c>
      <c r="AO51">
        <f t="shared" si="79"/>
        <v>1.7511222491258007</v>
      </c>
      <c r="AQ51">
        <f t="shared" si="34"/>
        <v>0.89111553411744127</v>
      </c>
      <c r="AS51">
        <f t="shared" si="7"/>
        <v>0.36158894828623656</v>
      </c>
      <c r="AT51">
        <f t="shared" si="7"/>
        <v>4.5569723379311901E-2</v>
      </c>
      <c r="AU51">
        <f t="shared" si="80"/>
        <v>0.40715867166554848</v>
      </c>
      <c r="AV51">
        <f t="shared" si="35"/>
        <v>0.88807871095339419</v>
      </c>
      <c r="AW51">
        <f t="shared" si="81"/>
        <v>0.11192128904660581</v>
      </c>
      <c r="AX51">
        <f t="shared" si="8"/>
        <v>0.85038239284930628</v>
      </c>
      <c r="AY51">
        <f t="shared" si="82"/>
        <v>0.85038239284930628</v>
      </c>
      <c r="AZ51">
        <f t="shared" si="83"/>
        <v>0.79175237710499191</v>
      </c>
      <c r="BA51">
        <f t="shared" si="84"/>
        <v>9.9781635972529703E-2</v>
      </c>
      <c r="BB51">
        <f t="shared" si="9"/>
        <v>25.716707666242893</v>
      </c>
      <c r="BC51">
        <f t="shared" si="85"/>
        <v>9.6152420559558541E-3</v>
      </c>
      <c r="BD51">
        <f t="shared" si="86"/>
        <v>2.1526440196437597E-3</v>
      </c>
      <c r="BE51">
        <f t="shared" si="87"/>
        <v>0.90708406889743121</v>
      </c>
      <c r="BF51">
        <f t="shared" si="88"/>
        <v>2.373147201516082E-3</v>
      </c>
      <c r="BG51">
        <f t="shared" si="36"/>
        <v>3.5182714754471009E-3</v>
      </c>
      <c r="BH51">
        <f t="shared" si="37"/>
        <v>8.9413111480567462</v>
      </c>
      <c r="BI51">
        <f t="shared" si="89"/>
        <v>3.9348496179016676E-4</v>
      </c>
      <c r="BJ51">
        <f t="shared" si="90"/>
        <v>0.55965671109060811</v>
      </c>
      <c r="BK51">
        <f t="shared" si="91"/>
        <v>1.5435260218097673</v>
      </c>
      <c r="BL51">
        <f t="shared" si="92"/>
        <v>0.60214887627968949</v>
      </c>
      <c r="BM51">
        <f t="shared" si="38"/>
        <v>1.6395120642343996E-5</v>
      </c>
      <c r="BN51">
        <f t="shared" si="93"/>
        <v>1.0874538329942127</v>
      </c>
      <c r="BO51">
        <f t="shared" si="94"/>
        <v>0.99912425109766456</v>
      </c>
      <c r="BP51">
        <f t="shared" si="95"/>
        <v>1.0884070042334644</v>
      </c>
      <c r="BQ51">
        <f t="shared" si="39"/>
        <v>0.65538305453412382</v>
      </c>
      <c r="BR51">
        <f t="shared" si="40"/>
        <v>0.65538305453412382</v>
      </c>
      <c r="BS51">
        <f t="shared" si="41"/>
        <v>0.65538305453412382</v>
      </c>
      <c r="BT51">
        <f t="shared" si="10"/>
        <v>17.677393250996296</v>
      </c>
      <c r="BU51">
        <f t="shared" si="11"/>
        <v>0.16901946093610165</v>
      </c>
      <c r="BV51">
        <f t="shared" si="12"/>
        <v>33639.774105484088</v>
      </c>
      <c r="BW51">
        <f t="shared" si="13"/>
        <v>0.37247399498658751</v>
      </c>
      <c r="BX51">
        <f t="shared" si="14"/>
        <v>11921.503894745181</v>
      </c>
      <c r="BY51">
        <f t="shared" si="96"/>
        <v>1.6187778227438283E-4</v>
      </c>
      <c r="BZ51">
        <f t="shared" si="97"/>
        <v>4.2320164004004966E-4</v>
      </c>
      <c r="CA51">
        <f t="shared" si="98"/>
        <v>-2.862902861334657</v>
      </c>
      <c r="CB51">
        <f t="shared" si="99"/>
        <v>11.448732182417981</v>
      </c>
      <c r="CC51">
        <f t="shared" si="100"/>
        <v>7.6293090493256034E-3</v>
      </c>
      <c r="CD51">
        <f t="shared" si="15"/>
        <v>33.318620636940828</v>
      </c>
      <c r="CE51" s="11">
        <f t="shared" si="16"/>
        <v>2014932897.4513264</v>
      </c>
      <c r="CF51" s="18">
        <f t="shared" si="42"/>
        <v>0.2315680674260191</v>
      </c>
      <c r="CG51" s="18">
        <f t="shared" si="17"/>
        <v>46.313613485203817</v>
      </c>
      <c r="CH51">
        <f t="shared" si="101"/>
        <v>6800</v>
      </c>
      <c r="CI51" s="4">
        <f t="shared" si="116"/>
        <v>1804.3106938190219</v>
      </c>
      <c r="CJ51" s="11"/>
      <c r="CK51" s="11"/>
      <c r="CL51" s="11"/>
      <c r="CM51" s="11"/>
      <c r="CN51" s="11"/>
      <c r="CO51" s="11"/>
      <c r="CP51" s="11"/>
      <c r="CQ51" s="13">
        <f t="shared" si="19"/>
        <v>1.7511222491258007</v>
      </c>
      <c r="CR51" s="14">
        <v>0.8</v>
      </c>
      <c r="CS51" s="14">
        <f t="shared" si="102"/>
        <v>0.35650871918694227</v>
      </c>
      <c r="CT51" s="14">
        <f t="shared" si="43"/>
        <v>-0.15621926818102039</v>
      </c>
      <c r="CU51" s="14">
        <f t="shared" si="103"/>
        <v>2.1678576582897506E-2</v>
      </c>
      <c r="CV51" s="14">
        <f t="shared" si="104"/>
        <v>-2.2923499737112295E-4</v>
      </c>
      <c r="CW51" s="14">
        <f t="shared" si="44"/>
        <v>1.8681100830552817E-2</v>
      </c>
      <c r="CX51" s="14">
        <f t="shared" si="45"/>
        <v>0.91243539630343795</v>
      </c>
      <c r="CY51" s="14">
        <f t="shared" si="46"/>
        <v>0.88273384103895824</v>
      </c>
      <c r="CZ51" s="14">
        <f t="shared" si="47"/>
        <v>8.27338410389582E-2</v>
      </c>
      <c r="DA51" s="14">
        <v>0.85</v>
      </c>
      <c r="DB51" s="14">
        <f t="shared" si="48"/>
        <v>0.33553761805829863</v>
      </c>
      <c r="DC51" s="14">
        <f t="shared" si="49"/>
        <v>-0.14702989946448977</v>
      </c>
      <c r="DD51" s="14">
        <f t="shared" si="50"/>
        <v>1.9203168184158344E-2</v>
      </c>
      <c r="DE51" s="14">
        <f t="shared" si="51"/>
        <v>-1.6929191925906808E-4</v>
      </c>
      <c r="DF51" s="14">
        <f t="shared" si="52"/>
        <v>1.6389344869243802E-2</v>
      </c>
      <c r="DG51" s="14">
        <f t="shared" si="105"/>
        <v>0.92203311411141997</v>
      </c>
      <c r="DH51" s="14">
        <f t="shared" si="106"/>
        <v>0.88745407932696252</v>
      </c>
      <c r="DI51" s="14">
        <f t="shared" si="107"/>
        <v>3.7454079326962542E-2</v>
      </c>
      <c r="DJ51" s="14">
        <f t="shared" si="108"/>
        <v>-0.90559523423991439</v>
      </c>
      <c r="DK51" s="14">
        <f t="shared" si="109"/>
        <v>0.89135852079477706</v>
      </c>
      <c r="DL51" s="14">
        <f t="shared" si="53"/>
        <v>0.85</v>
      </c>
      <c r="DM51" s="14">
        <f t="shared" si="54"/>
        <v>0.33553761805829863</v>
      </c>
      <c r="DN51" s="14">
        <f t="shared" si="55"/>
        <v>-0.14702989946448977</v>
      </c>
      <c r="DO51" s="14">
        <f t="shared" si="56"/>
        <v>1.9203168184158344E-2</v>
      </c>
      <c r="DP51" s="14">
        <f t="shared" si="57"/>
        <v>-1.6929191925906808E-4</v>
      </c>
      <c r="DQ51" s="14">
        <f t="shared" si="58"/>
        <v>1.6389344869243802E-2</v>
      </c>
      <c r="DR51" s="14">
        <f t="shared" si="59"/>
        <v>0.92203311411141997</v>
      </c>
      <c r="DS51" s="14">
        <f t="shared" si="60"/>
        <v>0.88745407932696252</v>
      </c>
      <c r="DT51" s="14">
        <f t="shared" si="61"/>
        <v>3.7454079326962542E-2</v>
      </c>
      <c r="DU51" s="14">
        <f t="shared" si="62"/>
        <v>0.89135852079477706</v>
      </c>
      <c r="DV51" s="14">
        <f t="shared" si="63"/>
        <v>0.3199688662820544</v>
      </c>
      <c r="DW51" s="14">
        <f t="shared" si="64"/>
        <v>-0.14020779700785535</v>
      </c>
      <c r="DX51" s="14">
        <f t="shared" si="65"/>
        <v>1.7462478972387726E-2</v>
      </c>
      <c r="DY51" s="14">
        <f t="shared" si="66"/>
        <v>-1.334961543718223E-4</v>
      </c>
      <c r="DZ51" s="14">
        <f t="shared" si="67"/>
        <v>1.48022876455348E-2</v>
      </c>
      <c r="EA51" s="14">
        <f t="shared" si="68"/>
        <v>0.92884255324309928</v>
      </c>
      <c r="EB51" s="14">
        <f t="shared" si="69"/>
        <v>0.89113717276942161</v>
      </c>
      <c r="EC51" s="14">
        <f t="shared" si="70"/>
        <v>-2.2134802535545006E-4</v>
      </c>
      <c r="ED51" s="14">
        <f t="shared" si="71"/>
        <v>-0.91094716707266254</v>
      </c>
      <c r="EE51" s="14">
        <f t="shared" si="72"/>
        <v>0.89111553411744127</v>
      </c>
      <c r="EI51">
        <f t="shared" si="20"/>
        <v>1167.9985401669092</v>
      </c>
      <c r="ES51">
        <f t="shared" si="110"/>
        <v>3.7090297768371889</v>
      </c>
      <c r="ET51">
        <f t="shared" si="73"/>
        <v>5.5344115229987181E-2</v>
      </c>
      <c r="EU51">
        <f t="shared" si="111"/>
        <v>1.1356225035951588</v>
      </c>
      <c r="EV51">
        <f t="shared" si="112"/>
        <v>1.4240920694361598E-2</v>
      </c>
    </row>
    <row r="52" spans="3:152">
      <c r="C52" s="4">
        <f t="shared" si="74"/>
        <v>1804.3106938190219</v>
      </c>
      <c r="D52">
        <f>Sheet2!D52</f>
        <v>579</v>
      </c>
      <c r="E52" s="4">
        <f t="shared" si="21"/>
        <v>1851.4017361027588</v>
      </c>
      <c r="F52" s="4">
        <f t="shared" si="22"/>
        <v>-1272.4017361027588</v>
      </c>
      <c r="G52" s="4">
        <f t="shared" si="115"/>
        <v>1191.6553469095111</v>
      </c>
      <c r="I52" s="4">
        <f t="shared" si="1"/>
        <v>1191.6553469095111</v>
      </c>
      <c r="M52">
        <f t="shared" si="23"/>
        <v>189.95390624819271</v>
      </c>
      <c r="O52">
        <f t="shared" si="24"/>
        <v>1.2132339117534681</v>
      </c>
      <c r="P52">
        <f t="shared" si="25"/>
        <v>1.3095810628573977E-2</v>
      </c>
      <c r="Q52">
        <f t="shared" si="26"/>
        <v>121.32339117534681</v>
      </c>
      <c r="R52">
        <f t="shared" si="75"/>
        <v>681.23084144957238</v>
      </c>
      <c r="S52">
        <f t="shared" si="27"/>
        <v>78.635227275926738</v>
      </c>
      <c r="T52">
        <f t="shared" si="76"/>
        <v>0.7910046093751808</v>
      </c>
      <c r="U52">
        <f t="shared" si="28"/>
        <v>48.33</v>
      </c>
      <c r="V52">
        <f t="shared" si="29"/>
        <v>1.0110282597945568</v>
      </c>
      <c r="W52">
        <f t="shared" si="30"/>
        <v>48.86299579587093</v>
      </c>
      <c r="X52">
        <f t="shared" si="31"/>
        <v>59.282243529417755</v>
      </c>
      <c r="Y52">
        <f t="shared" si="2"/>
        <v>1.2132339117534681</v>
      </c>
      <c r="Z52">
        <f t="shared" si="32"/>
        <v>48.86299579587093</v>
      </c>
      <c r="AE52">
        <f t="shared" si="113"/>
        <v>0.57795331483239376</v>
      </c>
      <c r="AF52">
        <f t="shared" si="114"/>
        <v>0.75854076897455491</v>
      </c>
      <c r="AG52">
        <f t="shared" si="33"/>
        <v>2.0465125961154316</v>
      </c>
      <c r="AH52">
        <f t="shared" si="3"/>
        <v>0</v>
      </c>
      <c r="AI52">
        <f t="shared" si="4"/>
        <v>2.0465125961154316</v>
      </c>
      <c r="AJ52">
        <f t="shared" si="77"/>
        <v>2.0465125961154316</v>
      </c>
      <c r="AK52">
        <f t="shared" si="5"/>
        <v>0</v>
      </c>
      <c r="AL52">
        <f t="shared" si="6"/>
        <v>30</v>
      </c>
      <c r="AM52">
        <f t="shared" si="78"/>
        <v>30</v>
      </c>
      <c r="AO52">
        <f t="shared" si="79"/>
        <v>1.786589725501516</v>
      </c>
      <c r="AQ52">
        <f t="shared" si="34"/>
        <v>0.88941597843694209</v>
      </c>
      <c r="AS52">
        <f t="shared" si="7"/>
        <v>0.36140334089294862</v>
      </c>
      <c r="AT52">
        <f t="shared" si="7"/>
        <v>4.1717186187466442E-2</v>
      </c>
      <c r="AU52">
        <f t="shared" si="80"/>
        <v>0.40312052708041507</v>
      </c>
      <c r="AV52">
        <f t="shared" si="35"/>
        <v>0.8965143588950889</v>
      </c>
      <c r="AW52">
        <f t="shared" si="81"/>
        <v>0.1034856411049111</v>
      </c>
      <c r="AX52">
        <f t="shared" si="8"/>
        <v>0.85473680313224021</v>
      </c>
      <c r="AY52">
        <f t="shared" si="82"/>
        <v>0.85473680313224021</v>
      </c>
      <c r="AZ52">
        <f t="shared" si="83"/>
        <v>0.79124439122374635</v>
      </c>
      <c r="BA52">
        <f t="shared" si="84"/>
        <v>9.1334212647046387E-2</v>
      </c>
      <c r="BB52">
        <f t="shared" si="9"/>
        <v>25.710106491361067</v>
      </c>
      <c r="BC52">
        <f t="shared" si="85"/>
        <v>9.4961317146102699E-3</v>
      </c>
      <c r="BD52">
        <f t="shared" si="86"/>
        <v>2.1501576426926176E-3</v>
      </c>
      <c r="BE52">
        <f t="shared" si="87"/>
        <v>0.90819077640424306</v>
      </c>
      <c r="BF52">
        <f t="shared" si="88"/>
        <v>2.3675175949326808E-3</v>
      </c>
      <c r="BG52">
        <f t="shared" si="36"/>
        <v>3.5076734348355532E-3</v>
      </c>
      <c r="BH52">
        <f t="shared" si="37"/>
        <v>8.4957136364593264</v>
      </c>
      <c r="BI52">
        <f t="shared" si="89"/>
        <v>4.1287566706372782E-4</v>
      </c>
      <c r="BJ52">
        <f t="shared" si="90"/>
        <v>0.59284490614768381</v>
      </c>
      <c r="BK52">
        <f t="shared" si="91"/>
        <v>1.5760921902764116</v>
      </c>
      <c r="BL52">
        <f t="shared" si="92"/>
        <v>0.61330956490167454</v>
      </c>
      <c r="BM52">
        <f t="shared" si="38"/>
        <v>1.4944416163037343E-5</v>
      </c>
      <c r="BN52">
        <f t="shared" si="93"/>
        <v>1.0875551997396062</v>
      </c>
      <c r="BO52">
        <f t="shared" si="94"/>
        <v>0.99920170788701312</v>
      </c>
      <c r="BP52">
        <f t="shared" si="95"/>
        <v>1.0884240800983338</v>
      </c>
      <c r="BQ52">
        <f t="shared" si="39"/>
        <v>0.66754089899361446</v>
      </c>
      <c r="BR52">
        <f t="shared" si="40"/>
        <v>0.66754089899361446</v>
      </c>
      <c r="BS52">
        <f t="shared" si="41"/>
        <v>0.66754089899361446</v>
      </c>
      <c r="BT52">
        <f t="shared" si="10"/>
        <v>17.659249926665858</v>
      </c>
      <c r="BU52">
        <f t="shared" si="11"/>
        <v>0.15816972395664372</v>
      </c>
      <c r="BV52">
        <f t="shared" si="12"/>
        <v>33585.123344637388</v>
      </c>
      <c r="BW52">
        <f t="shared" si="13"/>
        <v>0.39288691054228425</v>
      </c>
      <c r="BX52">
        <f t="shared" si="14"/>
        <v>11283.746448496178</v>
      </c>
      <c r="BY52">
        <f t="shared" si="96"/>
        <v>1.6187778227438283E-4</v>
      </c>
      <c r="BZ52">
        <f t="shared" si="97"/>
        <v>4.4712100037238878E-4</v>
      </c>
      <c r="CA52">
        <f t="shared" si="98"/>
        <v>-2.8428955077380116</v>
      </c>
      <c r="CB52">
        <f t="shared" si="99"/>
        <v>11.375020007899938</v>
      </c>
      <c r="CC52">
        <f t="shared" si="100"/>
        <v>7.7285080131328293E-3</v>
      </c>
      <c r="CD52">
        <f t="shared" si="15"/>
        <v>33.87855895303781</v>
      </c>
      <c r="CE52" s="11">
        <f t="shared" si="16"/>
        <v>2000879246.5622644</v>
      </c>
      <c r="CF52" s="18">
        <f t="shared" si="42"/>
        <v>0.23545521141868406</v>
      </c>
      <c r="CG52" s="18">
        <f t="shared" si="17"/>
        <v>47.091042283736812</v>
      </c>
      <c r="CH52">
        <f t="shared" si="101"/>
        <v>7000</v>
      </c>
      <c r="CI52" s="4">
        <f t="shared" si="116"/>
        <v>1851.4017361027588</v>
      </c>
      <c r="CJ52" s="11"/>
      <c r="CK52" s="11"/>
      <c r="CL52" s="11"/>
      <c r="CM52" s="11"/>
      <c r="CN52" s="11"/>
      <c r="CO52" s="11"/>
      <c r="CP52" s="11"/>
      <c r="CQ52" s="13">
        <f t="shared" si="19"/>
        <v>1.786589725501516</v>
      </c>
      <c r="CR52" s="14">
        <v>0.8</v>
      </c>
      <c r="CS52" s="14">
        <f t="shared" si="102"/>
        <v>0.36372949693778844</v>
      </c>
      <c r="CT52" s="14">
        <f t="shared" si="43"/>
        <v>-0.15938335521515398</v>
      </c>
      <c r="CU52" s="14">
        <f t="shared" si="103"/>
        <v>2.2565631669577018E-2</v>
      </c>
      <c r="CV52" s="14">
        <f t="shared" si="104"/>
        <v>-2.5340941850232417E-4</v>
      </c>
      <c r="CW52" s="14">
        <f t="shared" si="44"/>
        <v>1.951229744115085E-2</v>
      </c>
      <c r="CX52" s="14">
        <f t="shared" si="45"/>
        <v>0.90902045260194919</v>
      </c>
      <c r="CY52" s="14">
        <f t="shared" si="46"/>
        <v>0.88117276332418415</v>
      </c>
      <c r="CZ52" s="14">
        <f t="shared" si="47"/>
        <v>8.1172763324184105E-2</v>
      </c>
      <c r="DA52" s="14">
        <v>0.85</v>
      </c>
      <c r="DB52" s="14">
        <f t="shared" si="48"/>
        <v>0.34233364417674211</v>
      </c>
      <c r="DC52" s="14">
        <f t="shared" si="49"/>
        <v>-0.15000786373190966</v>
      </c>
      <c r="DD52" s="14">
        <f t="shared" si="50"/>
        <v>1.9988933243639161E-2</v>
      </c>
      <c r="DE52" s="14">
        <f t="shared" si="51"/>
        <v>-1.8714492685917893E-4</v>
      </c>
      <c r="DF52" s="14">
        <f t="shared" si="52"/>
        <v>1.7112383196159629E-2</v>
      </c>
      <c r="DG52" s="14">
        <f t="shared" si="105"/>
        <v>0.91897563861538156</v>
      </c>
      <c r="DH52" s="14">
        <f t="shared" si="106"/>
        <v>0.88589407771451067</v>
      </c>
      <c r="DI52" s="14">
        <f t="shared" si="107"/>
        <v>3.5894077714510697E-2</v>
      </c>
      <c r="DJ52" s="14">
        <f t="shared" si="108"/>
        <v>-0.90557371219346938</v>
      </c>
      <c r="DK52" s="14">
        <f t="shared" si="109"/>
        <v>0.88963683710249108</v>
      </c>
      <c r="DL52" s="14">
        <f t="shared" si="53"/>
        <v>0.85</v>
      </c>
      <c r="DM52" s="14">
        <f t="shared" si="54"/>
        <v>0.34233364417674211</v>
      </c>
      <c r="DN52" s="14">
        <f t="shared" si="55"/>
        <v>-0.15000786373190966</v>
      </c>
      <c r="DO52" s="14">
        <f t="shared" si="56"/>
        <v>1.9988933243639161E-2</v>
      </c>
      <c r="DP52" s="14">
        <f t="shared" si="57"/>
        <v>-1.8714492685917893E-4</v>
      </c>
      <c r="DQ52" s="14">
        <f t="shared" si="58"/>
        <v>1.7112383196159629E-2</v>
      </c>
      <c r="DR52" s="14">
        <f t="shared" si="59"/>
        <v>0.91897563861538156</v>
      </c>
      <c r="DS52" s="14">
        <f t="shared" si="60"/>
        <v>0.88589407771451067</v>
      </c>
      <c r="DT52" s="14">
        <f t="shared" si="61"/>
        <v>3.5894077714510697E-2</v>
      </c>
      <c r="DU52" s="14">
        <f t="shared" si="62"/>
        <v>0.88963683710249108</v>
      </c>
      <c r="DV52" s="14">
        <f t="shared" si="63"/>
        <v>0.32708132736269313</v>
      </c>
      <c r="DW52" s="14">
        <f t="shared" si="64"/>
        <v>-0.14332442054378841</v>
      </c>
      <c r="DX52" s="14">
        <f t="shared" si="65"/>
        <v>1.8247440416687376E-2</v>
      </c>
      <c r="DY52" s="14">
        <f t="shared" si="66"/>
        <v>-1.4900776486735214E-4</v>
      </c>
      <c r="DZ52" s="14">
        <f t="shared" si="67"/>
        <v>1.5515465609489468E-2</v>
      </c>
      <c r="EA52" s="14">
        <f t="shared" si="68"/>
        <v>0.92576564234751113</v>
      </c>
      <c r="EB52" s="14">
        <f t="shared" si="69"/>
        <v>0.88943571262405596</v>
      </c>
      <c r="EC52" s="14">
        <f t="shared" si="70"/>
        <v>-2.0112447843512182E-4</v>
      </c>
      <c r="ED52" s="14">
        <f t="shared" si="71"/>
        <v>-0.9106478930095383</v>
      </c>
      <c r="EE52" s="14">
        <f t="shared" si="72"/>
        <v>0.88941597843694209</v>
      </c>
      <c r="EI52">
        <f t="shared" si="20"/>
        <v>1191.6553469095111</v>
      </c>
      <c r="ES52">
        <f t="shared" si="110"/>
        <v>3.7914763293446772</v>
      </c>
      <c r="ET52">
        <f t="shared" si="73"/>
        <v>5.6574337626902144E-2</v>
      </c>
      <c r="EU52">
        <f t="shared" si="111"/>
        <v>1.1397654795875451</v>
      </c>
      <c r="EV52">
        <f t="shared" si="112"/>
        <v>1.4292874395842007E-2</v>
      </c>
    </row>
    <row r="53" spans="3:152">
      <c r="C53" s="4">
        <f t="shared" si="74"/>
        <v>1851.4017361027588</v>
      </c>
      <c r="D53">
        <f>Sheet2!D53</f>
        <v>580</v>
      </c>
      <c r="E53" s="4">
        <f t="shared" si="21"/>
        <v>1899.3247286457399</v>
      </c>
      <c r="F53" s="4">
        <f t="shared" si="22"/>
        <v>-1319.3247286457399</v>
      </c>
      <c r="G53" s="4">
        <f t="shared" si="115"/>
        <v>1215.7008680513795</v>
      </c>
      <c r="I53" s="4">
        <f t="shared" si="1"/>
        <v>1215.7008680513795</v>
      </c>
      <c r="M53">
        <f t="shared" si="23"/>
        <v>194.14992924061156</v>
      </c>
      <c r="O53">
        <f t="shared" si="24"/>
        <v>1.2126009158425566</v>
      </c>
      <c r="P53">
        <f t="shared" si="25"/>
        <v>1.2812265189828169E-2</v>
      </c>
      <c r="Q53">
        <f t="shared" si="26"/>
        <v>121.26009158425566</v>
      </c>
      <c r="R53">
        <f t="shared" si="75"/>
        <v>680.87541424559561</v>
      </c>
      <c r="S53">
        <f t="shared" si="27"/>
        <v>71.55659174399527</v>
      </c>
      <c r="T53">
        <f t="shared" si="76"/>
        <v>0.79058500707593893</v>
      </c>
      <c r="U53">
        <f t="shared" si="28"/>
        <v>48.33</v>
      </c>
      <c r="V53">
        <f t="shared" si="29"/>
        <v>1.0105007632021306</v>
      </c>
      <c r="W53">
        <f t="shared" si="30"/>
        <v>48.837501885558972</v>
      </c>
      <c r="X53">
        <f t="shared" si="31"/>
        <v>59.220399513891394</v>
      </c>
      <c r="Y53">
        <f t="shared" si="2"/>
        <v>1.2126009158425566</v>
      </c>
      <c r="Z53">
        <f t="shared" si="32"/>
        <v>48.837501885558972</v>
      </c>
      <c r="AE53">
        <f t="shared" si="113"/>
        <v>0.57369262909871421</v>
      </c>
      <c r="AF53">
        <f t="shared" si="114"/>
        <v>0.75540209040405215</v>
      </c>
      <c r="AG53">
        <f t="shared" si="33"/>
        <v>2.0208253712116728</v>
      </c>
      <c r="AH53">
        <f t="shared" si="3"/>
        <v>0</v>
      </c>
      <c r="AI53">
        <f t="shared" si="4"/>
        <v>2.0208253712116728</v>
      </c>
      <c r="AJ53">
        <f t="shared" si="77"/>
        <v>2.0208253712116728</v>
      </c>
      <c r="AK53">
        <f t="shared" si="5"/>
        <v>0</v>
      </c>
      <c r="AL53">
        <f t="shared" si="6"/>
        <v>30</v>
      </c>
      <c r="AM53">
        <f t="shared" si="78"/>
        <v>30</v>
      </c>
      <c r="AO53">
        <f t="shared" si="79"/>
        <v>1.8226399820860262</v>
      </c>
      <c r="AQ53">
        <f t="shared" si="34"/>
        <v>0.88771696756973539</v>
      </c>
      <c r="AS53">
        <f t="shared" si="7"/>
        <v>0.3612147813458087</v>
      </c>
      <c r="AT53">
        <f t="shared" si="7"/>
        <v>3.7961862184871444E-2</v>
      </c>
      <c r="AU53">
        <f t="shared" si="80"/>
        <v>0.39917664353068016</v>
      </c>
      <c r="AV53">
        <f t="shared" si="35"/>
        <v>0.90489959069473014</v>
      </c>
      <c r="AW53">
        <f t="shared" si="81"/>
        <v>9.5100409305269862E-2</v>
      </c>
      <c r="AX53">
        <f t="shared" si="8"/>
        <v>0.85894767606104938</v>
      </c>
      <c r="AY53">
        <f t="shared" si="82"/>
        <v>0.85894767606104938</v>
      </c>
      <c r="AZ53">
        <f t="shared" si="83"/>
        <v>0.79072839242250603</v>
      </c>
      <c r="BA53">
        <f t="shared" si="84"/>
        <v>8.3101588885618902E-2</v>
      </c>
      <c r="BB53">
        <f t="shared" si="9"/>
        <v>25.703398586382626</v>
      </c>
      <c r="BC53">
        <f t="shared" si="85"/>
        <v>9.3781625453181004E-3</v>
      </c>
      <c r="BD53">
        <f t="shared" si="86"/>
        <v>2.1476804909042052E-3</v>
      </c>
      <c r="BE53">
        <f t="shared" si="87"/>
        <v>0.9092880489753955</v>
      </c>
      <c r="BF53">
        <f t="shared" si="88"/>
        <v>2.361936344950597E-3</v>
      </c>
      <c r="BG53">
        <f t="shared" si="36"/>
        <v>3.4971222637658903E-3</v>
      </c>
      <c r="BH53">
        <f t="shared" si="37"/>
        <v>8.044473914042749</v>
      </c>
      <c r="BI53">
        <f t="shared" si="89"/>
        <v>4.3472355074222773E-4</v>
      </c>
      <c r="BJ53">
        <f t="shared" si="90"/>
        <v>0.63089594172292407</v>
      </c>
      <c r="BK53">
        <f t="shared" si="91"/>
        <v>1.6134357671673205</v>
      </c>
      <c r="BL53">
        <f t="shared" si="92"/>
        <v>0.62532101874368407</v>
      </c>
      <c r="BM53">
        <f t="shared" si="38"/>
        <v>1.354048734628098E-5</v>
      </c>
      <c r="BN53">
        <f t="shared" si="93"/>
        <v>1.0876533074282997</v>
      </c>
      <c r="BO53">
        <f t="shared" si="94"/>
        <v>0.99927667328709691</v>
      </c>
      <c r="BP53">
        <f t="shared" si="95"/>
        <v>1.0884406055937341</v>
      </c>
      <c r="BQ53">
        <f t="shared" si="39"/>
        <v>0.68062478833186624</v>
      </c>
      <c r="BR53">
        <f t="shared" si="40"/>
        <v>0.68062478833186624</v>
      </c>
      <c r="BS53">
        <f t="shared" si="41"/>
        <v>0.68062478833186624</v>
      </c>
      <c r="BT53">
        <f t="shared" si="10"/>
        <v>17.640827565067703</v>
      </c>
      <c r="BU53">
        <f t="shared" si="11"/>
        <v>0.1471203111506228</v>
      </c>
      <c r="BV53">
        <f t="shared" si="12"/>
        <v>33529.570228756493</v>
      </c>
      <c r="BW53">
        <f t="shared" si="13"/>
        <v>0.4161589338109416</v>
      </c>
      <c r="BX53">
        <f t="shared" si="14"/>
        <v>10635.127377096072</v>
      </c>
      <c r="BY53">
        <f t="shared" si="96"/>
        <v>1.6187778227438283E-4</v>
      </c>
      <c r="BZ53">
        <f t="shared" si="97"/>
        <v>4.7439018087036728E-4</v>
      </c>
      <c r="CA53">
        <f t="shared" si="98"/>
        <v>-2.8212799676432425</v>
      </c>
      <c r="CB53">
        <f t="shared" si="99"/>
        <v>11.295327746231861</v>
      </c>
      <c r="CC53">
        <f t="shared" si="100"/>
        <v>7.8379470650339986E-3</v>
      </c>
      <c r="CD53">
        <f t="shared" si="15"/>
        <v>34.477745564499145</v>
      </c>
      <c r="CE53" s="11">
        <f t="shared" si="16"/>
        <v>1987356095.7387123</v>
      </c>
      <c r="CF53" s="18">
        <f t="shared" si="42"/>
        <v>0.2396149627149059</v>
      </c>
      <c r="CG53" s="18">
        <f t="shared" si="17"/>
        <v>47.922992542981177</v>
      </c>
      <c r="CH53">
        <f t="shared" si="101"/>
        <v>7200</v>
      </c>
      <c r="CI53" s="4">
        <f t="shared" si="116"/>
        <v>1899.3247286457399</v>
      </c>
      <c r="CJ53" s="11"/>
      <c r="CK53" s="11"/>
      <c r="CL53" s="11"/>
      <c r="CM53" s="11"/>
      <c r="CN53" s="11"/>
      <c r="CO53" s="11"/>
      <c r="CP53" s="11"/>
      <c r="CQ53" s="13">
        <f t="shared" si="19"/>
        <v>1.8226399820860262</v>
      </c>
      <c r="CR53" s="14">
        <v>0.8</v>
      </c>
      <c r="CS53" s="14">
        <f t="shared" si="102"/>
        <v>0.37106892215936882</v>
      </c>
      <c r="CT53" s="14">
        <f t="shared" si="43"/>
        <v>-0.16259943262161819</v>
      </c>
      <c r="CU53" s="14">
        <f t="shared" si="103"/>
        <v>2.3485489509942035E-2</v>
      </c>
      <c r="CV53" s="14">
        <f t="shared" si="104"/>
        <v>-2.8002903020609506E-4</v>
      </c>
      <c r="CW53" s="14">
        <f t="shared" si="44"/>
        <v>2.0379777396848223E-2</v>
      </c>
      <c r="CX53" s="14">
        <f t="shared" si="45"/>
        <v>0.90549272444454265</v>
      </c>
      <c r="CY53" s="14">
        <f t="shared" si="46"/>
        <v>0.87961982607717526</v>
      </c>
      <c r="CZ53" s="14">
        <f t="shared" si="47"/>
        <v>7.9619826077175215E-2</v>
      </c>
      <c r="DA53" s="14">
        <v>0.85</v>
      </c>
      <c r="DB53" s="14">
        <f t="shared" si="48"/>
        <v>0.34924133850293537</v>
      </c>
      <c r="DC53" s="14">
        <f t="shared" si="49"/>
        <v>-0.15303476011446418</v>
      </c>
      <c r="DD53" s="14">
        <f t="shared" si="50"/>
        <v>2.0803755413651079E-2</v>
      </c>
      <c r="DE53" s="14">
        <f t="shared" si="51"/>
        <v>-2.0680372768341201E-4</v>
      </c>
      <c r="DF53" s="14">
        <f t="shared" si="52"/>
        <v>1.7866510948979519E-2</v>
      </c>
      <c r="DG53" s="14">
        <f t="shared" si="105"/>
        <v>0.91581580705753296</v>
      </c>
      <c r="DH53" s="14">
        <f t="shared" si="106"/>
        <v>0.88433823217091234</v>
      </c>
      <c r="DI53" s="14">
        <f t="shared" si="107"/>
        <v>3.4338232170912364E-2</v>
      </c>
      <c r="DJ53" s="14">
        <f t="shared" si="108"/>
        <v>-0.90563187812525825</v>
      </c>
      <c r="DK53" s="14">
        <f t="shared" si="109"/>
        <v>0.88791632450261759</v>
      </c>
      <c r="DL53" s="14">
        <f t="shared" si="53"/>
        <v>0.85</v>
      </c>
      <c r="DM53" s="14">
        <f t="shared" si="54"/>
        <v>0.34924133850293537</v>
      </c>
      <c r="DN53" s="14">
        <f t="shared" si="55"/>
        <v>-0.15303476011446418</v>
      </c>
      <c r="DO53" s="14">
        <f t="shared" si="56"/>
        <v>2.0803755413651079E-2</v>
      </c>
      <c r="DP53" s="14">
        <f t="shared" si="57"/>
        <v>-2.0680372768341201E-4</v>
      </c>
      <c r="DQ53" s="14">
        <f t="shared" si="58"/>
        <v>1.7866510948979519E-2</v>
      </c>
      <c r="DR53" s="14">
        <f t="shared" si="59"/>
        <v>0.91581580705753296</v>
      </c>
      <c r="DS53" s="14">
        <f t="shared" si="60"/>
        <v>0.88433823217091234</v>
      </c>
      <c r="DT53" s="14">
        <f t="shared" si="61"/>
        <v>3.4338232170912364E-2</v>
      </c>
      <c r="DU53" s="14">
        <f t="shared" si="62"/>
        <v>0.88791632450261759</v>
      </c>
      <c r="DV53" s="14">
        <f t="shared" si="63"/>
        <v>0.33432782970150238</v>
      </c>
      <c r="DW53" s="14">
        <f t="shared" si="64"/>
        <v>-0.14649977988653487</v>
      </c>
      <c r="DX53" s="14">
        <f t="shared" si="65"/>
        <v>1.9064942919962066E-2</v>
      </c>
      <c r="DY53" s="14">
        <f t="shared" si="66"/>
        <v>-1.6626191871732283E-4</v>
      </c>
      <c r="DZ53" s="14">
        <f t="shared" si="67"/>
        <v>1.626258015061699E-2</v>
      </c>
      <c r="EA53" s="14">
        <f t="shared" si="68"/>
        <v>0.92257201096163299</v>
      </c>
      <c r="EB53" s="14">
        <f t="shared" si="69"/>
        <v>0.88773482622512401</v>
      </c>
      <c r="EC53" s="14">
        <f t="shared" si="70"/>
        <v>-1.8149827749358582E-4</v>
      </c>
      <c r="ED53" s="14">
        <f t="shared" si="71"/>
        <v>-0.91041868908002477</v>
      </c>
      <c r="EE53" s="14">
        <f t="shared" si="72"/>
        <v>0.88771696756973539</v>
      </c>
      <c r="EI53">
        <f t="shared" si="20"/>
        <v>1215.7008680513795</v>
      </c>
      <c r="ES53">
        <f t="shared" si="110"/>
        <v>3.8754766674552958</v>
      </c>
      <c r="ET53">
        <f t="shared" si="73"/>
        <v>5.7827744763394924E-2</v>
      </c>
      <c r="EU53">
        <f t="shared" si="111"/>
        <v>1.144028626695593</v>
      </c>
      <c r="EV53">
        <f t="shared" si="112"/>
        <v>1.4346335065811039E-2</v>
      </c>
    </row>
    <row r="54" spans="3:152">
      <c r="C54" s="4">
        <f t="shared" si="74"/>
        <v>1899.3247286457399</v>
      </c>
      <c r="D54">
        <f>Sheet2!D54</f>
        <v>581</v>
      </c>
      <c r="E54" s="4">
        <f t="shared" si="21"/>
        <v>1948.1438420263169</v>
      </c>
      <c r="F54" s="4">
        <f t="shared" si="22"/>
        <v>-1367.1438420263169</v>
      </c>
      <c r="G54" s="4">
        <f t="shared" si="115"/>
        <v>1240.16236432287</v>
      </c>
      <c r="I54" s="4">
        <f t="shared" si="1"/>
        <v>1240.16236432287</v>
      </c>
      <c r="M54">
        <f t="shared" si="23"/>
        <v>198.42652781861128</v>
      </c>
      <c r="O54">
        <f t="shared" si="24"/>
        <v>1.211957308307849</v>
      </c>
      <c r="P54">
        <f t="shared" si="25"/>
        <v>1.2535520290829197E-2</v>
      </c>
      <c r="Q54">
        <f t="shared" si="26"/>
        <v>121.1957308307849</v>
      </c>
      <c r="R54">
        <f t="shared" si="75"/>
        <v>680.51402861485724</v>
      </c>
      <c r="S54">
        <f t="shared" si="27"/>
        <v>64.650030699831348</v>
      </c>
      <c r="T54">
        <f t="shared" si="76"/>
        <v>0.79015734721813891</v>
      </c>
      <c r="U54">
        <f t="shared" si="28"/>
        <v>48.33</v>
      </c>
      <c r="V54">
        <f t="shared" si="29"/>
        <v>1.0099644235898741</v>
      </c>
      <c r="W54">
        <f t="shared" si="30"/>
        <v>48.811580592098615</v>
      </c>
      <c r="X54">
        <f t="shared" si="31"/>
        <v>59.157551828651478</v>
      </c>
      <c r="Y54">
        <f t="shared" si="2"/>
        <v>1.211957308307849</v>
      </c>
      <c r="Z54">
        <f t="shared" si="32"/>
        <v>48.811580592098615</v>
      </c>
      <c r="AE54">
        <f t="shared" si="113"/>
        <v>0.5694438422466428</v>
      </c>
      <c r="AF54">
        <f t="shared" si="114"/>
        <v>0.75225539257871732</v>
      </c>
      <c r="AG54">
        <f t="shared" si="33"/>
        <v>1.9953655236282819</v>
      </c>
      <c r="AH54">
        <f t="shared" si="3"/>
        <v>0</v>
      </c>
      <c r="AI54">
        <f t="shared" si="4"/>
        <v>1.9953655236282819</v>
      </c>
      <c r="AJ54">
        <f t="shared" si="77"/>
        <v>1.9953655236282819</v>
      </c>
      <c r="AK54">
        <f t="shared" si="5"/>
        <v>0</v>
      </c>
      <c r="AL54">
        <f t="shared" si="6"/>
        <v>30</v>
      </c>
      <c r="AM54">
        <f t="shared" si="78"/>
        <v>30</v>
      </c>
      <c r="AO54">
        <f t="shared" si="79"/>
        <v>1.8593138895395351</v>
      </c>
      <c r="AQ54">
        <f t="shared" si="34"/>
        <v>0.88601849321167492</v>
      </c>
      <c r="AS54">
        <f t="shared" si="7"/>
        <v>0.36102306076248686</v>
      </c>
      <c r="AT54">
        <f t="shared" si="7"/>
        <v>3.4297826319832435E-2</v>
      </c>
      <c r="AU54">
        <f t="shared" si="80"/>
        <v>0.39532088708231927</v>
      </c>
      <c r="AV54">
        <f t="shared" si="35"/>
        <v>0.91324054093632945</v>
      </c>
      <c r="AW54">
        <f t="shared" si="81"/>
        <v>8.6759459063670552E-2</v>
      </c>
      <c r="AX54">
        <f t="shared" si="8"/>
        <v>0.86302443411146523</v>
      </c>
      <c r="AY54">
        <f t="shared" si="82"/>
        <v>0.86302443411146523</v>
      </c>
      <c r="AZ54">
        <f t="shared" si="83"/>
        <v>0.79020381239010007</v>
      </c>
      <c r="BA54">
        <f t="shared" si="84"/>
        <v>7.5070753257103967E-2</v>
      </c>
      <c r="BB54">
        <f t="shared" si="9"/>
        <v>25.696576433905502</v>
      </c>
      <c r="BC54">
        <f t="shared" si="85"/>
        <v>9.2612386735964249E-3</v>
      </c>
      <c r="BD54">
        <f t="shared" si="86"/>
        <v>2.1452109064659238E-3</v>
      </c>
      <c r="BE54">
        <f t="shared" si="87"/>
        <v>0.91037674334703445</v>
      </c>
      <c r="BF54">
        <f t="shared" si="88"/>
        <v>2.356399064610301E-3</v>
      </c>
      <c r="BG54">
        <f t="shared" si="36"/>
        <v>3.4866090746403047E-3</v>
      </c>
      <c r="BH54">
        <f t="shared" si="37"/>
        <v>7.5858228102132976</v>
      </c>
      <c r="BI54">
        <f t="shared" si="89"/>
        <v>4.5962173937757301E-4</v>
      </c>
      <c r="BJ54">
        <f t="shared" si="90"/>
        <v>0.67510854224893624</v>
      </c>
      <c r="BK54">
        <f t="shared" si="91"/>
        <v>1.6568335988228013</v>
      </c>
      <c r="BL54">
        <f t="shared" si="92"/>
        <v>0.63833308569983194</v>
      </c>
      <c r="BM54">
        <f t="shared" si="38"/>
        <v>1.2180691769925772E-5</v>
      </c>
      <c r="BN54">
        <f t="shared" si="93"/>
        <v>1.0877483398209729</v>
      </c>
      <c r="BO54">
        <f t="shared" si="94"/>
        <v>0.99934928781369181</v>
      </c>
      <c r="BP54">
        <f t="shared" si="95"/>
        <v>1.0884566118025405</v>
      </c>
      <c r="BQ54">
        <f t="shared" si="39"/>
        <v>0.69479786766229978</v>
      </c>
      <c r="BR54">
        <f t="shared" si="40"/>
        <v>0.69479786766229978</v>
      </c>
      <c r="BS54">
        <f t="shared" si="41"/>
        <v>0.69479786766229978</v>
      </c>
      <c r="BT54">
        <f t="shared" si="10"/>
        <v>17.622106226014242</v>
      </c>
      <c r="BU54">
        <f t="shared" si="11"/>
        <v>0.13585802419339668</v>
      </c>
      <c r="BV54">
        <f t="shared" si="12"/>
        <v>33473.052293071392</v>
      </c>
      <c r="BW54">
        <f t="shared" si="13"/>
        <v>0.44299221864277322</v>
      </c>
      <c r="BX54">
        <f t="shared" si="14"/>
        <v>9974.0869404490277</v>
      </c>
      <c r="BY54">
        <f t="shared" si="96"/>
        <v>1.6187778227438283E-4</v>
      </c>
      <c r="BZ54">
        <f t="shared" si="97"/>
        <v>5.0583076226653264E-4</v>
      </c>
      <c r="CA54">
        <f t="shared" si="98"/>
        <v>-2.7977684438417483</v>
      </c>
      <c r="CB54">
        <f t="shared" si="99"/>
        <v>11.208590471054407</v>
      </c>
      <c r="CC54">
        <f t="shared" si="100"/>
        <v>7.95972377554785E-3</v>
      </c>
      <c r="CD54">
        <f t="shared" si="15"/>
        <v>35.123126326525451</v>
      </c>
      <c r="CE54" s="11">
        <f t="shared" si="16"/>
        <v>1974475344.2246292</v>
      </c>
      <c r="CF54" s="18">
        <f t="shared" si="42"/>
        <v>0.2440955669028842</v>
      </c>
      <c r="CG54" s="18">
        <f t="shared" si="17"/>
        <v>48.819113380576837</v>
      </c>
      <c r="CH54">
        <f t="shared" si="101"/>
        <v>7400</v>
      </c>
      <c r="CI54" s="4">
        <f t="shared" si="116"/>
        <v>1948.1438420263169</v>
      </c>
      <c r="CJ54" s="11"/>
      <c r="CK54" s="11"/>
      <c r="CL54" s="11"/>
      <c r="CM54" s="11"/>
      <c r="CN54" s="11"/>
      <c r="CO54" s="11"/>
      <c r="CP54" s="11"/>
      <c r="CQ54" s="13">
        <f t="shared" si="19"/>
        <v>1.8593138895395351</v>
      </c>
      <c r="CR54" s="14">
        <v>0.8</v>
      </c>
      <c r="CS54" s="14">
        <f t="shared" si="102"/>
        <v>0.37853531565665782</v>
      </c>
      <c r="CT54" s="14">
        <f t="shared" si="43"/>
        <v>-0.16587114651057469</v>
      </c>
      <c r="CU54" s="14">
        <f t="shared" si="103"/>
        <v>2.4440115730428758E-2</v>
      </c>
      <c r="CV54" s="14">
        <f t="shared" si="104"/>
        <v>-3.0935857596097182E-4</v>
      </c>
      <c r="CW54" s="14">
        <f t="shared" si="44"/>
        <v>2.1286017057810191E-2</v>
      </c>
      <c r="CX54" s="14">
        <f t="shared" si="45"/>
        <v>0.90184613245815637</v>
      </c>
      <c r="CY54" s="14">
        <f t="shared" si="46"/>
        <v>0.8780750399548396</v>
      </c>
      <c r="CZ54" s="14">
        <f t="shared" si="47"/>
        <v>7.8075039954839554E-2</v>
      </c>
      <c r="DA54" s="14">
        <v>0.85</v>
      </c>
      <c r="DB54" s="14">
        <f t="shared" si="48"/>
        <v>0.35626853238273681</v>
      </c>
      <c r="DC54" s="14">
        <f t="shared" si="49"/>
        <v>-0.15611402024524679</v>
      </c>
      <c r="DD54" s="14">
        <f t="shared" si="50"/>
        <v>2.16493758719369E-2</v>
      </c>
      <c r="DE54" s="14">
        <f t="shared" si="51"/>
        <v>-2.2846383695460334E-4</v>
      </c>
      <c r="DF54" s="14">
        <f t="shared" si="52"/>
        <v>1.8653828187417322E-2</v>
      </c>
      <c r="DG54" s="14">
        <f t="shared" si="105"/>
        <v>0.91254802969654492</v>
      </c>
      <c r="DH54" s="14">
        <f t="shared" si="106"/>
        <v>0.88278633362237036</v>
      </c>
      <c r="DI54" s="14">
        <f t="shared" si="107"/>
        <v>3.2786333622370378E-2</v>
      </c>
      <c r="DJ54" s="14">
        <f t="shared" si="108"/>
        <v>-0.90577412664938473</v>
      </c>
      <c r="DK54" s="14">
        <f t="shared" si="109"/>
        <v>0.88619703042705877</v>
      </c>
      <c r="DL54" s="14">
        <f t="shared" si="53"/>
        <v>0.85</v>
      </c>
      <c r="DM54" s="14">
        <f t="shared" si="54"/>
        <v>0.35626853238273681</v>
      </c>
      <c r="DN54" s="14">
        <f t="shared" si="55"/>
        <v>-0.15611402024524679</v>
      </c>
      <c r="DO54" s="14">
        <f t="shared" si="56"/>
        <v>2.16493758719369E-2</v>
      </c>
      <c r="DP54" s="14">
        <f t="shared" si="57"/>
        <v>-2.2846383695460334E-4</v>
      </c>
      <c r="DQ54" s="14">
        <f t="shared" si="58"/>
        <v>1.8653828187417322E-2</v>
      </c>
      <c r="DR54" s="14">
        <f t="shared" si="59"/>
        <v>0.91254802969654492</v>
      </c>
      <c r="DS54" s="14">
        <f t="shared" si="60"/>
        <v>0.88278633362237036</v>
      </c>
      <c r="DT54" s="14">
        <f t="shared" si="61"/>
        <v>3.2786333622370378E-2</v>
      </c>
      <c r="DU54" s="14">
        <f t="shared" si="62"/>
        <v>0.88619703042705877</v>
      </c>
      <c r="DV54" s="14">
        <f t="shared" si="63"/>
        <v>0.34171661845830509</v>
      </c>
      <c r="DW54" s="14">
        <f t="shared" si="64"/>
        <v>-0.1497374879991564</v>
      </c>
      <c r="DX54" s="14">
        <f t="shared" si="65"/>
        <v>1.9916941659269747E-2</v>
      </c>
      <c r="DY54" s="14">
        <f t="shared" si="66"/>
        <v>-1.8546443585004552E-4</v>
      </c>
      <c r="DZ54" s="14">
        <f t="shared" si="67"/>
        <v>1.7045967151446965E-2</v>
      </c>
      <c r="EA54" s="14">
        <f t="shared" si="68"/>
        <v>0.91925534129503683</v>
      </c>
      <c r="EB54" s="14">
        <f t="shared" si="69"/>
        <v>0.88603451444747061</v>
      </c>
      <c r="EC54" s="14">
        <f t="shared" si="70"/>
        <v>-1.6251597958816255E-4</v>
      </c>
      <c r="ED54" s="14">
        <f t="shared" si="71"/>
        <v>-0.91026388665651137</v>
      </c>
      <c r="EE54" s="14">
        <f t="shared" si="72"/>
        <v>0.88601849321167492</v>
      </c>
      <c r="EI54">
        <f t="shared" si="20"/>
        <v>1240.16236432287</v>
      </c>
      <c r="ES54">
        <f t="shared" si="110"/>
        <v>3.9611263677907749</v>
      </c>
      <c r="ET54">
        <f t="shared" si="73"/>
        <v>5.9105762781579391E-2</v>
      </c>
      <c r="EU54">
        <f t="shared" si="111"/>
        <v>1.1484191652191882</v>
      </c>
      <c r="EV54">
        <f t="shared" si="112"/>
        <v>1.440139324819305E-2</v>
      </c>
    </row>
    <row r="55" spans="3:152">
      <c r="C55" s="4">
        <f t="shared" si="74"/>
        <v>1948.1438420263169</v>
      </c>
      <c r="D55">
        <f>Sheet2!D55</f>
        <v>582</v>
      </c>
      <c r="E55" s="4">
        <f t="shared" si="21"/>
        <v>1997.9355972151302</v>
      </c>
      <c r="F55" s="4">
        <f t="shared" si="22"/>
        <v>-1415.9355972151302</v>
      </c>
      <c r="G55" s="4">
        <f t="shared" si="115"/>
        <v>1265.0719210131583</v>
      </c>
      <c r="I55" s="4">
        <f t="shared" si="1"/>
        <v>1265.0719210131583</v>
      </c>
      <c r="M55">
        <f t="shared" si="23"/>
        <v>202.78959025578024</v>
      </c>
      <c r="O55">
        <f t="shared" si="24"/>
        <v>1.2113022628822219</v>
      </c>
      <c r="P55">
        <f t="shared" si="25"/>
        <v>1.2265141513521751E-2</v>
      </c>
      <c r="Q55">
        <f t="shared" si="26"/>
        <v>121.13022628822219</v>
      </c>
      <c r="R55">
        <f t="shared" si="75"/>
        <v>680.14622060836757</v>
      </c>
      <c r="S55">
        <f t="shared" si="27"/>
        <v>57.904235642420154</v>
      </c>
      <c r="T55">
        <f t="shared" si="76"/>
        <v>0.78972104097442197</v>
      </c>
      <c r="U55">
        <f t="shared" si="28"/>
        <v>48.33</v>
      </c>
      <c r="V55">
        <f t="shared" si="29"/>
        <v>1.0094185524018515</v>
      </c>
      <c r="W55">
        <f t="shared" si="30"/>
        <v>48.78519863758148</v>
      </c>
      <c r="X55">
        <f t="shared" si="31"/>
        <v>59.093621504861133</v>
      </c>
      <c r="Y55">
        <f t="shared" si="2"/>
        <v>1.2113022628822219</v>
      </c>
      <c r="Z55">
        <f t="shared" si="32"/>
        <v>48.78519863758148</v>
      </c>
      <c r="AE55">
        <f t="shared" si="113"/>
        <v>0.56520317282269483</v>
      </c>
      <c r="AF55">
        <f t="shared" si="114"/>
        <v>0.74909788719693704</v>
      </c>
      <c r="AG55">
        <f t="shared" si="33"/>
        <v>1.9701095571578857</v>
      </c>
      <c r="AH55">
        <f t="shared" si="3"/>
        <v>0</v>
      </c>
      <c r="AI55">
        <f t="shared" si="4"/>
        <v>1.9701095571578857</v>
      </c>
      <c r="AJ55">
        <f t="shared" si="77"/>
        <v>1.9701095571578857</v>
      </c>
      <c r="AK55">
        <f t="shared" si="5"/>
        <v>0</v>
      </c>
      <c r="AL55">
        <f t="shared" si="6"/>
        <v>30</v>
      </c>
      <c r="AM55">
        <f t="shared" si="78"/>
        <v>30</v>
      </c>
      <c r="AO55">
        <f t="shared" si="79"/>
        <v>1.8966595517438656</v>
      </c>
      <c r="AQ55">
        <f t="shared" si="34"/>
        <v>0.88432042266095967</v>
      </c>
      <c r="AS55">
        <f t="shared" si="7"/>
        <v>0.36082793301097504</v>
      </c>
      <c r="AT55">
        <f t="shared" si="7"/>
        <v>3.0719079260260247E-2</v>
      </c>
      <c r="AU55">
        <f t="shared" si="80"/>
        <v>0.39154701227123528</v>
      </c>
      <c r="AV55">
        <f t="shared" si="35"/>
        <v>0.92154434002172825</v>
      </c>
      <c r="AW55">
        <f t="shared" si="81"/>
        <v>7.8455659978271752E-2</v>
      </c>
      <c r="AX55">
        <f t="shared" si="8"/>
        <v>0.86697629920109909</v>
      </c>
      <c r="AY55">
        <f t="shared" si="82"/>
        <v>0.86697629920109909</v>
      </c>
      <c r="AZ55">
        <f t="shared" si="83"/>
        <v>0.78966998127490839</v>
      </c>
      <c r="BA55">
        <f t="shared" si="84"/>
        <v>6.7228538937683352E-2</v>
      </c>
      <c r="BB55">
        <f t="shared" si="9"/>
        <v>25.689631181062268</v>
      </c>
      <c r="BC55">
        <f t="shared" si="85"/>
        <v>9.1452522444045205E-3</v>
      </c>
      <c r="BD55">
        <f t="shared" si="86"/>
        <v>2.1427469283031159E-3</v>
      </c>
      <c r="BE55">
        <f t="shared" si="87"/>
        <v>0.91145783215340948</v>
      </c>
      <c r="BF55">
        <f t="shared" si="88"/>
        <v>2.3509007797329075E-3</v>
      </c>
      <c r="BG55">
        <f t="shared" si="36"/>
        <v>3.4761237011266591E-3</v>
      </c>
      <c r="BH55">
        <f t="shared" si="37"/>
        <v>7.1175899555539281</v>
      </c>
      <c r="BI55">
        <f t="shared" si="89"/>
        <v>4.883849340624356E-4</v>
      </c>
      <c r="BJ55">
        <f t="shared" si="90"/>
        <v>0.72731031913151734</v>
      </c>
      <c r="BK55">
        <f t="shared" si="91"/>
        <v>1.7080828058849591</v>
      </c>
      <c r="BL55">
        <f t="shared" si="92"/>
        <v>0.6525374090714039</v>
      </c>
      <c r="BM55">
        <f t="shared" si="38"/>
        <v>1.0862410081685403E-5</v>
      </c>
      <c r="BN55">
        <f t="shared" si="93"/>
        <v>1.0878404791612435</v>
      </c>
      <c r="BO55">
        <f t="shared" si="94"/>
        <v>0.99941969081254123</v>
      </c>
      <c r="BP55">
        <f t="shared" si="95"/>
        <v>1.0884721295383073</v>
      </c>
      <c r="BQ55">
        <f t="shared" si="39"/>
        <v>0.71026878325536058</v>
      </c>
      <c r="BR55">
        <f t="shared" si="40"/>
        <v>0.71026878325536058</v>
      </c>
      <c r="BS55">
        <f t="shared" si="41"/>
        <v>0.71026878325536058</v>
      </c>
      <c r="BT55">
        <f t="shared" si="10"/>
        <v>17.603062385928361</v>
      </c>
      <c r="BU55">
        <f t="shared" si="11"/>
        <v>0.12436735166893806</v>
      </c>
      <c r="BV55">
        <f t="shared" si="12"/>
        <v>33415.495958181396</v>
      </c>
      <c r="BW55">
        <f t="shared" si="13"/>
        <v>0.47434527053941866</v>
      </c>
      <c r="BX55">
        <f t="shared" si="14"/>
        <v>9298.8077259924921</v>
      </c>
      <c r="BY55">
        <f t="shared" si="96"/>
        <v>1.6187778227438283E-4</v>
      </c>
      <c r="BZ55">
        <f t="shared" si="97"/>
        <v>5.4256418120114528E-4</v>
      </c>
      <c r="CA55">
        <f t="shared" si="98"/>
        <v>-2.7719920053469718</v>
      </c>
      <c r="CB55">
        <f t="shared" si="99"/>
        <v>11.113444586230905</v>
      </c>
      <c r="CC55">
        <f t="shared" si="100"/>
        <v>8.0965988647355488E-3</v>
      </c>
      <c r="CD55">
        <f t="shared" si="15"/>
        <v>35.823591442120943</v>
      </c>
      <c r="CE55" s="11">
        <f t="shared" si="16"/>
        <v>1962391141.2228687</v>
      </c>
      <c r="CF55" s="18">
        <f t="shared" si="42"/>
        <v>0.24895877594406673</v>
      </c>
      <c r="CG55" s="18">
        <f t="shared" si="17"/>
        <v>49.791755188813347</v>
      </c>
      <c r="CH55">
        <f t="shared" si="101"/>
        <v>7600</v>
      </c>
      <c r="CI55" s="4">
        <f t="shared" si="116"/>
        <v>1997.9355972151302</v>
      </c>
      <c r="CJ55" s="11"/>
      <c r="CK55" s="11"/>
      <c r="CL55" s="11"/>
      <c r="CM55" s="11"/>
      <c r="CN55" s="11"/>
      <c r="CO55" s="11"/>
      <c r="CP55" s="11"/>
      <c r="CQ55" s="13">
        <f t="shared" si="19"/>
        <v>1.8966595517438656</v>
      </c>
      <c r="CR55" s="14">
        <v>0.8</v>
      </c>
      <c r="CS55" s="14">
        <f t="shared" si="102"/>
        <v>0.38613847083688618</v>
      </c>
      <c r="CT55" s="14">
        <f t="shared" si="43"/>
        <v>-0.16920278827471114</v>
      </c>
      <c r="CU55" s="14">
        <f t="shared" si="103"/>
        <v>2.5431770507223575E-2</v>
      </c>
      <c r="CV55" s="14">
        <f t="shared" si="104"/>
        <v>-3.4170041363126803E-4</v>
      </c>
      <c r="CW55" s="14">
        <f t="shared" si="44"/>
        <v>2.2233848698875961E-2</v>
      </c>
      <c r="CX55" s="14">
        <f t="shared" si="45"/>
        <v>0.89807364470028084</v>
      </c>
      <c r="CY55" s="14">
        <f t="shared" si="46"/>
        <v>0.87653831618285782</v>
      </c>
      <c r="CZ55" s="14">
        <f t="shared" si="47"/>
        <v>7.653831618285778E-2</v>
      </c>
      <c r="DA55" s="14">
        <v>0.85</v>
      </c>
      <c r="DB55" s="14">
        <f t="shared" si="48"/>
        <v>0.3634244431405988</v>
      </c>
      <c r="DC55" s="14">
        <f t="shared" si="49"/>
        <v>-0.15924968308208109</v>
      </c>
      <c r="DD55" s="14">
        <f t="shared" si="50"/>
        <v>2.2527796712281098E-2</v>
      </c>
      <c r="DE55" s="14">
        <f t="shared" si="51"/>
        <v>-2.5234854842693364E-4</v>
      </c>
      <c r="DF55" s="14">
        <f t="shared" si="52"/>
        <v>1.9476737763468446E-2</v>
      </c>
      <c r="DG55" s="14">
        <f t="shared" si="105"/>
        <v>0.9091658465889475</v>
      </c>
      <c r="DH55" s="14">
        <f t="shared" si="106"/>
        <v>0.88123804695614161</v>
      </c>
      <c r="DI55" s="14">
        <f t="shared" si="107"/>
        <v>3.123804695614163E-2</v>
      </c>
      <c r="DJ55" s="14">
        <f t="shared" si="108"/>
        <v>-0.90600538453432422</v>
      </c>
      <c r="DK55" s="14">
        <f t="shared" si="109"/>
        <v>0.88447887561087468</v>
      </c>
      <c r="DL55" s="14">
        <f t="shared" si="53"/>
        <v>0.85</v>
      </c>
      <c r="DM55" s="14">
        <f t="shared" si="54"/>
        <v>0.3634244431405988</v>
      </c>
      <c r="DN55" s="14">
        <f t="shared" si="55"/>
        <v>-0.15924968308208109</v>
      </c>
      <c r="DO55" s="14">
        <f t="shared" si="56"/>
        <v>2.2527796712281098E-2</v>
      </c>
      <c r="DP55" s="14">
        <f t="shared" si="57"/>
        <v>-2.5234854842693364E-4</v>
      </c>
      <c r="DQ55" s="14">
        <f t="shared" si="58"/>
        <v>1.9476737763468446E-2</v>
      </c>
      <c r="DR55" s="14">
        <f t="shared" si="59"/>
        <v>0.9091658465889475</v>
      </c>
      <c r="DS55" s="14">
        <f t="shared" si="60"/>
        <v>0.88123804695614161</v>
      </c>
      <c r="DT55" s="14">
        <f t="shared" si="61"/>
        <v>3.123804695614163E-2</v>
      </c>
      <c r="DU55" s="14">
        <f t="shared" si="62"/>
        <v>0.88447887561087468</v>
      </c>
      <c r="DV55" s="14">
        <f t="shared" si="63"/>
        <v>0.34925738215755175</v>
      </c>
      <c r="DW55" s="14">
        <f t="shared" si="64"/>
        <v>-0.15304179031554546</v>
      </c>
      <c r="DX55" s="14">
        <f t="shared" si="65"/>
        <v>2.0805666847929921E-2</v>
      </c>
      <c r="DY55" s="14">
        <f t="shared" si="66"/>
        <v>-2.068512334060552E-4</v>
      </c>
      <c r="DZ55" s="14">
        <f t="shared" si="67"/>
        <v>1.7868285213754179E-2</v>
      </c>
      <c r="EA55" s="14">
        <f t="shared" si="68"/>
        <v>0.91580840741799152</v>
      </c>
      <c r="EB55" s="14">
        <f t="shared" si="69"/>
        <v>0.88433465359068919</v>
      </c>
      <c r="EC55" s="14">
        <f t="shared" si="70"/>
        <v>-1.4422202018549157E-4</v>
      </c>
      <c r="ED55" s="14">
        <f t="shared" si="71"/>
        <v>-0.9101882941457955</v>
      </c>
      <c r="EE55" s="14">
        <f t="shared" si="72"/>
        <v>0.88432042266095967</v>
      </c>
      <c r="EI55">
        <f t="shared" si="20"/>
        <v>1265.0719210131583</v>
      </c>
      <c r="ES55">
        <f t="shared" si="110"/>
        <v>4.0485377382331231</v>
      </c>
      <c r="ET55">
        <f t="shared" si="73"/>
        <v>6.041006747829112E-2</v>
      </c>
      <c r="EU55">
        <f t="shared" si="111"/>
        <v>1.1529454379072799</v>
      </c>
      <c r="EV55">
        <f t="shared" si="112"/>
        <v>1.4458153562635663E-2</v>
      </c>
    </row>
    <row r="56" spans="3:152">
      <c r="C56" s="4">
        <f t="shared" si="74"/>
        <v>1997.9355972151302</v>
      </c>
      <c r="D56">
        <f>Sheet2!D56</f>
        <v>583</v>
      </c>
      <c r="E56" s="4">
        <f t="shared" si="21"/>
        <v>2048.7926686966694</v>
      </c>
      <c r="F56" s="4">
        <f t="shared" si="22"/>
        <v>-1465.7926686966694</v>
      </c>
      <c r="G56" s="4">
        <f t="shared" si="115"/>
        <v>1290.4677986075651</v>
      </c>
      <c r="I56" s="4">
        <f t="shared" si="1"/>
        <v>1290.4677986075651</v>
      </c>
      <c r="M56">
        <f t="shared" si="23"/>
        <v>207.24612901566422</v>
      </c>
      <c r="O56">
        <f t="shared" si="24"/>
        <v>1.2106347931759416</v>
      </c>
      <c r="P56">
        <f t="shared" si="25"/>
        <v>1.2000681904834172E-2</v>
      </c>
      <c r="Q56">
        <f t="shared" si="26"/>
        <v>121.06347931759416</v>
      </c>
      <c r="R56">
        <f t="shared" si="75"/>
        <v>679.77143636829123</v>
      </c>
      <c r="S56">
        <f t="shared" si="27"/>
        <v>51.30756058833331</v>
      </c>
      <c r="T56">
        <f t="shared" si="76"/>
        <v>0.78927538709843359</v>
      </c>
      <c r="U56">
        <f t="shared" si="28"/>
        <v>48.33</v>
      </c>
      <c r="V56">
        <f t="shared" si="29"/>
        <v>1.008862327646618</v>
      </c>
      <c r="W56">
        <f t="shared" si="30"/>
        <v>48.758316295161045</v>
      </c>
      <c r="X56">
        <f t="shared" si="31"/>
        <v>59.028514163599432</v>
      </c>
      <c r="Y56">
        <f t="shared" si="2"/>
        <v>1.2106347931759416</v>
      </c>
      <c r="Z56">
        <f t="shared" si="32"/>
        <v>48.758316295161045</v>
      </c>
      <c r="AE56">
        <f t="shared" si="113"/>
        <v>0.56096616731397186</v>
      </c>
      <c r="AF56">
        <f t="shared" si="114"/>
        <v>0.74592622125349095</v>
      </c>
      <c r="AG56">
        <f t="shared" si="33"/>
        <v>1.945030555480356</v>
      </c>
      <c r="AH56">
        <f t="shared" si="3"/>
        <v>0</v>
      </c>
      <c r="AI56">
        <f t="shared" si="4"/>
        <v>1.945030555480356</v>
      </c>
      <c r="AJ56">
        <f t="shared" si="77"/>
        <v>1.945030555480356</v>
      </c>
      <c r="AK56">
        <f t="shared" si="5"/>
        <v>0</v>
      </c>
      <c r="AL56">
        <f t="shared" si="6"/>
        <v>30</v>
      </c>
      <c r="AM56">
        <f t="shared" si="78"/>
        <v>30</v>
      </c>
      <c r="AO56">
        <f t="shared" si="79"/>
        <v>1.9347343307459746</v>
      </c>
      <c r="AQ56">
        <f t="shared" si="34"/>
        <v>0.88262245295343644</v>
      </c>
      <c r="AS56">
        <f t="shared" si="7"/>
        <v>0.36062910426125289</v>
      </c>
      <c r="AT56">
        <f t="shared" si="7"/>
        <v>2.7219442634503287E-2</v>
      </c>
      <c r="AU56">
        <f t="shared" si="80"/>
        <v>0.38784854689575615</v>
      </c>
      <c r="AV56">
        <f t="shared" si="35"/>
        <v>0.92981940282524977</v>
      </c>
      <c r="AW56">
        <f t="shared" si="81"/>
        <v>7.0180597174750226E-2</v>
      </c>
      <c r="AX56">
        <f t="shared" si="8"/>
        <v>0.8708124200159677</v>
      </c>
      <c r="AY56">
        <f t="shared" si="82"/>
        <v>0.8708124200159677</v>
      </c>
      <c r="AZ56">
        <f t="shared" si="83"/>
        <v>0.78912609918966758</v>
      </c>
      <c r="BA56">
        <f t="shared" si="84"/>
        <v>5.956139516882121E-2</v>
      </c>
      <c r="BB56">
        <f t="shared" si="9"/>
        <v>25.682552265290855</v>
      </c>
      <c r="BC56">
        <f t="shared" si="85"/>
        <v>9.030079700957476E-3</v>
      </c>
      <c r="BD56">
        <f t="shared" si="86"/>
        <v>2.1402862056210423E-3</v>
      </c>
      <c r="BE56">
        <f t="shared" si="87"/>
        <v>0.91253243913199511</v>
      </c>
      <c r="BF56">
        <f t="shared" si="88"/>
        <v>2.3454357498314165E-3</v>
      </c>
      <c r="BG56">
        <f t="shared" si="36"/>
        <v>3.4656543168565049E-3</v>
      </c>
      <c r="BH56">
        <f t="shared" si="37"/>
        <v>6.6370441988419442</v>
      </c>
      <c r="BI56">
        <f t="shared" si="89"/>
        <v>5.2216833473268194E-4</v>
      </c>
      <c r="BJ56">
        <f t="shared" si="90"/>
        <v>0.79016461108397906</v>
      </c>
      <c r="BK56">
        <f t="shared" si="91"/>
        <v>1.7698027699815235</v>
      </c>
      <c r="BL56">
        <f t="shared" si="92"/>
        <v>0.66818443124328164</v>
      </c>
      <c r="BM56">
        <f t="shared" si="38"/>
        <v>9.5830103538466215E-6</v>
      </c>
      <c r="BN56">
        <f t="shared" si="93"/>
        <v>1.0879299086614014</v>
      </c>
      <c r="BO56">
        <f t="shared" si="94"/>
        <v>0.99948802235932954</v>
      </c>
      <c r="BP56">
        <f t="shared" si="95"/>
        <v>1.088487189764717</v>
      </c>
      <c r="BQ56">
        <f t="shared" si="39"/>
        <v>0.72731019380853545</v>
      </c>
      <c r="BR56">
        <f t="shared" si="40"/>
        <v>0.72731019380853545</v>
      </c>
      <c r="BS56">
        <f t="shared" si="41"/>
        <v>0.72731019380853545</v>
      </c>
      <c r="BT56">
        <f t="shared" si="10"/>
        <v>17.58366793081078</v>
      </c>
      <c r="BU56">
        <f t="shared" si="11"/>
        <v>0.112629823422809</v>
      </c>
      <c r="BV56">
        <f t="shared" si="12"/>
        <v>33356.813414820142</v>
      </c>
      <c r="BW56">
        <f t="shared" si="13"/>
        <v>0.51156351812045309</v>
      </c>
      <c r="BX56">
        <f t="shared" si="14"/>
        <v>8607.1410778739355</v>
      </c>
      <c r="BY56">
        <f t="shared" si="96"/>
        <v>1.6187778227438283E-4</v>
      </c>
      <c r="BZ56">
        <f t="shared" si="97"/>
        <v>5.861644365246333E-4</v>
      </c>
      <c r="CA56">
        <f t="shared" si="98"/>
        <v>-2.7434673443257935</v>
      </c>
      <c r="CB56">
        <f t="shared" si="99"/>
        <v>11.008106176588992</v>
      </c>
      <c r="CC56">
        <f t="shared" si="100"/>
        <v>8.2522956800644368E-3</v>
      </c>
      <c r="CD56">
        <f t="shared" si="15"/>
        <v>36.590768513456638</v>
      </c>
      <c r="CE56" s="11">
        <f t="shared" si="16"/>
        <v>1951320524.5454571</v>
      </c>
      <c r="CF56" s="18">
        <f t="shared" si="42"/>
        <v>0.25428535740769648</v>
      </c>
      <c r="CG56" s="18">
        <f t="shared" si="17"/>
        <v>50.857071481539293</v>
      </c>
      <c r="CH56">
        <f t="shared" si="101"/>
        <v>7800</v>
      </c>
      <c r="CI56" s="4">
        <f t="shared" si="116"/>
        <v>2048.7926686966694</v>
      </c>
      <c r="CJ56" s="11"/>
      <c r="CK56" s="11"/>
      <c r="CL56" s="11"/>
      <c r="CM56" s="11"/>
      <c r="CN56" s="11"/>
      <c r="CO56" s="11"/>
      <c r="CP56" s="11"/>
      <c r="CQ56" s="13">
        <f t="shared" si="19"/>
        <v>1.9347343307459746</v>
      </c>
      <c r="CR56" s="14">
        <v>0.8</v>
      </c>
      <c r="CS56" s="14">
        <f t="shared" si="102"/>
        <v>0.39389006596517845</v>
      </c>
      <c r="CT56" s="14">
        <f t="shared" si="43"/>
        <v>-0.17259947523636268</v>
      </c>
      <c r="CU56" s="14">
        <f t="shared" si="103"/>
        <v>2.6463087143825847E-2</v>
      </c>
      <c r="CV56" s="14">
        <f t="shared" si="104"/>
        <v>-3.7740294266926756E-4</v>
      </c>
      <c r="CW56" s="14">
        <f t="shared" si="44"/>
        <v>2.322655123525285E-2</v>
      </c>
      <c r="CX56" s="14">
        <f t="shared" si="45"/>
        <v>0.89416701291826239</v>
      </c>
      <c r="CY56" s="14">
        <f t="shared" si="46"/>
        <v>0.87500943078855153</v>
      </c>
      <c r="CZ56" s="14">
        <f t="shared" si="47"/>
        <v>7.500943078855149E-2</v>
      </c>
      <c r="DA56" s="14">
        <v>0.85</v>
      </c>
      <c r="DB56" s="14">
        <f t="shared" si="48"/>
        <v>0.37072006208487385</v>
      </c>
      <c r="DC56" s="14">
        <f t="shared" si="49"/>
        <v>-0.16244656492834136</v>
      </c>
      <c r="DD56" s="14">
        <f t="shared" si="50"/>
        <v>2.3441350549548153E-2</v>
      </c>
      <c r="DE56" s="14">
        <f t="shared" si="51"/>
        <v>-2.7871515794363085E-4</v>
      </c>
      <c r="DF56" s="14">
        <f t="shared" si="52"/>
        <v>2.0338022784757548E-2</v>
      </c>
      <c r="DG56" s="14">
        <f t="shared" si="105"/>
        <v>0.90566168774911904</v>
      </c>
      <c r="DH56" s="14">
        <f t="shared" si="106"/>
        <v>0.87969286881987396</v>
      </c>
      <c r="DI56" s="14">
        <f t="shared" si="107"/>
        <v>2.9692868819873985E-2</v>
      </c>
      <c r="DJ56" s="14">
        <f t="shared" si="108"/>
        <v>-0.90633123937355131</v>
      </c>
      <c r="DK56" s="14">
        <f t="shared" si="109"/>
        <v>0.88276160804122505</v>
      </c>
      <c r="DL56" s="14">
        <f t="shared" si="53"/>
        <v>0.85</v>
      </c>
      <c r="DM56" s="14">
        <f t="shared" si="54"/>
        <v>0.37072006208487385</v>
      </c>
      <c r="DN56" s="14">
        <f t="shared" si="55"/>
        <v>-0.16244656492834136</v>
      </c>
      <c r="DO56" s="14">
        <f t="shared" si="56"/>
        <v>2.3441350549548153E-2</v>
      </c>
      <c r="DP56" s="14">
        <f t="shared" si="57"/>
        <v>-2.7871515794363085E-4</v>
      </c>
      <c r="DQ56" s="14">
        <f t="shared" si="58"/>
        <v>2.0338022784757544E-2</v>
      </c>
      <c r="DR56" s="14">
        <f t="shared" si="59"/>
        <v>0.90566168774911904</v>
      </c>
      <c r="DS56" s="14">
        <f t="shared" si="60"/>
        <v>0.87969286881987396</v>
      </c>
      <c r="DT56" s="14">
        <f t="shared" si="61"/>
        <v>2.9692868819873985E-2</v>
      </c>
      <c r="DU56" s="14">
        <f t="shared" si="62"/>
        <v>0.88276160804122505</v>
      </c>
      <c r="DV56" s="14">
        <f t="shared" si="63"/>
        <v>0.35696166428369075</v>
      </c>
      <c r="DW56" s="14">
        <f t="shared" si="64"/>
        <v>-0.15641774509822343</v>
      </c>
      <c r="DX56" s="14">
        <f t="shared" si="65"/>
        <v>2.1733696932552143E-2</v>
      </c>
      <c r="DY56" s="14">
        <f t="shared" si="66"/>
        <v>-2.3069492012419069E-4</v>
      </c>
      <c r="DZ56" s="14">
        <f t="shared" si="67"/>
        <v>1.8732597196640607E-2</v>
      </c>
      <c r="EA56" s="14">
        <f t="shared" si="68"/>
        <v>0.91222282320265125</v>
      </c>
      <c r="EB56" s="14">
        <f t="shared" si="69"/>
        <v>0.88263494945509047</v>
      </c>
      <c r="EC56" s="14">
        <f t="shared" si="70"/>
        <v>-1.2665858613458703E-4</v>
      </c>
      <c r="ED56" s="14">
        <f t="shared" si="71"/>
        <v>-0.91019730681368327</v>
      </c>
      <c r="EE56" s="14">
        <f t="shared" si="72"/>
        <v>0.88262245295343644</v>
      </c>
      <c r="EI56">
        <f t="shared" si="20"/>
        <v>1290.4677986075651</v>
      </c>
      <c r="ES56">
        <f t="shared" si="110"/>
        <v>4.1378445890747138</v>
      </c>
      <c r="ET56">
        <f t="shared" si="73"/>
        <v>6.1742655497581435E-2</v>
      </c>
      <c r="EU56">
        <f t="shared" si="111"/>
        <v>1.1576172165742911</v>
      </c>
      <c r="EV56">
        <f t="shared" si="112"/>
        <v>1.4516738549537467E-2</v>
      </c>
    </row>
    <row r="57" spans="3:152">
      <c r="C57" s="4">
        <f t="shared" si="74"/>
        <v>2048.7926686966694</v>
      </c>
      <c r="D57">
        <f>Sheet2!D57</f>
        <v>584</v>
      </c>
      <c r="E57" s="4">
        <f t="shared" si="21"/>
        <v>2100.8294109719009</v>
      </c>
      <c r="F57" s="4">
        <f t="shared" si="22"/>
        <v>-1516.8294109719009</v>
      </c>
      <c r="G57" s="4">
        <f t="shared" si="115"/>
        <v>1316.3963343483347</v>
      </c>
      <c r="I57" s="4">
        <f t="shared" si="1"/>
        <v>1316.3963343483347</v>
      </c>
      <c r="M57">
        <f t="shared" si="23"/>
        <v>211.80462550109741</v>
      </c>
      <c r="O57">
        <f t="shared" si="24"/>
        <v>1.2099537032782861</v>
      </c>
      <c r="P57">
        <f t="shared" si="25"/>
        <v>1.1741671470734504E-2</v>
      </c>
      <c r="Q57">
        <f t="shared" si="26"/>
        <v>120.99537032782861</v>
      </c>
      <c r="R57">
        <f t="shared" si="75"/>
        <v>679.38900439075769</v>
      </c>
      <c r="S57">
        <f t="shared" si="27"/>
        <v>44.847753906778479</v>
      </c>
      <c r="T57">
        <f t="shared" si="76"/>
        <v>0.78881953744989031</v>
      </c>
      <c r="U57">
        <f t="shared" si="28"/>
        <v>48.33</v>
      </c>
      <c r="V57">
        <f t="shared" si="29"/>
        <v>1.0082947527319051</v>
      </c>
      <c r="W57">
        <f t="shared" si="30"/>
        <v>48.730885399532973</v>
      </c>
      <c r="X57">
        <f t="shared" si="31"/>
        <v>58.962115253194682</v>
      </c>
      <c r="Y57">
        <f t="shared" si="2"/>
        <v>1.2099537032782861</v>
      </c>
      <c r="Z57">
        <f t="shared" si="32"/>
        <v>48.730885399532973</v>
      </c>
      <c r="AE57">
        <f t="shared" si="113"/>
        <v>0.55672748227092639</v>
      </c>
      <c r="AF57">
        <f t="shared" si="114"/>
        <v>0.74273629835609134</v>
      </c>
      <c r="AG57">
        <f t="shared" si="33"/>
        <v>1.9200970280977463</v>
      </c>
      <c r="AH57">
        <f t="shared" si="3"/>
        <v>0</v>
      </c>
      <c r="AI57">
        <f t="shared" si="4"/>
        <v>1.9200970280977463</v>
      </c>
      <c r="AJ57">
        <f t="shared" si="77"/>
        <v>1.9200970280977463</v>
      </c>
      <c r="AK57">
        <f t="shared" si="5"/>
        <v>0</v>
      </c>
      <c r="AL57">
        <f t="shared" si="6"/>
        <v>30</v>
      </c>
      <c r="AM57">
        <f t="shared" si="78"/>
        <v>30</v>
      </c>
      <c r="AO57">
        <f t="shared" si="79"/>
        <v>1.9736076976736652</v>
      </c>
      <c r="AQ57">
        <f t="shared" si="34"/>
        <v>0.88092404440882932</v>
      </c>
      <c r="AS57">
        <f t="shared" si="7"/>
        <v>0.3604262182702857</v>
      </c>
      <c r="AT57">
        <f t="shared" si="7"/>
        <v>2.3792416765755497E-2</v>
      </c>
      <c r="AU57">
        <f t="shared" si="80"/>
        <v>0.3842186350360412</v>
      </c>
      <c r="AV57">
        <f t="shared" si="35"/>
        <v>0.93807583860807875</v>
      </c>
      <c r="AW57">
        <f t="shared" si="81"/>
        <v>6.1924161391921251E-2</v>
      </c>
      <c r="AX57">
        <f t="shared" si="8"/>
        <v>0.87454203468547775</v>
      </c>
      <c r="AY57">
        <f t="shared" si="82"/>
        <v>0.87454203468547775</v>
      </c>
      <c r="AZ57">
        <f t="shared" si="83"/>
        <v>0.78857119607675352</v>
      </c>
      <c r="BA57">
        <f t="shared" si="84"/>
        <v>5.2055077004577607E-2</v>
      </c>
      <c r="BB57">
        <f t="shared" si="9"/>
        <v>25.675326887371504</v>
      </c>
      <c r="BC57">
        <f t="shared" si="85"/>
        <v>8.9155764864795317E-3</v>
      </c>
      <c r="BD57">
        <f t="shared" si="86"/>
        <v>2.1378258747456248E-3</v>
      </c>
      <c r="BE57">
        <f t="shared" si="87"/>
        <v>0.91360188927104768</v>
      </c>
      <c r="BF57">
        <f t="shared" si="88"/>
        <v>2.3399972130654974E-3</v>
      </c>
      <c r="BG57">
        <f t="shared" si="36"/>
        <v>3.4551868940104554E-3</v>
      </c>
      <c r="BH57">
        <f t="shared" si="37"/>
        <v>6.1406450392018881</v>
      </c>
      <c r="BI57">
        <f t="shared" si="89"/>
        <v>5.6267490987551574E-4</v>
      </c>
      <c r="BJ57">
        <f t="shared" si="90"/>
        <v>0.86772262779511755</v>
      </c>
      <c r="BK57">
        <f t="shared" si="91"/>
        <v>1.845978643531452</v>
      </c>
      <c r="BL57">
        <f t="shared" si="92"/>
        <v>0.6856099713749384</v>
      </c>
      <c r="BM57">
        <f t="shared" si="38"/>
        <v>8.3398007760234607E-6</v>
      </c>
      <c r="BN57">
        <f t="shared" si="93"/>
        <v>1.0880168158050354</v>
      </c>
      <c r="BO57">
        <f t="shared" si="94"/>
        <v>0.99955442578363296</v>
      </c>
      <c r="BP57">
        <f t="shared" si="95"/>
        <v>1.0885018241523461</v>
      </c>
      <c r="BQ57">
        <f t="shared" si="39"/>
        <v>0.74628770449865822</v>
      </c>
      <c r="BR57">
        <f t="shared" si="40"/>
        <v>0.74628770449865822</v>
      </c>
      <c r="BS57">
        <f t="shared" si="41"/>
        <v>0.74628770449865822</v>
      </c>
      <c r="BT57">
        <f t="shared" si="10"/>
        <v>17.563888737516351</v>
      </c>
      <c r="BU57">
        <f t="shared" si="11"/>
        <v>0.10062310219690584</v>
      </c>
      <c r="BV57">
        <f t="shared" si="12"/>
        <v>33296.898237385896</v>
      </c>
      <c r="BW57">
        <f t="shared" si="13"/>
        <v>0.55659955782325843</v>
      </c>
      <c r="BX57">
        <f t="shared" si="14"/>
        <v>7896.5038788812326</v>
      </c>
      <c r="BY57">
        <f t="shared" si="96"/>
        <v>1.6187778227438283E-4</v>
      </c>
      <c r="BZ57">
        <f t="shared" si="97"/>
        <v>6.3891566158703623E-4</v>
      </c>
      <c r="CA57">
        <f t="shared" si="98"/>
        <v>-2.711544724724734</v>
      </c>
      <c r="CB57">
        <f t="shared" si="99"/>
        <v>10.890180960106298</v>
      </c>
      <c r="CC57">
        <f t="shared" si="100"/>
        <v>8.4319846486322694E-3</v>
      </c>
      <c r="CD57">
        <f t="shared" si="15"/>
        <v>37.440262916732912</v>
      </c>
      <c r="CE57" s="11">
        <f t="shared" si="16"/>
        <v>1941577483.8783858</v>
      </c>
      <c r="CF57" s="18">
        <f t="shared" si="42"/>
        <v>0.26018371137615681</v>
      </c>
      <c r="CG57" s="18">
        <f t="shared" si="17"/>
        <v>52.036742275231362</v>
      </c>
      <c r="CH57">
        <f t="shared" si="101"/>
        <v>8000</v>
      </c>
      <c r="CI57" s="4">
        <f t="shared" si="116"/>
        <v>2100.8294109719009</v>
      </c>
      <c r="CJ57" s="11"/>
      <c r="CK57" s="11"/>
      <c r="CL57" s="11"/>
      <c r="CM57" s="11"/>
      <c r="CN57" s="11"/>
      <c r="CO57" s="11"/>
      <c r="CP57" s="11"/>
      <c r="CQ57" s="13">
        <f t="shared" si="19"/>
        <v>1.9736076976736652</v>
      </c>
      <c r="CR57" s="14">
        <v>0.8</v>
      </c>
      <c r="CS57" s="14">
        <f t="shared" si="102"/>
        <v>0.40180424457880387</v>
      </c>
      <c r="CT57" s="14">
        <f t="shared" si="43"/>
        <v>-0.17606740498039272</v>
      </c>
      <c r="CU57" s="14">
        <f t="shared" si="103"/>
        <v>2.7537181788973457E-2</v>
      </c>
      <c r="CV57" s="14">
        <f t="shared" si="104"/>
        <v>-4.1687201717188445E-4</v>
      </c>
      <c r="CW57" s="14">
        <f t="shared" si="44"/>
        <v>2.4267976114824619E-2</v>
      </c>
      <c r="CX57" s="14">
        <f t="shared" si="45"/>
        <v>0.89011640262373892</v>
      </c>
      <c r="CY57" s="14">
        <f t="shared" si="46"/>
        <v>0.87348797242403908</v>
      </c>
      <c r="CZ57" s="14">
        <f t="shared" si="47"/>
        <v>7.3487972424039039E-2</v>
      </c>
      <c r="DA57" s="14">
        <v>0.85</v>
      </c>
      <c r="DB57" s="14">
        <f t="shared" si="48"/>
        <v>0.37816870078005071</v>
      </c>
      <c r="DC57" s="14">
        <f t="shared" si="49"/>
        <v>-0.16571049880507552</v>
      </c>
      <c r="DD57" s="14">
        <f t="shared" si="50"/>
        <v>2.439279770926369E-2</v>
      </c>
      <c r="DE57" s="14">
        <f t="shared" si="51"/>
        <v>-3.0786339207260031E-4</v>
      </c>
      <c r="DF57" s="14">
        <f t="shared" si="52"/>
        <v>2.1240954158317886E-2</v>
      </c>
      <c r="DG57" s="14">
        <f t="shared" si="105"/>
        <v>0.90202653691780876</v>
      </c>
      <c r="DH57" s="14">
        <f t="shared" si="106"/>
        <v>0.87815006661651818</v>
      </c>
      <c r="DI57" s="14">
        <f t="shared" si="107"/>
        <v>2.8150066616518199E-2</v>
      </c>
      <c r="DJ57" s="14">
        <f t="shared" si="108"/>
        <v>-0.90675811615041801</v>
      </c>
      <c r="DK57" s="14">
        <f t="shared" si="109"/>
        <v>0.88104473631405411</v>
      </c>
      <c r="DL57" s="14">
        <f t="shared" si="53"/>
        <v>0.85</v>
      </c>
      <c r="DM57" s="14">
        <f t="shared" si="54"/>
        <v>0.37816870078005071</v>
      </c>
      <c r="DN57" s="14">
        <f t="shared" si="55"/>
        <v>-0.16571049880507552</v>
      </c>
      <c r="DO57" s="14">
        <f t="shared" si="56"/>
        <v>2.439279770926369E-2</v>
      </c>
      <c r="DP57" s="14">
        <f t="shared" si="57"/>
        <v>-3.0786339207260031E-4</v>
      </c>
      <c r="DQ57" s="14">
        <f t="shared" si="58"/>
        <v>2.1240954158317886E-2</v>
      </c>
      <c r="DR57" s="14">
        <f t="shared" si="59"/>
        <v>0.90202653691780876</v>
      </c>
      <c r="DS57" s="14">
        <f t="shared" si="60"/>
        <v>0.87815006661651818</v>
      </c>
      <c r="DT57" s="14">
        <f t="shared" si="61"/>
        <v>2.8150066616518199E-2</v>
      </c>
      <c r="DU57" s="14">
        <f t="shared" si="62"/>
        <v>0.88104473631405411</v>
      </c>
      <c r="DV57" s="14">
        <f t="shared" si="63"/>
        <v>0.36484344371414812</v>
      </c>
      <c r="DW57" s="14">
        <f t="shared" si="64"/>
        <v>-0.15987147777942784</v>
      </c>
      <c r="DX57" s="14">
        <f t="shared" si="65"/>
        <v>2.2704060939871519E-2</v>
      </c>
      <c r="DY57" s="14">
        <f t="shared" si="66"/>
        <v>-2.573136789889297E-4</v>
      </c>
      <c r="DZ57" s="14">
        <f t="shared" si="67"/>
        <v>1.9642483414648304E-2</v>
      </c>
      <c r="EA57" s="14">
        <f t="shared" si="68"/>
        <v>0.90848868810455385</v>
      </c>
      <c r="EB57" s="14">
        <f t="shared" si="69"/>
        <v>0.88093487082792188</v>
      </c>
      <c r="EC57" s="14">
        <f t="shared" si="70"/>
        <v>-1.0986548613223235E-4</v>
      </c>
      <c r="ED57" s="14">
        <f t="shared" si="71"/>
        <v>-0.91029705702016206</v>
      </c>
      <c r="EE57" s="14">
        <f t="shared" si="72"/>
        <v>0.88092404440882932</v>
      </c>
      <c r="EI57">
        <f t="shared" si="20"/>
        <v>1316.3963343483347</v>
      </c>
      <c r="ES57">
        <f t="shared" si="110"/>
        <v>4.2292089613079158</v>
      </c>
      <c r="ET57">
        <f t="shared" si="73"/>
        <v>6.3105944726578031E-2</v>
      </c>
      <c r="EU57">
        <f t="shared" si="111"/>
        <v>1.1624461322147481</v>
      </c>
      <c r="EV57">
        <f t="shared" si="112"/>
        <v>1.4577294063766717E-2</v>
      </c>
    </row>
    <row r="58" spans="3:152" ht="13.8" customHeight="1">
      <c r="C58" s="4"/>
      <c r="E58" s="4"/>
      <c r="F58" s="4"/>
      <c r="G58" s="4"/>
      <c r="I58" s="4"/>
      <c r="CE58" s="11"/>
      <c r="CF58" s="18"/>
      <c r="CG58" s="18"/>
      <c r="CI58" s="4"/>
      <c r="CJ58" s="11"/>
      <c r="CK58" s="11"/>
      <c r="CL58" s="11"/>
      <c r="CM58" s="11"/>
      <c r="CN58" s="11"/>
      <c r="CO58" s="11"/>
      <c r="CP58" s="11"/>
      <c r="CQ58" s="13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</row>
    <row r="59" spans="3:152" ht="13.8" customHeight="1">
      <c r="C59" s="4"/>
      <c r="E59" s="4"/>
      <c r="F59" s="4"/>
      <c r="G59" s="4"/>
      <c r="I59" s="4"/>
      <c r="CE59" s="11"/>
      <c r="CF59" s="18"/>
      <c r="CG59" s="18"/>
      <c r="CI59" s="4"/>
      <c r="CJ59" s="11"/>
      <c r="CK59" s="11"/>
      <c r="CL59" s="11"/>
      <c r="CM59" s="11"/>
      <c r="CN59" s="11"/>
      <c r="CO59" s="11"/>
      <c r="CP59" s="11"/>
      <c r="CQ59" s="13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</row>
    <row r="60" spans="3:152" ht="13.8" customHeight="1">
      <c r="C60" s="4"/>
      <c r="E60" s="4"/>
      <c r="F60" s="4"/>
      <c r="G60" s="4"/>
      <c r="I60" s="4"/>
      <c r="CE60" s="11"/>
      <c r="CF60" s="18"/>
      <c r="CG60" s="18"/>
      <c r="CI60" s="4"/>
      <c r="CJ60" s="11"/>
      <c r="CK60" s="11"/>
      <c r="CL60" s="11"/>
      <c r="CM60" s="11"/>
      <c r="CN60" s="11"/>
      <c r="CO60" s="11"/>
      <c r="CP60" s="11"/>
      <c r="CQ60" s="13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</row>
    <row r="61" spans="3:152" ht="13.8" customHeight="1">
      <c r="C61" s="4"/>
      <c r="E61" s="4"/>
      <c r="F61" s="4"/>
      <c r="G61" s="4"/>
      <c r="I61" s="4"/>
      <c r="CE61" s="11"/>
      <c r="CF61" s="18"/>
      <c r="CG61" s="18"/>
      <c r="CI61" s="4"/>
      <c r="CJ61" s="11"/>
      <c r="CK61" s="11"/>
      <c r="CL61" s="11"/>
      <c r="CM61" s="11"/>
      <c r="CN61" s="11"/>
      <c r="CO61" s="11"/>
      <c r="CP61" s="11"/>
      <c r="CQ61" s="13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</row>
    <row r="62" spans="3:152" ht="13.8" customHeight="1">
      <c r="C62" s="4"/>
      <c r="E62" s="4"/>
      <c r="F62" s="4"/>
      <c r="G62" s="4"/>
      <c r="I62" s="4"/>
      <c r="CE62" s="11"/>
      <c r="CF62" s="18"/>
      <c r="CG62" s="18"/>
      <c r="CI62" s="4"/>
      <c r="CJ62" s="11"/>
      <c r="CK62" s="11"/>
      <c r="CL62" s="11"/>
      <c r="CM62" s="11"/>
      <c r="CN62" s="11"/>
      <c r="CO62" s="11"/>
      <c r="CP62" s="11"/>
      <c r="CQ62" s="13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</row>
    <row r="63" spans="3:152" ht="13.8" customHeight="1">
      <c r="C63" s="4"/>
      <c r="E63" s="4"/>
      <c r="F63" s="4"/>
      <c r="G63" s="4"/>
      <c r="I63" s="4"/>
      <c r="CE63" s="11"/>
      <c r="CF63" s="18"/>
      <c r="CG63" s="18"/>
      <c r="CI63" s="4"/>
      <c r="CJ63" s="11"/>
      <c r="CK63" s="11"/>
      <c r="CL63" s="11"/>
      <c r="CM63" s="11"/>
      <c r="CN63" s="11"/>
      <c r="CO63" s="11"/>
      <c r="CP63" s="11"/>
      <c r="CQ63" s="13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</row>
    <row r="64" spans="3:152" ht="13.8" customHeight="1">
      <c r="C64" s="4"/>
      <c r="E64" s="4"/>
      <c r="F64" s="4"/>
      <c r="G64" s="4"/>
      <c r="I64" s="4"/>
      <c r="CE64" s="11"/>
      <c r="CF64" s="18"/>
      <c r="CG64" s="18"/>
      <c r="CI64" s="4"/>
      <c r="CJ64" s="11"/>
      <c r="CK64" s="11"/>
      <c r="CL64" s="11"/>
      <c r="CM64" s="11"/>
      <c r="CN64" s="11"/>
      <c r="CO64" s="11"/>
      <c r="CP64" s="11"/>
      <c r="CQ64" s="13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</row>
    <row r="65" spans="3:135" ht="13.8" customHeight="1">
      <c r="C65" s="4"/>
      <c r="E65" s="4"/>
      <c r="F65" s="4"/>
      <c r="G65" s="4"/>
      <c r="I65" s="4"/>
      <c r="CE65" s="11"/>
      <c r="CF65" s="18"/>
      <c r="CG65" s="18"/>
      <c r="CI65" s="4"/>
      <c r="CJ65" s="11"/>
      <c r="CK65" s="11"/>
      <c r="CL65" s="11"/>
      <c r="CM65" s="11"/>
      <c r="CN65" s="11"/>
      <c r="CO65" s="11"/>
      <c r="CP65" s="11"/>
      <c r="CQ65" s="13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</row>
    <row r="66" spans="3:135" ht="13.8" customHeight="1">
      <c r="C66" s="4"/>
      <c r="E66" s="4"/>
      <c r="F66" s="4"/>
      <c r="G66" s="4"/>
      <c r="I66" s="4"/>
      <c r="CE66" s="11"/>
      <c r="CF66" s="18"/>
      <c r="CG66" s="18"/>
      <c r="CI66" s="4"/>
      <c r="CJ66" s="11"/>
      <c r="CK66" s="11"/>
      <c r="CL66" s="11"/>
      <c r="CM66" s="11"/>
      <c r="CN66" s="11"/>
      <c r="CO66" s="11"/>
      <c r="CP66" s="11"/>
      <c r="CQ66" s="13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</row>
    <row r="67" spans="3:135" ht="13.8" customHeight="1">
      <c r="C67" s="4"/>
      <c r="E67" s="4"/>
      <c r="F67" s="4"/>
      <c r="G67" s="4"/>
      <c r="I67" s="4"/>
      <c r="CE67" s="11"/>
      <c r="CF67" s="18"/>
      <c r="CG67" s="18"/>
      <c r="CI67" s="4"/>
      <c r="CJ67" s="11"/>
      <c r="CK67" s="11"/>
      <c r="CL67" s="11"/>
      <c r="CM67" s="11"/>
      <c r="CN67" s="11"/>
      <c r="CO67" s="11"/>
      <c r="CP67" s="11"/>
      <c r="CQ67" s="13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</row>
    <row r="68" spans="3:135" ht="13.8" customHeight="1">
      <c r="C68" s="4"/>
      <c r="E68" s="4"/>
      <c r="F68" s="4"/>
      <c r="G68" s="4"/>
      <c r="I68" s="4"/>
      <c r="CE68" s="11"/>
      <c r="CF68" s="18"/>
      <c r="CG68" s="18"/>
      <c r="CI68" s="4"/>
      <c r="CJ68" s="11"/>
      <c r="CK68" s="11"/>
      <c r="CL68" s="11"/>
      <c r="CM68" s="11"/>
      <c r="CN68" s="11"/>
      <c r="CO68" s="11"/>
      <c r="CP68" s="11"/>
      <c r="CQ68" s="13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</row>
    <row r="69" spans="3:135" ht="13.8" customHeight="1"/>
  </sheetData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{8BC03756-176F-4542-BBF7-EDAA75CF1610}</x14:id>
        </ext>
      </extLst>
    </cfRule>
  </conditionalFormatting>
  <conditionalFormatting sqref="E18:E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{24D1D8BE-8342-4D63-923E-7BE5113F5722}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C03756-176F-4542-BBF7-EDAA75CF16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24D1D8BE-8342-4D63-923E-7BE5113F572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E18:E57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84C9-751D-406E-B729-AB19DE1F4FC3}">
  <dimension ref="C3:FF68"/>
  <sheetViews>
    <sheetView topLeftCell="A6" zoomScale="63" zoomScaleNormal="63" workbookViewId="0">
      <selection activeCell="B38" sqref="B38"/>
    </sheetView>
  </sheetViews>
  <sheetFormatPr defaultRowHeight="14.4"/>
  <cols>
    <col min="3" max="3" width="9" bestFit="1" customWidth="1"/>
    <col min="4" max="4" width="9.21875" bestFit="1" customWidth="1"/>
    <col min="5" max="6" width="9" bestFit="1" customWidth="1"/>
    <col min="7" max="7" width="10.77734375" customWidth="1"/>
    <col min="8" max="11" width="9" bestFit="1" customWidth="1"/>
    <col min="13" max="36" width="9" bestFit="1" customWidth="1"/>
  </cols>
  <sheetData>
    <row r="3" spans="16:161" ht="15.6">
      <c r="Q3" s="2" t="s">
        <v>0</v>
      </c>
      <c r="R3" s="2">
        <f>Sheet3!N3</f>
        <v>100</v>
      </c>
      <c r="S3" s="2" t="s">
        <v>1</v>
      </c>
      <c r="U3" s="26" t="s">
        <v>176</v>
      </c>
      <c r="V3" s="2">
        <f>Sheet3!R3</f>
        <v>0</v>
      </c>
      <c r="W3" s="26" t="s">
        <v>177</v>
      </c>
      <c r="Y3" s="29" t="s">
        <v>179</v>
      </c>
      <c r="EE3" s="24"/>
    </row>
    <row r="4" spans="16:161" ht="15.6">
      <c r="Q4" s="2" t="s">
        <v>4</v>
      </c>
      <c r="R4" s="2">
        <f>Sheet3!N4</f>
        <v>0</v>
      </c>
      <c r="S4" s="2" t="s">
        <v>5</v>
      </c>
      <c r="U4" s="3" t="s">
        <v>2</v>
      </c>
      <c r="V4" s="2">
        <f>Sheet3!R4</f>
        <v>30</v>
      </c>
      <c r="W4" s="2" t="s">
        <v>3</v>
      </c>
      <c r="Y4" s="2" t="str">
        <f>Sheet1!V4</f>
        <v>Rs</v>
      </c>
      <c r="Z4" s="2">
        <f>Sheet1!W4</f>
        <v>250</v>
      </c>
      <c r="AA4" s="2" t="str">
        <f>Sheet1!X4</f>
        <v>scf/STB</v>
      </c>
      <c r="EE4" s="24"/>
    </row>
    <row r="5" spans="16:161" ht="15.6">
      <c r="Q5" s="2" t="s">
        <v>7</v>
      </c>
      <c r="R5" s="2">
        <f>Sheet3!N5</f>
        <v>250</v>
      </c>
      <c r="S5" s="2" t="s">
        <v>8</v>
      </c>
      <c r="U5" s="3" t="s">
        <v>6</v>
      </c>
      <c r="V5" s="2">
        <f>Sheet3!R5</f>
        <v>1.0740000000000001</v>
      </c>
      <c r="W5" s="2"/>
      <c r="Y5" s="2" t="str">
        <f>Sheet1!V5</f>
        <v>Pb</v>
      </c>
      <c r="Z5" s="2">
        <f>Sheet1!W5</f>
        <v>1697</v>
      </c>
      <c r="AA5" s="2" t="str">
        <f>Sheet1!X5</f>
        <v>Psi</v>
      </c>
      <c r="EE5" s="24"/>
    </row>
    <row r="6" spans="16:161" ht="15.6">
      <c r="Q6" s="3" t="s">
        <v>11</v>
      </c>
      <c r="R6" s="2">
        <f>Sheet3!N6</f>
        <v>0.65</v>
      </c>
      <c r="S6" s="2"/>
      <c r="U6" s="3" t="s">
        <v>9</v>
      </c>
      <c r="V6" s="2">
        <f>Sheet3!R6</f>
        <v>67.017600000000002</v>
      </c>
      <c r="W6" s="2" t="s">
        <v>10</v>
      </c>
      <c r="Y6" s="2" t="str">
        <f>Sheet1!V6</f>
        <v>Bob</v>
      </c>
      <c r="Z6" s="2">
        <f>Sheet1!W6</f>
        <v>1.2</v>
      </c>
      <c r="AA6" s="2" t="str">
        <f>Sheet1!X6</f>
        <v>res bbl/STB</v>
      </c>
      <c r="EE6" s="24"/>
    </row>
    <row r="7" spans="16:161" ht="15.6">
      <c r="Q7" s="2" t="s">
        <v>14</v>
      </c>
      <c r="R7" s="2">
        <f>Sheet3!N7</f>
        <v>100</v>
      </c>
      <c r="S7" s="2" t="s">
        <v>15</v>
      </c>
      <c r="U7" s="3" t="s">
        <v>12</v>
      </c>
      <c r="V7" s="2">
        <f>Sheet3!R7</f>
        <v>1</v>
      </c>
      <c r="W7" s="2" t="s">
        <v>13</v>
      </c>
      <c r="Y7" s="2" t="str">
        <f>Sheet1!V7</f>
        <v>rob</v>
      </c>
      <c r="Z7" s="2">
        <f>Sheet1!W7</f>
        <v>48.33</v>
      </c>
      <c r="AA7" s="2" t="str">
        <f>Sheet1!X7</f>
        <v>lbm/ft3</v>
      </c>
      <c r="EE7" s="24"/>
    </row>
    <row r="8" spans="16:161" ht="15.6">
      <c r="Q8" s="3" t="s">
        <v>17</v>
      </c>
      <c r="R8" s="2">
        <f>Sheet3!N8</f>
        <v>0.71</v>
      </c>
      <c r="S8" s="2"/>
      <c r="U8" s="3" t="s">
        <v>16</v>
      </c>
      <c r="V8" s="2">
        <f>Sheet3!R8</f>
        <v>72</v>
      </c>
      <c r="W8" s="2" t="s">
        <v>3</v>
      </c>
      <c r="EE8" s="24"/>
    </row>
    <row r="9" spans="16:161" ht="16.8">
      <c r="Q9" s="17" t="s">
        <v>150</v>
      </c>
      <c r="R9" s="2">
        <f>Sheet3!N9</f>
        <v>28</v>
      </c>
      <c r="S9" s="2" t="s">
        <v>20</v>
      </c>
      <c r="U9" s="3" t="s">
        <v>18</v>
      </c>
      <c r="V9" s="2">
        <f>Sheet3!R9</f>
        <v>0.16666666666666666</v>
      </c>
      <c r="W9" s="2" t="s">
        <v>19</v>
      </c>
      <c r="Y9" t="str">
        <f>Sheet1!V9</f>
        <v>C0</v>
      </c>
      <c r="Z9">
        <f>Sheet1!W9</f>
        <v>2.1703785524685895E-5</v>
      </c>
      <c r="EE9" s="24"/>
    </row>
    <row r="10" spans="16:161" ht="16.2">
      <c r="Q10" s="3" t="s">
        <v>23</v>
      </c>
      <c r="R10" s="2">
        <f>Sheet3!N10</f>
        <v>250</v>
      </c>
      <c r="S10" s="2" t="s">
        <v>8</v>
      </c>
      <c r="U10" s="2" t="s">
        <v>21</v>
      </c>
      <c r="V10" s="2">
        <f>Sheet3!R10</f>
        <v>2.1816666666666665E-2</v>
      </c>
      <c r="W10" s="2" t="s">
        <v>22</v>
      </c>
      <c r="EE10" s="24"/>
    </row>
    <row r="11" spans="16:161" ht="15.6">
      <c r="Q11" s="21" t="s">
        <v>153</v>
      </c>
      <c r="R11" s="2">
        <f>Sheet3!N11</f>
        <v>100</v>
      </c>
      <c r="S11" s="21" t="s">
        <v>1</v>
      </c>
      <c r="U11" s="30" t="s">
        <v>185</v>
      </c>
      <c r="V11" s="2">
        <v>5651</v>
      </c>
      <c r="W11" s="30" t="s">
        <v>183</v>
      </c>
      <c r="EE11" s="24"/>
    </row>
    <row r="12" spans="16:161" ht="15.6">
      <c r="Q12" s="21" t="s">
        <v>152</v>
      </c>
      <c r="R12" s="2">
        <f>Sheet3!N12</f>
        <v>25000</v>
      </c>
      <c r="S12" s="21" t="s">
        <v>154</v>
      </c>
      <c r="Y12" s="2" t="s">
        <v>24</v>
      </c>
      <c r="Z12" s="3" t="s">
        <v>25</v>
      </c>
      <c r="AA12" s="2" t="s">
        <v>26</v>
      </c>
      <c r="CV12" s="12" t="s">
        <v>27</v>
      </c>
      <c r="CW12" s="12">
        <v>0.32650000000000001</v>
      </c>
      <c r="CX12" s="12" t="s">
        <v>28</v>
      </c>
      <c r="CY12" s="12">
        <v>-1.07</v>
      </c>
      <c r="CZ12" s="12" t="s">
        <v>29</v>
      </c>
      <c r="DA12" s="12">
        <f>-0.5339</f>
        <v>-0.53390000000000004</v>
      </c>
      <c r="DB12" s="12" t="s">
        <v>30</v>
      </c>
      <c r="DC12" s="12">
        <f>0.01569</f>
        <v>1.5689999999999999E-2</v>
      </c>
      <c r="DD12" s="12" t="s">
        <v>31</v>
      </c>
      <c r="DE12" s="12">
        <f>-0.05165</f>
        <v>-5.1650000000000001E-2</v>
      </c>
      <c r="DF12" s="12" t="s">
        <v>32</v>
      </c>
      <c r="DG12" s="12">
        <v>0.54749999999999999</v>
      </c>
      <c r="DH12" s="12" t="s">
        <v>33</v>
      </c>
      <c r="DI12" s="12">
        <v>-0.73609999999999998</v>
      </c>
      <c r="EE12" s="24"/>
    </row>
    <row r="13" spans="16:161">
      <c r="Y13" s="2">
        <v>1400</v>
      </c>
      <c r="Z13" s="2">
        <f>Sheet1!Y14</f>
        <v>0.67</v>
      </c>
      <c r="AA13" s="2">
        <f>SLOPE(Z13:Z14,Y13:Y14)</f>
        <v>-1E-4</v>
      </c>
      <c r="CV13" s="12" t="s">
        <v>34</v>
      </c>
      <c r="CW13" s="12">
        <f>0.1844</f>
        <v>0.18440000000000001</v>
      </c>
      <c r="CX13" s="12" t="s">
        <v>35</v>
      </c>
      <c r="CY13" s="12">
        <f>0.1056</f>
        <v>0.1056</v>
      </c>
      <c r="CZ13" s="12" t="s">
        <v>36</v>
      </c>
      <c r="DA13" s="12">
        <f>0.6134</f>
        <v>0.61339999999999995</v>
      </c>
      <c r="DB13" s="12" t="s">
        <v>37</v>
      </c>
      <c r="DC13" s="12">
        <v>0.72099999999999997</v>
      </c>
      <c r="DD13" s="15"/>
      <c r="DE13" s="15"/>
      <c r="DF13" s="15"/>
      <c r="DG13" s="15"/>
      <c r="DH13" s="15"/>
      <c r="DI13" s="15"/>
      <c r="EE13" s="24"/>
    </row>
    <row r="14" spans="16:161" ht="23.4">
      <c r="Y14" s="2">
        <v>0</v>
      </c>
      <c r="Z14" s="2">
        <f>Sheet1!Y15</f>
        <v>0.81</v>
      </c>
      <c r="AA14" s="2"/>
      <c r="AS14" s="6" t="s">
        <v>38</v>
      </c>
      <c r="BY14" s="7"/>
      <c r="CJ14" s="9" t="s">
        <v>39</v>
      </c>
      <c r="CK14" s="10">
        <f>Sheet3!CG14</f>
        <v>200</v>
      </c>
      <c r="CL14" s="10" t="s">
        <v>19</v>
      </c>
      <c r="CP14" s="6" t="s">
        <v>40</v>
      </c>
      <c r="EE14" s="24"/>
      <c r="EK14" s="6" t="s">
        <v>41</v>
      </c>
    </row>
    <row r="15" spans="16:161">
      <c r="CC15" s="8" t="s">
        <v>42</v>
      </c>
      <c r="CD15" s="2">
        <v>5.9999999999999995E-4</v>
      </c>
      <c r="CE15" s="2" t="s">
        <v>43</v>
      </c>
      <c r="EE15" s="24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24"/>
      <c r="FB16" s="20" t="s">
        <v>156</v>
      </c>
      <c r="FE16" s="20" t="s">
        <v>155</v>
      </c>
    </row>
    <row r="17" spans="3:162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7" t="s">
        <v>167</v>
      </c>
      <c r="H17" s="47" t="s">
        <v>168</v>
      </c>
      <c r="I17" s="47" t="s">
        <v>137</v>
      </c>
      <c r="J17" s="47" t="s">
        <v>166</v>
      </c>
      <c r="K17" s="48" t="s">
        <v>158</v>
      </c>
      <c r="L17" s="48"/>
      <c r="M17" s="47" t="s">
        <v>159</v>
      </c>
      <c r="N17" s="47" t="s">
        <v>51</v>
      </c>
      <c r="O17" s="49" t="s">
        <v>151</v>
      </c>
      <c r="P17" s="48" t="s">
        <v>52</v>
      </c>
      <c r="Q17" s="47" t="s">
        <v>53</v>
      </c>
      <c r="R17" s="48" t="s">
        <v>54</v>
      </c>
      <c r="S17" s="47" t="s">
        <v>55</v>
      </c>
      <c r="T17" s="47" t="s">
        <v>56</v>
      </c>
      <c r="U17" s="47" t="s">
        <v>57</v>
      </c>
      <c r="V17" s="47" t="s">
        <v>58</v>
      </c>
      <c r="W17" s="47" t="s">
        <v>59</v>
      </c>
      <c r="X17" s="50" t="s">
        <v>60</v>
      </c>
      <c r="Y17" s="47" t="s">
        <v>61</v>
      </c>
      <c r="Z17" s="51" t="s">
        <v>62</v>
      </c>
      <c r="AA17" s="51" t="s">
        <v>63</v>
      </c>
      <c r="AB17" s="51" t="s">
        <v>64</v>
      </c>
      <c r="AC17" s="47" t="s">
        <v>65</v>
      </c>
      <c r="AD17" s="47" t="s">
        <v>66</v>
      </c>
      <c r="AE17" s="48" t="s">
        <v>67</v>
      </c>
      <c r="AF17" s="48" t="s">
        <v>68</v>
      </c>
      <c r="AG17" s="48" t="s">
        <v>52</v>
      </c>
      <c r="AH17" s="52" t="s">
        <v>69</v>
      </c>
      <c r="AI17" s="48" t="s">
        <v>70</v>
      </c>
      <c r="AJ17" s="48" t="s">
        <v>71</v>
      </c>
      <c r="AK17" s="53" t="s">
        <v>72</v>
      </c>
      <c r="AL17" s="48" t="s">
        <v>73</v>
      </c>
      <c r="AM17" s="48" t="s">
        <v>74</v>
      </c>
      <c r="AN17" s="54" t="s">
        <v>75</v>
      </c>
      <c r="AO17" s="48" t="s">
        <v>76</v>
      </c>
      <c r="AP17" s="48" t="s">
        <v>77</v>
      </c>
      <c r="AQ17" s="53" t="s">
        <v>78</v>
      </c>
      <c r="AR17" s="48"/>
      <c r="AS17" s="48" t="s">
        <v>79</v>
      </c>
      <c r="AT17" s="48" t="s">
        <v>80</v>
      </c>
      <c r="AU17" s="48" t="s">
        <v>81</v>
      </c>
      <c r="AV17" s="48"/>
      <c r="AW17" s="47" t="s">
        <v>82</v>
      </c>
      <c r="AX17" s="47" t="s">
        <v>83</v>
      </c>
      <c r="AY17" s="47" t="s">
        <v>84</v>
      </c>
      <c r="AZ17" s="52" t="s">
        <v>85</v>
      </c>
      <c r="BA17" s="52" t="s">
        <v>86</v>
      </c>
      <c r="BB17" s="48" t="s">
        <v>87</v>
      </c>
      <c r="BC17" s="48" t="s">
        <v>88</v>
      </c>
      <c r="BD17" s="48" t="s">
        <v>89</v>
      </c>
      <c r="BE17" s="48" t="s">
        <v>90</v>
      </c>
      <c r="BF17" s="48" t="s">
        <v>91</v>
      </c>
      <c r="BG17" s="48" t="s">
        <v>92</v>
      </c>
      <c r="BH17" s="48" t="s">
        <v>93</v>
      </c>
      <c r="BI17" s="48" t="s">
        <v>94</v>
      </c>
      <c r="BJ17" s="48" t="s">
        <v>95</v>
      </c>
      <c r="BK17" s="48" t="s">
        <v>96</v>
      </c>
      <c r="BL17" s="48" t="s">
        <v>97</v>
      </c>
      <c r="BM17" s="48" t="s">
        <v>98</v>
      </c>
      <c r="BN17" s="55" t="s">
        <v>99</v>
      </c>
      <c r="BO17" s="55" t="s">
        <v>100</v>
      </c>
      <c r="BP17" s="55" t="s">
        <v>101</v>
      </c>
      <c r="BQ17" s="48" t="s">
        <v>68</v>
      </c>
      <c r="BR17" s="56" t="s">
        <v>102</v>
      </c>
      <c r="BS17" s="56" t="s">
        <v>103</v>
      </c>
      <c r="BT17" s="56" t="s">
        <v>104</v>
      </c>
      <c r="BU17" s="48" t="s">
        <v>105</v>
      </c>
      <c r="BV17" s="48" t="s">
        <v>105</v>
      </c>
      <c r="BW17" s="48" t="s">
        <v>105</v>
      </c>
      <c r="BX17" s="48" t="s">
        <v>106</v>
      </c>
      <c r="BY17" s="48" t="s">
        <v>107</v>
      </c>
      <c r="BZ17" s="47" t="s">
        <v>108</v>
      </c>
      <c r="CA17" s="52" t="s">
        <v>109</v>
      </c>
      <c r="CB17" s="48" t="s">
        <v>110</v>
      </c>
      <c r="CC17" s="48" t="s">
        <v>111</v>
      </c>
      <c r="CD17" s="48" t="s">
        <v>112</v>
      </c>
      <c r="CE17" s="48" t="s">
        <v>113</v>
      </c>
      <c r="CF17" s="48" t="s">
        <v>114</v>
      </c>
      <c r="CG17" s="48" t="s">
        <v>115</v>
      </c>
      <c r="CH17" s="52" t="s">
        <v>116</v>
      </c>
      <c r="CI17" s="48" t="s">
        <v>117</v>
      </c>
      <c r="CJ17" s="48" t="s">
        <v>118</v>
      </c>
      <c r="CK17" s="52" t="s">
        <v>119</v>
      </c>
      <c r="CL17" s="48" t="s">
        <v>120</v>
      </c>
      <c r="CM17" s="47" t="s">
        <v>50</v>
      </c>
      <c r="CN17" s="48"/>
      <c r="CO17" s="48"/>
      <c r="CP17" s="57" t="s">
        <v>121</v>
      </c>
      <c r="CQ17" s="57" t="s">
        <v>122</v>
      </c>
      <c r="CR17" s="57" t="s">
        <v>123</v>
      </c>
      <c r="CS17" s="58" t="s">
        <v>124</v>
      </c>
      <c r="CT17" s="58" t="s">
        <v>125</v>
      </c>
      <c r="CU17" s="58" t="s">
        <v>126</v>
      </c>
      <c r="CV17" s="59" t="s">
        <v>81</v>
      </c>
      <c r="CW17" s="59" t="s">
        <v>127</v>
      </c>
      <c r="CX17" s="59" t="s">
        <v>128</v>
      </c>
      <c r="CY17" s="59" t="s">
        <v>129</v>
      </c>
      <c r="CZ17" s="59" t="s">
        <v>130</v>
      </c>
      <c r="DA17" s="59" t="s">
        <v>131</v>
      </c>
      <c r="DB17" s="59" t="s">
        <v>132</v>
      </c>
      <c r="DC17" s="59" t="s">
        <v>133</v>
      </c>
      <c r="DD17" s="59" t="s">
        <v>134</v>
      </c>
      <c r="DE17" s="59" t="s">
        <v>81</v>
      </c>
      <c r="DF17" s="59" t="s">
        <v>127</v>
      </c>
      <c r="DG17" s="59" t="s">
        <v>128</v>
      </c>
      <c r="DH17" s="59" t="s">
        <v>129</v>
      </c>
      <c r="DI17" s="59" t="s">
        <v>130</v>
      </c>
      <c r="DJ17" s="59" t="s">
        <v>131</v>
      </c>
      <c r="DK17" s="59" t="s">
        <v>132</v>
      </c>
      <c r="DL17" s="59" t="s">
        <v>135</v>
      </c>
      <c r="DM17" s="59" t="s">
        <v>136</v>
      </c>
      <c r="DN17" s="59" t="s">
        <v>137</v>
      </c>
      <c r="DO17" s="59" t="s">
        <v>81</v>
      </c>
      <c r="DP17" s="59" t="s">
        <v>81</v>
      </c>
      <c r="DQ17" s="59" t="s">
        <v>127</v>
      </c>
      <c r="DR17" s="59" t="s">
        <v>128</v>
      </c>
      <c r="DS17" s="59" t="s">
        <v>129</v>
      </c>
      <c r="DT17" s="59" t="s">
        <v>130</v>
      </c>
      <c r="DU17" s="59" t="s">
        <v>131</v>
      </c>
      <c r="DV17" s="59" t="s">
        <v>132</v>
      </c>
      <c r="DW17" s="59" t="s">
        <v>133</v>
      </c>
      <c r="DX17" s="59" t="s">
        <v>134</v>
      </c>
      <c r="DY17" s="59" t="s">
        <v>81</v>
      </c>
      <c r="DZ17" s="59" t="s">
        <v>127</v>
      </c>
      <c r="EA17" s="59" t="s">
        <v>128</v>
      </c>
      <c r="EB17" s="59" t="s">
        <v>129</v>
      </c>
      <c r="EC17" s="59" t="s">
        <v>130</v>
      </c>
      <c r="ED17" s="59" t="s">
        <v>131</v>
      </c>
      <c r="EE17" s="59" t="s">
        <v>132</v>
      </c>
      <c r="EF17" s="59" t="s">
        <v>135</v>
      </c>
      <c r="EG17" s="59" t="s">
        <v>136</v>
      </c>
      <c r="EH17" s="59" t="s">
        <v>137</v>
      </c>
      <c r="EI17" s="59" t="s">
        <v>81</v>
      </c>
      <c r="EJ17" s="48"/>
      <c r="EK17" s="60" t="s">
        <v>138</v>
      </c>
      <c r="EL17" s="60" t="s">
        <v>139</v>
      </c>
      <c r="EM17" s="60" t="s">
        <v>50</v>
      </c>
      <c r="EN17" s="60" t="s">
        <v>140</v>
      </c>
      <c r="EO17" s="60" t="s">
        <v>141</v>
      </c>
      <c r="EP17" s="61" t="s">
        <v>142</v>
      </c>
      <c r="EQ17" s="61" t="s">
        <v>143</v>
      </c>
      <c r="ER17" s="61" t="s">
        <v>27</v>
      </c>
      <c r="ES17" s="61" t="s">
        <v>28</v>
      </c>
      <c r="ET17" s="61" t="s">
        <v>52</v>
      </c>
      <c r="EU17" s="61" t="s">
        <v>68</v>
      </c>
      <c r="EV17" s="61" t="s">
        <v>67</v>
      </c>
      <c r="EW17" s="60" t="s">
        <v>144</v>
      </c>
      <c r="EX17" s="60" t="s">
        <v>145</v>
      </c>
      <c r="EY17" s="61" t="s">
        <v>146</v>
      </c>
      <c r="EZ17" s="60" t="s">
        <v>147</v>
      </c>
      <c r="FA17" s="48"/>
      <c r="FB17" s="59" t="s">
        <v>148</v>
      </c>
      <c r="FC17" s="59" t="s">
        <v>149</v>
      </c>
      <c r="FD17" s="48"/>
      <c r="FE17" s="62" t="s">
        <v>148</v>
      </c>
      <c r="FF17" s="62" t="s">
        <v>149</v>
      </c>
    </row>
    <row r="18" spans="3:162">
      <c r="C18">
        <f>Sheet1!C19</f>
        <v>514.70000000000005</v>
      </c>
      <c r="D18" s="4">
        <f>Sheet2!J18</f>
        <v>546.13539357904824</v>
      </c>
      <c r="E18" s="4">
        <f>CM18</f>
        <v>546.13534596082218</v>
      </c>
      <c r="F18" s="4">
        <f>D18-E18</f>
        <v>4.7618226062695612E-5</v>
      </c>
      <c r="G18" s="4">
        <f>Sheet3!D18</f>
        <v>545</v>
      </c>
      <c r="H18" s="4">
        <f>Sheet3!F18</f>
        <v>-1.1220096838155769</v>
      </c>
      <c r="I18" s="4">
        <f>(H18-F18)/(G18-D18)</f>
        <v>0.98825404929823479</v>
      </c>
      <c r="J18" s="4">
        <f>D18-F18*(1/I18)</f>
        <v>546.13534539485295</v>
      </c>
      <c r="K18">
        <f t="shared" ref="K18:K57" si="0">AVERAGE(C18,D18)</f>
        <v>530.41769678952414</v>
      </c>
      <c r="M18">
        <f t="shared" ref="M18:M57" si="1">K18</f>
        <v>530.41769678952414</v>
      </c>
      <c r="N18">
        <v>160</v>
      </c>
      <c r="O18">
        <f>460+N18</f>
        <v>620</v>
      </c>
      <c r="P18">
        <f>$R$9/($N$18+460)</f>
        <v>4.5161290322580643E-2</v>
      </c>
      <c r="Q18">
        <f>(($R$8*K18^1.0937)/27.64)*10^(11.172*$P$18)</f>
        <v>78.37489247024115</v>
      </c>
      <c r="R18">
        <f>($N$18-60)*($R$9/$R$8)</f>
        <v>3943.6619718309862</v>
      </c>
      <c r="S18">
        <f>$Z$6*EXP($Z$9*(1697-M18))</f>
        <v>1.2307710081508028</v>
      </c>
      <c r="T18">
        <f>0.0283*AU18*($O$18)/M18</f>
        <v>3.1283672880845929E-2</v>
      </c>
      <c r="U18">
        <f>$R$3*($R$4+S18)</f>
        <v>123.07710081508027</v>
      </c>
      <c r="V18">
        <f>U18*5.615</f>
        <v>691.07792107667581</v>
      </c>
      <c r="W18">
        <f>IF($R$5&gt;0,T18*($R$10-Q18)*$R$3,0)</f>
        <v>536.90637221009831</v>
      </c>
      <c r="X18">
        <f>$Z$14+$AA$13*(Q18-$Y$14)</f>
        <v>0.80216251075297595</v>
      </c>
      <c r="Y18">
        <f>$Z$7</f>
        <v>48.33</v>
      </c>
      <c r="Z18">
        <f>S18/$Z$6</f>
        <v>1.0256425067923356</v>
      </c>
      <c r="AA18">
        <f>Y18*Z18</f>
        <v>49.569302353273578</v>
      </c>
      <c r="AB18">
        <f>($V$6*$R$4)+(S18*AA18)</f>
        <v>61.00846023067048</v>
      </c>
      <c r="AC18">
        <f t="shared" ref="AC18:AC57" si="2">$R$4+S18</f>
        <v>1.2307710081508028</v>
      </c>
      <c r="AD18">
        <f>AB18/AC18</f>
        <v>49.569302353273578</v>
      </c>
      <c r="AE18">
        <f>3.0324-0.02023*$R$9</f>
        <v>2.4659599999999999</v>
      </c>
      <c r="AF18">
        <f>10^$AE$18</f>
        <v>292.38830658588068</v>
      </c>
      <c r="AG18">
        <f>$AF$18*$N$18^-1.163</f>
        <v>0.79903988868845044</v>
      </c>
      <c r="AH18">
        <f>10^$AG$18-1</f>
        <v>5.2956400382945432</v>
      </c>
      <c r="AI18">
        <f>10.715*(Q18+100)^-0.515</f>
        <v>0.74225871828646695</v>
      </c>
      <c r="AJ18">
        <f>5.44*(Q18+150)^-0.338</f>
        <v>0.86771230340422711</v>
      </c>
      <c r="AK18">
        <f>AI18*$AH$18^AJ18</f>
        <v>3.1528859353552718</v>
      </c>
      <c r="AL18">
        <f t="shared" ref="AL18:AL57" si="3">(($R$4*$V$6)/($R$4*$V$6+S18*AA18))*$V$7</f>
        <v>0</v>
      </c>
      <c r="AM18">
        <f t="shared" ref="AM18:AM57" si="4">((S18*AA18)/($R$4*$V$6+S18*AA18))*AK18</f>
        <v>3.1528859353552718</v>
      </c>
      <c r="AN18">
        <f>AL18+AM18</f>
        <v>3.1528859353552718</v>
      </c>
      <c r="AO18">
        <f t="shared" ref="AO18:AO57" si="5">(($R$4*$V$6)/($R$4*$V$6+S18*AA18))*$V$8</f>
        <v>0</v>
      </c>
      <c r="AP18">
        <f t="shared" ref="AP18:AP57" si="6">((S18*AA18)/($R$4*$V$6+S18*AA18))*$V$4</f>
        <v>30</v>
      </c>
      <c r="AQ18">
        <f>AO18+AP18</f>
        <v>30</v>
      </c>
      <c r="AS18">
        <f>CU18</f>
        <v>0.79522893071892675</v>
      </c>
      <c r="AT18">
        <f>CT18</f>
        <v>1.6577540106951871</v>
      </c>
      <c r="AU18">
        <f>EI18</f>
        <v>0.94570920532173697</v>
      </c>
      <c r="AW18">
        <f t="shared" ref="AW18:AX57" si="7">(V18)*(1/86400)/$V$10</f>
        <v>0.3666273666691473</v>
      </c>
      <c r="AX18">
        <f t="shared" si="7"/>
        <v>0.2848370109764124</v>
      </c>
      <c r="AY18">
        <f>AW18+AX18</f>
        <v>0.65146437764555976</v>
      </c>
      <c r="AZ18">
        <f>AW18/AY18</f>
        <v>0.56277423486172129</v>
      </c>
      <c r="BA18">
        <f>1-AZ18</f>
        <v>0.43722576513827871</v>
      </c>
      <c r="BB18">
        <f t="shared" ref="BB18:BB57" si="8">1.071-(0.2218*((AY18^2)/($V$9)))</f>
        <v>0.50620071432804215</v>
      </c>
      <c r="BC18">
        <f>IF(BB18&lt;0.13,0.13,BB18)</f>
        <v>0.50620071432804215</v>
      </c>
      <c r="BD18">
        <f>1.938*AW18*(AD18/AQ18)^(1/4)</f>
        <v>0.80556676461186394</v>
      </c>
      <c r="BE18">
        <f>1.938*AX18*(AD18/AQ18)^(1/4)</f>
        <v>0.62585406937460841</v>
      </c>
      <c r="BF18">
        <f t="shared" ref="BF18:BF57" si="9">120.872*$V$9*SQRT(AD18/AQ18)</f>
        <v>25.89525748779668</v>
      </c>
      <c r="BG18">
        <f>0.15726*AN18*(1/(AD18*AQ18^3))^(1/4)</f>
        <v>1.4577477770436614E-2</v>
      </c>
      <c r="BH18">
        <f>0.0019+0.0322*BG18-0.6642*BG18^2+4.9951*BG18^3</f>
        <v>2.2437239852775583E-3</v>
      </c>
      <c r="BI18">
        <f>1-10.0147*BG18+33.8696*BG18^2+277.2817*BG18^3</f>
        <v>0.86206727114085324</v>
      </c>
      <c r="BJ18">
        <f>BH18/BI18</f>
        <v>2.6027249385169571E-3</v>
      </c>
      <c r="BK18">
        <f>BD18*($M$18^0.1)*BJ18</f>
        <v>3.9263735377188663E-3</v>
      </c>
      <c r="BL18">
        <f>(BE18^0.575)*(14.7^0.1)*BF18</f>
        <v>25.877599579286258</v>
      </c>
      <c r="BM18">
        <f>BK18/BL18</f>
        <v>1.5172866114141956E-4</v>
      </c>
      <c r="BN18">
        <f>(0.0047+1123.32*BM18+729489.64*BM18^2)</f>
        <v>0.19193384856302667</v>
      </c>
      <c r="BO18">
        <f>(1+1097.1566*BM18+722153.97*BM18^2)</f>
        <v>1.1830952321478589</v>
      </c>
      <c r="BP18">
        <f>SQRT(BN18/BO18)</f>
        <v>0.40277817868275173</v>
      </c>
      <c r="BQ18">
        <f>(BE18*BG18^0.38)/BF18^2.14</f>
        <v>1.186809700892922E-4</v>
      </c>
      <c r="BR18">
        <f>1.0886-69.9473*BQ18+2334.3497*BQ18^2-12896.683*BQ18^3</f>
        <v>1.0803314447408132</v>
      </c>
      <c r="BS18">
        <f>1-53.4401*BQ18+1517.9369*BQ18^2-8419.8115*BQ18^3</f>
        <v>0.99367904341874669</v>
      </c>
      <c r="BT18">
        <f>BR18/BS18</f>
        <v>1.0872036115644941</v>
      </c>
      <c r="BU18">
        <f>IF(W18&lt;=0,1,(BP18*BT18))</f>
        <v>0.43790189052325679</v>
      </c>
      <c r="BV18">
        <f>IF(W18&gt;1,BP18*BT18,1)</f>
        <v>0.43790189052325679</v>
      </c>
      <c r="BW18">
        <f>IF($R$5=0,1,BV18)</f>
        <v>0.43790189052325679</v>
      </c>
      <c r="BX18">
        <f t="shared" ref="BX18:BX57" si="10">AD18*AW18</f>
        <v>18.173462789407459</v>
      </c>
      <c r="BY18">
        <f t="shared" ref="BY18:BY57" si="11">EW18*AX18</f>
        <v>0.45176333296187127</v>
      </c>
      <c r="BZ18">
        <f t="shared" ref="BZ18:BZ57" si="12">$V$10*(BX18+BY18)*86400</f>
        <v>35107.806231621289</v>
      </c>
      <c r="CA18">
        <f t="shared" ref="CA18:CA57" si="13">(AN18^BU18)*EZ18^(1-BU18)</f>
        <v>0.14450241597727759</v>
      </c>
      <c r="CB18">
        <f t="shared" ref="CB18:CB57" si="14">2.2*10^-2*BZ18/CA18/$V$9</f>
        <v>32070.262571268871</v>
      </c>
      <c r="CC18">
        <f>$CD$15/3.7065</f>
        <v>1.6187778227438283E-4</v>
      </c>
      <c r="CD18">
        <f>5.0452/CB18</f>
        <v>1.5731707804974126E-4</v>
      </c>
      <c r="CE18">
        <f>LOG(($CD$15^1.1098/2.8257)+(7.149/CB18)^0.8981)</f>
        <v>-3.2081969718004788</v>
      </c>
      <c r="CF18">
        <f>-4*LOG(CC18-(CD18*CE18))</f>
        <v>12.704585787316653</v>
      </c>
      <c r="CG18">
        <f>1/CF18^2</f>
        <v>6.1955373533961414E-3</v>
      </c>
      <c r="CH18">
        <f t="shared" ref="CH18:CH57" si="15">BU18*AD18+(1-BU18)*EW18</f>
        <v>22.598002166412826</v>
      </c>
      <c r="CI18" s="11">
        <f t="shared" ref="CI18:CI57" si="16">CG18*BZ18^2/($V$9)^5/CH18</f>
        <v>2627680578.3519034</v>
      </c>
      <c r="CJ18" s="18">
        <f>(1/144)*(CH18+(CI18/74130000000))</f>
        <v>0.15717672980411052</v>
      </c>
      <c r="CK18" s="18">
        <f t="shared" ref="CK18:CK57" si="17">CJ18*$CK$14</f>
        <v>31.435345960822104</v>
      </c>
      <c r="CL18">
        <v>200</v>
      </c>
      <c r="CM18" s="4">
        <f t="shared" ref="CM18:CM49" si="18">C18+CK18</f>
        <v>546.13534596082218</v>
      </c>
      <c r="CN18" s="11"/>
      <c r="CO18" s="11"/>
      <c r="CP18" s="13">
        <f>N18</f>
        <v>160</v>
      </c>
      <c r="CQ18" s="13">
        <f>CP18+460</f>
        <v>620</v>
      </c>
      <c r="CR18" s="13">
        <v>374</v>
      </c>
      <c r="CS18" s="13">
        <v>667</v>
      </c>
      <c r="CT18" s="13">
        <f>CQ18/CR18</f>
        <v>1.6577540106951871</v>
      </c>
      <c r="CU18" s="13">
        <f t="shared" ref="CU18:CU57" si="19">M18/$CS$18</f>
        <v>0.79522893071892675</v>
      </c>
      <c r="CV18" s="14">
        <v>0.8</v>
      </c>
      <c r="CW18" s="14">
        <f>0.27*CU18/CV18/$CT$18</f>
        <v>0.16189963190322021</v>
      </c>
      <c r="CX18" s="14">
        <f>($CW$12+$CY$12/$CT$18+$DA$12/$CT$18^3+$DC$12/$CT$18^4+$DE$12/$CT$18^5)*CW18</f>
        <v>-7.0943123277260919E-2</v>
      </c>
      <c r="CY18" s="14">
        <f>($DG$12+$DI$12/$CT$18+$CW$13/$CT$18^2)*CW18^2</f>
        <v>4.470768412395707E-3</v>
      </c>
      <c r="CZ18" s="14">
        <f>$CY$13*($DI$12/$CT$18+$CW$13/$CT$18^2)*CW18^5</f>
        <v>-4.4275089655340786E-6</v>
      </c>
      <c r="DA18" s="14">
        <f>$DA$13*(1+$DC$13*CW18^2)*(CW18^2/$CT$18^3)</f>
        <v>3.5958879372933964E-3</v>
      </c>
      <c r="DB18" s="14">
        <f>EXP(-$DC$13*CW18^2)</f>
        <v>0.98127897184495627</v>
      </c>
      <c r="DC18" s="14">
        <f>1+CX18+CY18-CZ18+DA18*DB18</f>
        <v>0.93706064186207727</v>
      </c>
      <c r="DD18" s="14">
        <f>DC18-CV18</f>
        <v>0.13706064186207723</v>
      </c>
      <c r="DE18" s="14">
        <v>0.85</v>
      </c>
      <c r="DF18" s="14">
        <f>0.27*CU18/DE18/$CT$18</f>
        <v>0.15237612414420726</v>
      </c>
      <c r="DG18" s="14">
        <f>($CW$12+$CY$12/$CT$18+$DA$12/$CT$18^3+$DC$12/$CT$18^4+$DE$12/$CT$18^5)*DF18</f>
        <v>-6.6769998378598511E-2</v>
      </c>
      <c r="DH18" s="14">
        <f>($DG$12+$DI$12/$CT$18+$CW$13/$CT$18^2)*DF18^2</f>
        <v>3.9602654448903148E-3</v>
      </c>
      <c r="DI18" s="14">
        <f>$CY$13*($DI$12/$CT$18+$CW$13/$CT$18^2)*DF18^5</f>
        <v>-3.2697515602232203E-6</v>
      </c>
      <c r="DJ18" s="14">
        <f>$DA$13*(1+$DC$13*DF18^2)*DF18^2/$CT$18^3</f>
        <v>3.1785385973626375E-3</v>
      </c>
      <c r="DK18" s="14">
        <f>EXP(-$DC$13*DF18^2)</f>
        <v>0.98339881757083425</v>
      </c>
      <c r="DL18" s="14">
        <f>1+DG18+DH18-DI18+DJ18*DK18</f>
        <v>0.94031930791610163</v>
      </c>
      <c r="DM18" s="14">
        <f>DL18-DE18</f>
        <v>9.0319307916101654E-2</v>
      </c>
      <c r="DN18" s="14">
        <f>(DM18-DD18)/(DE18-CV18)</f>
        <v>-0.93482667891951265</v>
      </c>
      <c r="DO18" s="14">
        <f>CV18-DD18/DN18</f>
        <v>0.94661610002454588</v>
      </c>
      <c r="DP18" s="14">
        <f>DE18</f>
        <v>0.85</v>
      </c>
      <c r="DQ18" s="14">
        <f>0.27*CU18/DP18/$CT$18</f>
        <v>0.15237612414420726</v>
      </c>
      <c r="DR18" s="14">
        <f>($CW$12+$CY$12/$CT$18+$DA$12/$CT$18^3+$DC$12/$CT$18^4+$DE$12/$CT$18^5)*DQ18</f>
        <v>-6.6769998378598511E-2</v>
      </c>
      <c r="DS18" s="14">
        <f>($DG$12+$DI$12/$CT$18+$CW$13/$CT$18^2)*DQ18^2</f>
        <v>3.9602654448903148E-3</v>
      </c>
      <c r="DT18" s="14">
        <f>$CY$13*($DI$12/$CT$18+$CW$13/$CT$18^2)*DQ18^5</f>
        <v>-3.2697515602232203E-6</v>
      </c>
      <c r="DU18" s="14">
        <f>$DA$13*(1+$DC$13*DQ18^2)*(DQ18^2/$CT$18^3)</f>
        <v>3.1785385973626375E-3</v>
      </c>
      <c r="DV18" s="14">
        <f>EXP(-$DC$13*DQ18^2)</f>
        <v>0.98339881757083425</v>
      </c>
      <c r="DW18" s="14">
        <f>1+DR18+DS18-DT18+DU18*DV18</f>
        <v>0.94031930791610163</v>
      </c>
      <c r="DX18" s="14">
        <f>DW18-DP18</f>
        <v>9.0319307916101654E-2</v>
      </c>
      <c r="DY18" s="14">
        <f>DO18</f>
        <v>0.94661610002454588</v>
      </c>
      <c r="DZ18" s="14">
        <f>0.27*CU18/DY18/$CT$18</f>
        <v>0.13682389885320745</v>
      </c>
      <c r="EA18" s="14">
        <f>($CW$12+$CY$12/$CT$18+$DA$12/$CT$18^3+$DC$12/$CT$18^4+$DE$12/$CT$18^5)*DZ18</f>
        <v>-5.9955137695563265E-2</v>
      </c>
      <c r="EB18" s="14">
        <f>($DG$12+$DI$12/$CT$18+$CW$13/$CT$18^2)*DZ18^2</f>
        <v>3.1931136364442242E-3</v>
      </c>
      <c r="EC18" s="14">
        <f>$CY$13*($DI$12/$CT$18+$CW$13/$CT$18^2)*DZ18^5</f>
        <v>-1.908710009166579E-6</v>
      </c>
      <c r="ED18" s="14">
        <f>$DA$13*(1+$DC$13*DZ18^2)*DZ18^2/$CT$18^3</f>
        <v>2.5546428516628802E-3</v>
      </c>
      <c r="EE18" s="14">
        <f>EXP(-$DC$13*DZ18^2)</f>
        <v>0.98659300336254641</v>
      </c>
      <c r="EF18" s="14">
        <f>1+EA18+EB18-EC18+ED18*EE18</f>
        <v>0.94576027741443092</v>
      </c>
      <c r="EG18" s="14">
        <f>EF18-DY18</f>
        <v>-8.5582261011496463E-4</v>
      </c>
      <c r="EH18" s="14">
        <f>(EG18-DX18)/(DY18-DP18)</f>
        <v>-0.94368464989844369</v>
      </c>
      <c r="EI18" s="14">
        <f>DP18-DX18/EH18</f>
        <v>0.94570920532173697</v>
      </c>
      <c r="EK18">
        <f>N18</f>
        <v>160</v>
      </c>
      <c r="EL18">
        <f>460+EK18</f>
        <v>620</v>
      </c>
      <c r="EM18">
        <f t="shared" ref="EM18:EM57" si="20">M18</f>
        <v>530.41769678952414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149463.4301667469</v>
      </c>
      <c r="ES18">
        <f>209.2+19.26*EQ18+EL18</f>
        <v>1191.8754300000001</v>
      </c>
      <c r="ET18">
        <f>ER18/ES18</f>
        <v>125.40188882553514</v>
      </c>
      <c r="EU18">
        <f>3.448+(986.4/EL18)+0.01009*EQ18</f>
        <v>5.228967486935483</v>
      </c>
      <c r="EV18">
        <f>2.447-0.2224*EU18</f>
        <v>1.2840776309055488</v>
      </c>
      <c r="EW18">
        <f>(EM18*$EQ$18)/(DO18*10.73*$EL$18)</f>
        <v>1.586041544998807</v>
      </c>
      <c r="EX18">
        <f>EW18/67.0176</f>
        <v>2.3666045113504616E-2</v>
      </c>
      <c r="EY18">
        <f>EXP($EU$18*EX18^$EV$18)</f>
        <v>1.0436493149812185</v>
      </c>
      <c r="EZ18">
        <f>$ET$18*10^-4*EY18</f>
        <v>1.3087559537012067E-2</v>
      </c>
      <c r="FB18" s="16">
        <v>84.5</v>
      </c>
      <c r="FC18" s="16">
        <v>38.9</v>
      </c>
      <c r="FE18" s="22">
        <v>108.5</v>
      </c>
      <c r="FF18" s="22">
        <v>20.100000000000001</v>
      </c>
    </row>
    <row r="19" spans="3:162">
      <c r="C19" s="4">
        <f>E18</f>
        <v>546.13534596082218</v>
      </c>
      <c r="D19" s="4">
        <f>Sheet2!J19</f>
        <v>578.64340642226875</v>
      </c>
      <c r="E19" s="4">
        <f t="shared" ref="E19:E57" si="21">CM19</f>
        <v>578.23939989708299</v>
      </c>
      <c r="F19" s="4">
        <f t="shared" ref="F19:F57" si="22">D19-E19</f>
        <v>0.40400652518576408</v>
      </c>
      <c r="G19" s="4">
        <f>Sheet3!D19</f>
        <v>546</v>
      </c>
      <c r="H19" s="4">
        <f>Sheet3!F19</f>
        <v>-31.884007770077574</v>
      </c>
      <c r="I19" s="4">
        <f t="shared" ref="I19:I57" si="23">(H19-F19)/(G19-D19)</f>
        <v>0.98911289703016492</v>
      </c>
      <c r="J19" s="4">
        <f t="shared" ref="J19:J57" si="24">D19-F19*(1/I19)</f>
        <v>578.23495302286528</v>
      </c>
      <c r="K19">
        <f t="shared" si="0"/>
        <v>562.38937619154547</v>
      </c>
      <c r="M19">
        <f t="shared" si="1"/>
        <v>562.38937619154547</v>
      </c>
      <c r="Q19">
        <f t="shared" ref="Q19:Q57" si="25">(($R$8*K19^1.0937)/27.64)*10^(11.172*$P$18)</f>
        <v>83.556036431493538</v>
      </c>
      <c r="S19">
        <f t="shared" ref="S19:S57" si="26">$Z$6*EXP($Z$9*(1697-M19))</f>
        <v>1.2299172644253571</v>
      </c>
      <c r="T19">
        <f t="shared" ref="T19:T57" si="27">0.0283*AU19*($O$18)/M19</f>
        <v>2.9409390331152006E-2</v>
      </c>
      <c r="U19">
        <f t="shared" ref="U19:U57" si="28">$R$3*($R$4+S19)</f>
        <v>122.99172644253571</v>
      </c>
      <c r="V19">
        <f>U19*5.615</f>
        <v>690.59854397483798</v>
      </c>
      <c r="W19">
        <f t="shared" ref="W19:W57" si="29">IF($R$5&gt;0,T19*($R$10-Q19)*$R$3,0)</f>
        <v>489.50154928502502</v>
      </c>
      <c r="X19">
        <f>$Z$14+$AA$13*(Q19-$Y$14)</f>
        <v>0.8016443963568507</v>
      </c>
      <c r="Y19">
        <f t="shared" ref="Y19:Y57" si="30">$Z$7</f>
        <v>48.33</v>
      </c>
      <c r="Z19">
        <f t="shared" ref="Z19:Z57" si="31">S19/$Z$6</f>
        <v>1.0249310536877976</v>
      </c>
      <c r="AA19">
        <f t="shared" ref="AA19:AA57" si="32">Y19*Z19</f>
        <v>49.534917824731252</v>
      </c>
      <c r="AB19">
        <f t="shared" ref="AB19:AB57" si="33">($R$4*$V$6)+(S19*AA19)</f>
        <v>60.92385062452832</v>
      </c>
      <c r="AC19">
        <f t="shared" si="2"/>
        <v>1.2299172644253571</v>
      </c>
      <c r="AD19">
        <f t="shared" ref="AD19:AD57" si="34">AB19/AC19</f>
        <v>49.534917824731252</v>
      </c>
      <c r="AI19">
        <f>10.715*(Q19+100)^-0.515</f>
        <v>0.73139385917806476</v>
      </c>
      <c r="AJ19">
        <f>5.44*(Q19+150)^-0.338</f>
        <v>0.86115773953649122</v>
      </c>
      <c r="AK19">
        <f t="shared" ref="AK19:AK57" si="35">AI19*$AH$18^AJ19</f>
        <v>3.0729768725142943</v>
      </c>
      <c r="AL19">
        <f t="shared" si="3"/>
        <v>0</v>
      </c>
      <c r="AM19">
        <f t="shared" si="4"/>
        <v>3.0729768725142943</v>
      </c>
      <c r="AN19">
        <f>AL19+AM19</f>
        <v>3.0729768725142943</v>
      </c>
      <c r="AO19">
        <f t="shared" si="5"/>
        <v>0</v>
      </c>
      <c r="AP19">
        <f t="shared" si="6"/>
        <v>30</v>
      </c>
      <c r="AQ19">
        <f>AO19+AP19</f>
        <v>30</v>
      </c>
      <c r="AS19">
        <f>CU19</f>
        <v>0.84316248304579533</v>
      </c>
      <c r="AU19">
        <f t="shared" ref="AU19:AU57" si="36">EI19</f>
        <v>0.94263813305085187</v>
      </c>
      <c r="AW19">
        <f t="shared" si="7"/>
        <v>0.36637304981264218</v>
      </c>
      <c r="AX19">
        <f t="shared" si="7"/>
        <v>0.25968803013593128</v>
      </c>
      <c r="AY19">
        <f>AW19+AX19</f>
        <v>0.62606107994857352</v>
      </c>
      <c r="AZ19">
        <f t="shared" ref="AZ19:AZ57" si="37">AW19/AY19</f>
        <v>0.58520336361228065</v>
      </c>
      <c r="BA19">
        <f>1-AZ19</f>
        <v>0.41479663638771935</v>
      </c>
      <c r="BB19">
        <f t="shared" si="8"/>
        <v>0.54938964517026123</v>
      </c>
      <c r="BC19">
        <f>IF(BB19&lt;0.13,0.13,BB19)</f>
        <v>0.54938964517026123</v>
      </c>
      <c r="BD19">
        <f>1.938*AW19*(AD19/AQ19)^(1/4)</f>
        <v>0.80486833256962442</v>
      </c>
      <c r="BE19">
        <f>1.938*AX19*(AD19/AQ19)^(1/4)</f>
        <v>0.57049685262244165</v>
      </c>
      <c r="BF19">
        <f t="shared" si="9"/>
        <v>25.886274602817014</v>
      </c>
      <c r="BG19">
        <f>0.15726*AN19*(1/(AD19*AQ19^3))^(1/4)</f>
        <v>1.4210480411653964E-2</v>
      </c>
      <c r="BH19">
        <f>0.0019+0.0322*BG19-0.6642*BG19^2+4.9951*BG19^3</f>
        <v>2.2377845146159831E-3</v>
      </c>
      <c r="BI19">
        <f>1-10.0147*BG19+33.8696*BG19^2+277.2817*BG19^3</f>
        <v>0.86532154933382399</v>
      </c>
      <c r="BJ19">
        <f>BH19/BI19</f>
        <v>2.5860727914828454E-3</v>
      </c>
      <c r="BK19">
        <f t="shared" ref="BK19:BK57" si="38">BD19*($M$18^0.1)*BJ19</f>
        <v>3.897870317738666E-3</v>
      </c>
      <c r="BL19">
        <f t="shared" ref="BL19:BL57" si="39">(BE19^0.575)*(14.7^0.1)*BF19</f>
        <v>24.527139869489233</v>
      </c>
      <c r="BM19">
        <f>BK19/BL19</f>
        <v>1.5892070328947969E-4</v>
      </c>
      <c r="BN19">
        <f>(0.0047+1123.32*BM19+729489.64*BM19^2)</f>
        <v>0.20164264152602426</v>
      </c>
      <c r="BO19">
        <f>(1+1097.1566*BM19+722153.97*BM19^2)</f>
        <v>1.192599467457035</v>
      </c>
      <c r="BP19">
        <f>SQRT(BN19/BO19)</f>
        <v>0.41119126802837769</v>
      </c>
      <c r="BQ19">
        <f t="shared" ref="BQ19:BQ57" si="40">(BE19*BG19^0.38)/BF19^2.14</f>
        <v>1.0721998358891837E-4</v>
      </c>
      <c r="BR19">
        <f>1.0886-69.9473*BQ19+2334.3497*BQ19^2-12896.683*BQ19^3</f>
        <v>1.0811270717209414</v>
      </c>
      <c r="BS19">
        <f>1-53.4401*BQ19+1517.9369*BQ19^2-8419.8115*BQ19^3</f>
        <v>0.99428759336879313</v>
      </c>
      <c r="BT19">
        <f>BR19/BS19</f>
        <v>1.0873383907546541</v>
      </c>
      <c r="BU19">
        <f t="shared" ref="BU19:BU57" si="41">IF(W19&lt;=0,1,(BP19*BT19))</f>
        <v>0.44710405167034184</v>
      </c>
      <c r="BV19">
        <f t="shared" ref="BV19:BV57" si="42">IF(W19&gt;1,BP19*BT19,1)</f>
        <v>0.44710405167034184</v>
      </c>
      <c r="BW19">
        <f t="shared" ref="BW19:BW57" si="43">IF($R$5=0,1,BV19)</f>
        <v>0.44710405167034184</v>
      </c>
      <c r="BX19">
        <f t="shared" si="10"/>
        <v>18.148258915665402</v>
      </c>
      <c r="BY19">
        <f t="shared" si="11"/>
        <v>0.4381312698955625</v>
      </c>
      <c r="BZ19">
        <f t="shared" si="12"/>
        <v>35034.602044174993</v>
      </c>
      <c r="CA19">
        <f t="shared" si="13"/>
        <v>0.15054132596186034</v>
      </c>
      <c r="CB19">
        <f t="shared" si="14"/>
        <v>30719.587729702438</v>
      </c>
      <c r="CC19">
        <f>$CD$15/3.7065</f>
        <v>1.6187778227438283E-4</v>
      </c>
      <c r="CD19">
        <f>5.0452/CB19</f>
        <v>1.6423397489549805E-4</v>
      </c>
      <c r="CE19">
        <f>LOG(($CD$15^1.1098/2.8257)+(7.149/CB19)^0.8981)</f>
        <v>-3.1939214323616607</v>
      </c>
      <c r="CF19">
        <f>-4*LOG(CC19-(CD19*CE19))</f>
        <v>12.653619545659177</v>
      </c>
      <c r="CG19">
        <f>1/CF19^2</f>
        <v>6.2455466283450767E-3</v>
      </c>
      <c r="CH19">
        <f t="shared" si="15"/>
        <v>23.080077898085715</v>
      </c>
      <c r="CI19" s="11">
        <f t="shared" si="16"/>
        <v>2582758587.3171997</v>
      </c>
      <c r="CJ19" s="18">
        <f t="shared" ref="CJ19:CJ57" si="44">(1/144)*(CH19+(CI19/74130000000))</f>
        <v>0.16052026968130417</v>
      </c>
      <c r="CK19" s="18">
        <f t="shared" si="17"/>
        <v>32.104053936260833</v>
      </c>
      <c r="CL19">
        <f>CL18+200</f>
        <v>400</v>
      </c>
      <c r="CM19" s="4">
        <f t="shared" si="18"/>
        <v>578.23939989708299</v>
      </c>
      <c r="CN19" s="11"/>
      <c r="CO19" s="11"/>
      <c r="CU19" s="13">
        <f t="shared" si="19"/>
        <v>0.84316248304579533</v>
      </c>
      <c r="CV19" s="14">
        <v>0.8</v>
      </c>
      <c r="CW19" s="14">
        <f>0.27*CU19/CV19/$CT$18</f>
        <v>0.17165836197170245</v>
      </c>
      <c r="CX19" s="14">
        <f t="shared" ref="CX19:CX57" si="45">($CW$12+$CY$12/$CT$18+$DA$12/$CT$18^3+$DC$12/$CT$18^4+$DE$12/$CT$18^5)*CW19</f>
        <v>-7.5219320709826412E-2</v>
      </c>
      <c r="CY19" s="14">
        <f>($DG$12+$DI$12/$CT$18+$CW$13/$CT$18^2)*CW19^2</f>
        <v>5.0259756382430429E-3</v>
      </c>
      <c r="CZ19" s="14">
        <f>$CY$13*($DI$12/$CT$18+$CW$13/$CT$18^2)*CW19^5</f>
        <v>-5.9327351733640721E-6</v>
      </c>
      <c r="DA19" s="14">
        <f t="shared" ref="DA19:DA57" si="46">$DA$13*(1+$DC$13*CW19^2)*(CW19^2/$CT$18^3)</f>
        <v>4.0517585473534264E-3</v>
      </c>
      <c r="DB19" s="14">
        <f t="shared" ref="DB19:DB57" si="47">EXP(-$DC$13*CW19^2)</f>
        <v>0.97897868028415758</v>
      </c>
      <c r="DC19" s="14">
        <f t="shared" ref="DC19:DC57" si="48">1+CX19+CY19-CZ19+DA19*DB19</f>
        <v>0.93377917289910806</v>
      </c>
      <c r="DD19" s="14">
        <f t="shared" ref="DD19:DD57" si="49">DC19-CV19</f>
        <v>0.13377917289910801</v>
      </c>
      <c r="DE19" s="14">
        <v>0.85</v>
      </c>
      <c r="DF19" s="14">
        <f t="shared" ref="DF19:DF57" si="50">0.27*CU19/DE19/$CT$18</f>
        <v>0.16156081126748467</v>
      </c>
      <c r="DG19" s="14">
        <f t="shared" ref="DG19:DG57" si="51">($CW$12+$CY$12/$CT$18+$DA$12/$CT$18^3+$DC$12/$CT$18^4+$DE$12/$CT$18^5)*DF19</f>
        <v>-7.0794654785718988E-2</v>
      </c>
      <c r="DH19" s="14">
        <f t="shared" ref="DH19:DH57" si="52">($DG$12+$DI$12/$CT$18+$CW$13/$CT$18^2)*DF19^2</f>
        <v>4.4520753058485086E-3</v>
      </c>
      <c r="DI19" s="14">
        <f t="shared" ref="DI19:DI57" si="53">$CY$13*($DI$12/$CT$18+$CW$13/$CT$18^2)*DF19^5</f>
        <v>-4.3813734179888582E-6</v>
      </c>
      <c r="DJ19" s="14">
        <f t="shared" ref="DJ19:DJ57" si="54">$DA$13*(1+$DC$13*DF19^2)*DF19^2/$CT$18^3</f>
        <v>3.5805751634032357E-3</v>
      </c>
      <c r="DK19" s="14">
        <f>EXP(-$DC$13*DF19^2)</f>
        <v>0.9813565136570489</v>
      </c>
      <c r="DL19" s="14">
        <f>1+DG19+DH19-DI19+DJ19*DK19</f>
        <v>0.93717562265279186</v>
      </c>
      <c r="DM19" s="14">
        <f>DL19-DE19</f>
        <v>8.7175622652791884E-2</v>
      </c>
      <c r="DN19" s="14">
        <f>(DM19-DD19)/(DE19-CV19)</f>
        <v>-0.93207100492632378</v>
      </c>
      <c r="DO19" s="14">
        <f>CV19-DD19/DN19</f>
        <v>0.94352895025383043</v>
      </c>
      <c r="DP19" s="14">
        <f t="shared" ref="DP19:DP57" si="55">DE19</f>
        <v>0.85</v>
      </c>
      <c r="DQ19" s="14">
        <f t="shared" ref="DQ19:DQ57" si="56">0.27*CU19/DP19/$CT$18</f>
        <v>0.16156081126748467</v>
      </c>
      <c r="DR19" s="14">
        <f t="shared" ref="DR19:DR57" si="57">($CW$12+$CY$12/$CT$18+$DA$12/$CT$18^3+$DC$12/$CT$18^4+$DE$12/$CT$18^5)*DQ19</f>
        <v>-7.0794654785718988E-2</v>
      </c>
      <c r="DS19" s="14">
        <f t="shared" ref="DS19:DS57" si="58">($DG$12+$DI$12/$CT$18+$CW$13/$CT$18^2)*DQ19^2</f>
        <v>4.4520753058485086E-3</v>
      </c>
      <c r="DT19" s="14">
        <f t="shared" ref="DT19:DT57" si="59">$CY$13*($DI$12/$CT$18+$CW$13/$CT$18^2)*DQ19^5</f>
        <v>-4.3813734179888582E-6</v>
      </c>
      <c r="DU19" s="14">
        <f t="shared" ref="DU19:DU57" si="60">$DA$13*(1+$DC$13*DQ19^2)*(DQ19^2/$CT$18^3)</f>
        <v>3.5805751634032353E-3</v>
      </c>
      <c r="DV19" s="14">
        <f t="shared" ref="DV19:DV57" si="61">EXP(-$DC$13*DQ19^2)</f>
        <v>0.9813565136570489</v>
      </c>
      <c r="DW19" s="14">
        <f t="shared" ref="DW19:DW57" si="62">1+DR19+DS19-DT19+DU19*DV19</f>
        <v>0.93717562265279186</v>
      </c>
      <c r="DX19" s="14">
        <f t="shared" ref="DX19:DX57" si="63">DW19-DP19</f>
        <v>8.7175622652791884E-2</v>
      </c>
      <c r="DY19" s="14">
        <f t="shared" ref="DY19:DY57" si="64">DO19</f>
        <v>0.94352895025383043</v>
      </c>
      <c r="DZ19" s="14">
        <f t="shared" ref="DZ19:DZ57" si="65">0.27*CU19/DY19/$CT$18</f>
        <v>0.14554581450883727</v>
      </c>
      <c r="EA19" s="14">
        <f t="shared" ref="EA19:EA57" si="66">($CW$12+$CY$12/$CT$18+$DA$12/$CT$18^3+$DC$12/$CT$18^4+$DE$12/$CT$18^5)*DZ19</f>
        <v>-6.3777011348377363E-2</v>
      </c>
      <c r="EB19" s="14">
        <f t="shared" ref="EB19:EB57" si="67">($DG$12+$DI$12/$CT$18+$CW$13/$CT$18^2)*DZ19^2</f>
        <v>3.6131824563029502E-3</v>
      </c>
      <c r="EC19" s="14">
        <f t="shared" ref="EC19:EC57" si="68">$CY$13*($DI$12/$CT$18+$CW$13/$CT$18^2)*DZ19^5</f>
        <v>-2.599732999491943E-6</v>
      </c>
      <c r="ED19" s="14">
        <f t="shared" ref="ED19:ED57" si="69">$DA$13*(1+$DC$13*DZ19^2)*DZ19^2/$CT$18^3</f>
        <v>2.8957825319844677E-3</v>
      </c>
      <c r="EE19" s="14">
        <f t="shared" ref="EE19:EE57" si="70">EXP(-$DC$13*DZ19^2)</f>
        <v>0.9848426821181353</v>
      </c>
      <c r="EF19" s="14">
        <f t="shared" ref="EF19:EF57" si="71">1+EA19+EB19-EC19+ED19*EE19</f>
        <v>0.94269066107655564</v>
      </c>
      <c r="EG19" s="14">
        <f t="shared" ref="EG19:EG57" si="72">EF19-DY19</f>
        <v>-8.3828917727479801E-4</v>
      </c>
      <c r="EH19" s="14">
        <f t="shared" ref="EH19:EH57" si="73">(EG19-DX19)/(DY19-DP19)</f>
        <v>-0.94103388941288901</v>
      </c>
      <c r="EI19" s="14">
        <f t="shared" ref="EI19:EI57" si="74">DP19-DX19/EH19</f>
        <v>0.94263813305085187</v>
      </c>
      <c r="EM19">
        <f t="shared" si="20"/>
        <v>562.38937619154547</v>
      </c>
      <c r="EW19">
        <f>(EM19*$EQ$18)/(DO19*10.73*$EL$18)</f>
        <v>1.6871446468527131</v>
      </c>
      <c r="EX19">
        <f t="shared" ref="EX19:EX57" si="75">EW19/67.0176</f>
        <v>2.5174650343383127E-2</v>
      </c>
      <c r="EY19">
        <f>EXP($EU$18*EX19^$EV$18)</f>
        <v>1.047338123595732</v>
      </c>
      <c r="EZ19">
        <f>$ET$18*10^-4*EY19</f>
        <v>1.3133817893789656E-2</v>
      </c>
      <c r="FB19" s="16">
        <v>190.6</v>
      </c>
      <c r="FC19" s="16">
        <v>803.1</v>
      </c>
      <c r="FE19" s="22">
        <v>240</v>
      </c>
      <c r="FF19" s="22">
        <v>366</v>
      </c>
    </row>
    <row r="20" spans="3:162">
      <c r="C20" s="4">
        <f t="shared" ref="C20:C57" si="76">E19</f>
        <v>578.23939989708299</v>
      </c>
      <c r="D20" s="4">
        <f>Sheet2!J20</f>
        <v>612.23587919630563</v>
      </c>
      <c r="E20" s="4">
        <f t="shared" si="21"/>
        <v>611.02459075467277</v>
      </c>
      <c r="F20" s="4">
        <f t="shared" si="22"/>
        <v>1.2112884416328598</v>
      </c>
      <c r="G20" s="4">
        <f>Sheet3!D20</f>
        <v>547</v>
      </c>
      <c r="H20" s="4">
        <f>Sheet3!F20</f>
        <v>-62.987740243043618</v>
      </c>
      <c r="I20" s="4">
        <f t="shared" si="23"/>
        <v>0.98410613109836231</v>
      </c>
      <c r="J20" s="4">
        <f t="shared" si="24"/>
        <v>611.00502776336009</v>
      </c>
      <c r="K20">
        <f t="shared" si="0"/>
        <v>595.23763954669425</v>
      </c>
      <c r="M20">
        <f t="shared" si="1"/>
        <v>595.23763954669425</v>
      </c>
      <c r="Q20">
        <f t="shared" si="25"/>
        <v>88.908057242221673</v>
      </c>
      <c r="S20">
        <f t="shared" si="26"/>
        <v>1.2290407299567385</v>
      </c>
      <c r="T20">
        <f t="shared" si="27"/>
        <v>2.7694302050087972E-2</v>
      </c>
      <c r="U20">
        <f t="shared" si="28"/>
        <v>122.90407299567386</v>
      </c>
      <c r="V20">
        <f t="shared" ref="V20:V57" si="77">U20*5.615</f>
        <v>690.1063698707087</v>
      </c>
      <c r="W20">
        <f t="shared" si="29"/>
        <v>446.13289205693951</v>
      </c>
      <c r="X20">
        <f t="shared" ref="X20:X57" si="78">$Z$14+$AA$13*(Q20-$Y$14)</f>
        <v>0.80110919427577787</v>
      </c>
      <c r="Y20">
        <f t="shared" si="30"/>
        <v>48.33</v>
      </c>
      <c r="Z20">
        <f t="shared" si="31"/>
        <v>1.0242006082972821</v>
      </c>
      <c r="AA20">
        <f t="shared" si="32"/>
        <v>49.499615399007645</v>
      </c>
      <c r="AB20">
        <f t="shared" si="33"/>
        <v>60.837043442574171</v>
      </c>
      <c r="AC20">
        <f t="shared" si="2"/>
        <v>1.2290407299567385</v>
      </c>
      <c r="AD20">
        <f t="shared" si="34"/>
        <v>49.499615399007645</v>
      </c>
      <c r="AI20">
        <f>10.715*(Q20+100)^-0.515</f>
        <v>0.72064798609874869</v>
      </c>
      <c r="AJ20">
        <f>5.44*(Q20+150)^-0.338</f>
        <v>0.85458819714750267</v>
      </c>
      <c r="AK20">
        <f t="shared" si="35"/>
        <v>2.9948518700493922</v>
      </c>
      <c r="AL20">
        <f t="shared" si="3"/>
        <v>0</v>
      </c>
      <c r="AM20">
        <f t="shared" si="4"/>
        <v>2.9948518700493922</v>
      </c>
      <c r="AN20">
        <f t="shared" ref="AN20:AN57" si="79">AL20+AM20</f>
        <v>2.9948518700493922</v>
      </c>
      <c r="AO20">
        <f t="shared" si="5"/>
        <v>0</v>
      </c>
      <c r="AP20">
        <f t="shared" si="6"/>
        <v>30</v>
      </c>
      <c r="AQ20">
        <f t="shared" ref="AQ20:AQ57" si="80">AO20+AP20</f>
        <v>30</v>
      </c>
      <c r="AS20">
        <f t="shared" ref="AS20:AS57" si="81">CU20</f>
        <v>0.89241025419294495</v>
      </c>
      <c r="AU20">
        <f t="shared" si="36"/>
        <v>0.93951276537031458</v>
      </c>
      <c r="AW20">
        <f t="shared" si="7"/>
        <v>0.36611194395144131</v>
      </c>
      <c r="AX20">
        <f t="shared" si="7"/>
        <v>0.23668029669432747</v>
      </c>
      <c r="AY20">
        <f t="shared" ref="AY20:AY57" si="82">AW20+AX20</f>
        <v>0.60279224064576875</v>
      </c>
      <c r="AZ20">
        <f t="shared" si="37"/>
        <v>0.6073600807456101</v>
      </c>
      <c r="BA20">
        <f t="shared" ref="BA20:BA57" si="83">1-AZ20</f>
        <v>0.3926399192543899</v>
      </c>
      <c r="BB20">
        <f t="shared" si="8"/>
        <v>0.58744252765264093</v>
      </c>
      <c r="BC20">
        <f t="shared" ref="BC20:BC57" si="84">IF(BB20&lt;0.13,0.13,BB20)</f>
        <v>0.58744252765264093</v>
      </c>
      <c r="BD20">
        <f t="shared" ref="BD20:BD57" si="85">1.938*AW20*(AD20/AQ20)^(1/4)</f>
        <v>0.80415138192932023</v>
      </c>
      <c r="BE20">
        <f t="shared" ref="BE20:BE57" si="86">1.938*AX20*(AD20/AQ20)^(1/4)</f>
        <v>0.51985954243390819</v>
      </c>
      <c r="BF20">
        <f t="shared" si="9"/>
        <v>25.877048674881653</v>
      </c>
      <c r="BG20">
        <f t="shared" ref="BG20:BG57" si="87">0.15726*AN20*(1/(AD20*AQ20^3))^(1/4)</f>
        <v>1.3851672682242896E-2</v>
      </c>
      <c r="BH20">
        <f t="shared" ref="BH20:BH57" si="88">0.0019+0.0322*BG20-0.6642*BG20^2+4.9951*BG20^3</f>
        <v>2.231860078259739E-3</v>
      </c>
      <c r="BI20">
        <f t="shared" ref="BI20:BI57" si="89">1-10.0147*BG20+33.8696*BG20^2+277.2817*BG20^3</f>
        <v>0.86851510709088486</v>
      </c>
      <c r="BJ20">
        <f t="shared" ref="BJ20:BJ57" si="90">BH20/BI20</f>
        <v>2.56974237988262E-3</v>
      </c>
      <c r="BK20">
        <f t="shared" si="38"/>
        <v>3.8698060572378602E-3</v>
      </c>
      <c r="BL20">
        <f t="shared" si="39"/>
        <v>23.242398219673468</v>
      </c>
      <c r="BM20">
        <f t="shared" ref="BM20:BM57" si="91">BK20/BL20</f>
        <v>1.6649770908590115E-4</v>
      </c>
      <c r="BN20">
        <f t="shared" ref="BN20:BN57" si="92">(0.0047+1123.32*BM20+729489.64*BM20^2)</f>
        <v>0.21195274423772534</v>
      </c>
      <c r="BO20">
        <f t="shared" ref="BO20:BO57" si="93">(1+1097.1566*BM20+722153.97*BM20^2)</f>
        <v>1.2026932423943262</v>
      </c>
      <c r="BP20">
        <f t="shared" ref="BP20:BP57" si="94">SQRT(BN20/BO20)</f>
        <v>0.41979966392347023</v>
      </c>
      <c r="BQ20">
        <f t="shared" si="40"/>
        <v>9.6832091982627634E-5</v>
      </c>
      <c r="BR20">
        <f t="shared" ref="BR20:BR57" si="95">1.0886-69.9473*BQ20+2334.3497*BQ20^2-12896.683*BQ20^3</f>
        <v>1.0818487328256978</v>
      </c>
      <c r="BS20">
        <f t="shared" ref="BS20:BS57" si="96">1-53.4401*BQ20+1517.9369*BQ20^2-8419.8115*BQ20^3</f>
        <v>0.99483950854211656</v>
      </c>
      <c r="BT20">
        <f t="shared" ref="BT20:BT57" si="97">BR20/BS20</f>
        <v>1.0874605637758481</v>
      </c>
      <c r="BU20">
        <f t="shared" si="41"/>
        <v>0.45651557920312852</v>
      </c>
      <c r="BV20">
        <f t="shared" si="42"/>
        <v>0.45651557920312852</v>
      </c>
      <c r="BW20">
        <f t="shared" si="43"/>
        <v>0.45651557920312852</v>
      </c>
      <c r="BX20">
        <f t="shared" si="10"/>
        <v>18.122400418579389</v>
      </c>
      <c r="BY20">
        <f t="shared" si="11"/>
        <v>0.42405131403469842</v>
      </c>
      <c r="BZ20">
        <f t="shared" si="12"/>
        <v>34959.319657908251</v>
      </c>
      <c r="CA20">
        <f t="shared" si="13"/>
        <v>0.15693634695247302</v>
      </c>
      <c r="CB20">
        <f t="shared" si="14"/>
        <v>29404.470566919692</v>
      </c>
      <c r="CC20">
        <f t="shared" ref="CC20:CC57" si="98">$CD$15/3.7065</f>
        <v>1.6187778227438283E-4</v>
      </c>
      <c r="CD20">
        <f t="shared" ref="CD20:CD57" si="99">5.0452/CB20</f>
        <v>1.7157935180359609E-4</v>
      </c>
      <c r="CE20">
        <f t="shared" ref="CE20:CE57" si="100">LOG(($CD$15^1.1098/2.8257)+(7.149/CB20)^0.8981)</f>
        <v>-3.1793219841791749</v>
      </c>
      <c r="CF20">
        <f t="shared" ref="CF20:CF57" si="101">-4*LOG(CC20-(CD20*CE20))</f>
        <v>12.601379591951314</v>
      </c>
      <c r="CG20">
        <f t="shared" ref="CG20:CG57" si="102">1/CF20^2</f>
        <v>6.2974367164931443E-3</v>
      </c>
      <c r="CH20">
        <f t="shared" si="15"/>
        <v>23.571086484411619</v>
      </c>
      <c r="CI20" s="11">
        <f t="shared" si="16"/>
        <v>2539021667.2203503</v>
      </c>
      <c r="CJ20" s="18">
        <f t="shared" si="44"/>
        <v>0.16392595428794887</v>
      </c>
      <c r="CK20" s="18">
        <f t="shared" si="17"/>
        <v>32.785190857589775</v>
      </c>
      <c r="CL20">
        <f t="shared" ref="CL20:CL57" si="103">CL19+200</f>
        <v>600</v>
      </c>
      <c r="CM20" s="4">
        <f t="shared" si="18"/>
        <v>611.02459075467277</v>
      </c>
      <c r="CN20" s="11"/>
      <c r="CO20" s="11"/>
      <c r="CU20" s="13">
        <f t="shared" si="19"/>
        <v>0.89241025419294495</v>
      </c>
      <c r="CV20" s="14">
        <v>0.8</v>
      </c>
      <c r="CW20" s="14">
        <f t="shared" ref="CW20:CW57" si="104">0.27*CU20/CV20/$CT$18</f>
        <v>0.18168465215403951</v>
      </c>
      <c r="CX20" s="14">
        <f t="shared" si="45"/>
        <v>-7.961276084342922E-2</v>
      </c>
      <c r="CY20" s="14">
        <f t="shared" ref="CY20:CY57" si="105">($DG$12+$DI$12/$CT$18+$CW$13/$CT$18^2)*CW20^2</f>
        <v>5.6302403466979125E-3</v>
      </c>
      <c r="CZ20" s="14">
        <f t="shared" ref="CZ20:CZ57" si="106">$CY$13*($DI$12/$CT$18+$CW$13/$CT$18^2)*CW20^5</f>
        <v>-7.8799117072991068E-6</v>
      </c>
      <c r="DA20" s="14">
        <f t="shared" si="46"/>
        <v>4.5502472658237167E-3</v>
      </c>
      <c r="DB20" s="14">
        <f t="shared" si="47"/>
        <v>0.976481265164167</v>
      </c>
      <c r="DC20" s="14">
        <f t="shared" si="48"/>
        <v>0.93046859062191734</v>
      </c>
      <c r="DD20" s="14">
        <f t="shared" si="49"/>
        <v>0.13046859062191729</v>
      </c>
      <c r="DE20" s="14">
        <v>0.85</v>
      </c>
      <c r="DF20" s="14">
        <f t="shared" si="50"/>
        <v>0.17099731967439011</v>
      </c>
      <c r="DG20" s="14">
        <f t="shared" si="51"/>
        <v>-7.4929657264403968E-2</v>
      </c>
      <c r="DH20" s="14">
        <f t="shared" si="52"/>
        <v>4.9873409299469387E-3</v>
      </c>
      <c r="DI20" s="14">
        <f t="shared" si="53"/>
        <v>-5.819379203957064E-6</v>
      </c>
      <c r="DJ20" s="14">
        <f t="shared" si="54"/>
        <v>4.0199696914356492E-3</v>
      </c>
      <c r="DK20" s="14">
        <f t="shared" ref="DK20:DK57" si="107">EXP(-$DC$13*DF20^2)</f>
        <v>0.97913857390919246</v>
      </c>
      <c r="DL20" s="14">
        <f t="shared" ref="DL20:DL57" si="108">1+DG20+DH20-DI20+DJ20*DK20</f>
        <v>0.93399961043557744</v>
      </c>
      <c r="DM20" s="14">
        <f t="shared" ref="DM20:DM57" si="109">DL20-DE20</f>
        <v>8.3999610435577465E-2</v>
      </c>
      <c r="DN20" s="14">
        <f t="shared" ref="DN20:DN57" si="110">(DM20-DD20)/(DE20-CV20)</f>
        <v>-0.92937960372679773</v>
      </c>
      <c r="DO20" s="14">
        <f t="shared" ref="DO20:DO57" si="111">CV20-DD20/DN20</f>
        <v>0.94038245524082975</v>
      </c>
      <c r="DP20" s="14">
        <f t="shared" si="55"/>
        <v>0.85</v>
      </c>
      <c r="DQ20" s="14">
        <f t="shared" si="56"/>
        <v>0.17099731967439011</v>
      </c>
      <c r="DR20" s="14">
        <f t="shared" si="57"/>
        <v>-7.4929657264403968E-2</v>
      </c>
      <c r="DS20" s="14">
        <f t="shared" si="58"/>
        <v>4.9873409299469387E-3</v>
      </c>
      <c r="DT20" s="14">
        <f t="shared" si="59"/>
        <v>-5.819379203957064E-6</v>
      </c>
      <c r="DU20" s="14">
        <f t="shared" si="60"/>
        <v>4.0199696914356492E-3</v>
      </c>
      <c r="DV20" s="14">
        <f t="shared" si="61"/>
        <v>0.97913857390919246</v>
      </c>
      <c r="DW20" s="14">
        <f t="shared" si="62"/>
        <v>0.93399961043557744</v>
      </c>
      <c r="DX20" s="14">
        <f t="shared" si="63"/>
        <v>8.3999610435577465E-2</v>
      </c>
      <c r="DY20" s="14">
        <f t="shared" si="64"/>
        <v>0.94038245524082975</v>
      </c>
      <c r="DZ20" s="14">
        <f t="shared" si="65"/>
        <v>0.15456234951343109</v>
      </c>
      <c r="EA20" s="14">
        <f t="shared" si="66"/>
        <v>-6.7727984842542027E-2</v>
      </c>
      <c r="EB20" s="14">
        <f t="shared" si="67"/>
        <v>4.0747209562086318E-3</v>
      </c>
      <c r="EC20" s="14">
        <f t="shared" si="68"/>
        <v>-3.5111444502002693E-6</v>
      </c>
      <c r="ED20" s="14">
        <f t="shared" si="69"/>
        <v>3.2719576700484315E-3</v>
      </c>
      <c r="EE20" s="14">
        <f t="shared" si="70"/>
        <v>0.98292314714583406</v>
      </c>
      <c r="EF20" s="14">
        <f t="shared" si="71"/>
        <v>0.93956633018848867</v>
      </c>
      <c r="EG20" s="14">
        <f t="shared" si="72"/>
        <v>-8.161250523410768E-4</v>
      </c>
      <c r="EH20" s="14">
        <f t="shared" si="73"/>
        <v>-0.93840928819560887</v>
      </c>
      <c r="EI20" s="14">
        <f t="shared" si="74"/>
        <v>0.93951276537031458</v>
      </c>
      <c r="EM20">
        <f t="shared" si="20"/>
        <v>595.23763954669425</v>
      </c>
      <c r="EW20">
        <f t="shared" ref="EW20:EW57" si="112">(EM20*$EQ$18)/(DO20*10.73*$EL$18)</f>
        <v>1.7916629307861676</v>
      </c>
      <c r="EX20">
        <f t="shared" si="75"/>
        <v>2.6734215053749576E-2</v>
      </c>
      <c r="EY20">
        <f t="shared" ref="EY20:EY57" si="113">EXP($EU$18*EX20^$EV$18)</f>
        <v>1.051232189816141</v>
      </c>
      <c r="EZ20">
        <f t="shared" ref="EZ20:EZ57" si="114">$ET$18*10^-4*EY20</f>
        <v>1.3182650219714756E-2</v>
      </c>
      <c r="FB20" s="16">
        <v>260.60000000000002</v>
      </c>
      <c r="FC20" s="16">
        <v>1509.8</v>
      </c>
      <c r="FE20" s="22">
        <v>491</v>
      </c>
      <c r="FF20" s="22">
        <v>1000.3</v>
      </c>
    </row>
    <row r="21" spans="3:162">
      <c r="C21" s="4">
        <f t="shared" si="76"/>
        <v>611.02459075467277</v>
      </c>
      <c r="D21" s="4">
        <f>Sheet2!J21</f>
        <v>646.92804555090311</v>
      </c>
      <c r="E21" s="4">
        <f t="shared" si="21"/>
        <v>644.50582108154379</v>
      </c>
      <c r="F21" s="4">
        <f t="shared" si="22"/>
        <v>2.4222244693593211</v>
      </c>
      <c r="G21" s="4">
        <f>Sheet3!D21</f>
        <v>548</v>
      </c>
      <c r="H21" s="4">
        <f>Sheet3!F21</f>
        <v>-94.4352602573166</v>
      </c>
      <c r="I21" s="4">
        <f t="shared" si="23"/>
        <v>0.97907003203493204</v>
      </c>
      <c r="J21" s="4">
        <f t="shared" si="24"/>
        <v>644.45404022941977</v>
      </c>
      <c r="K21">
        <f t="shared" si="0"/>
        <v>628.97631815278794</v>
      </c>
      <c r="M21">
        <f t="shared" si="1"/>
        <v>628.97631815278794</v>
      </c>
      <c r="Q21">
        <f t="shared" si="25"/>
        <v>94.4340406698701</v>
      </c>
      <c r="S21">
        <f t="shared" si="26"/>
        <v>1.2281410856500705</v>
      </c>
      <c r="T21">
        <f t="shared" si="27"/>
        <v>2.6120126210070298E-2</v>
      </c>
      <c r="U21">
        <f t="shared" si="28"/>
        <v>122.81410856500705</v>
      </c>
      <c r="V21">
        <f t="shared" si="77"/>
        <v>689.60121959251455</v>
      </c>
      <c r="W21">
        <f t="shared" si="29"/>
        <v>406.34024916936556</v>
      </c>
      <c r="X21">
        <f t="shared" si="78"/>
        <v>0.80055659593301309</v>
      </c>
      <c r="Y21">
        <f t="shared" si="30"/>
        <v>48.33</v>
      </c>
      <c r="Z21">
        <f t="shared" si="31"/>
        <v>1.0234509047083922</v>
      </c>
      <c r="AA21">
        <f t="shared" si="32"/>
        <v>49.46338222455659</v>
      </c>
      <c r="AB21">
        <f t="shared" si="33"/>
        <v>60.74801194519133</v>
      </c>
      <c r="AC21">
        <f t="shared" si="2"/>
        <v>1.2281410856500705</v>
      </c>
      <c r="AD21">
        <f t="shared" si="34"/>
        <v>49.46338222455659</v>
      </c>
      <c r="AI21">
        <f t="shared" ref="AI21:AI57" si="115">10.715*(Q21+100)^-0.515</f>
        <v>0.71002630713415682</v>
      </c>
      <c r="AJ21">
        <f t="shared" ref="AJ21:AJ57" si="116">5.44*(Q21+150)^-0.338</f>
        <v>0.84800858603297291</v>
      </c>
      <c r="AK21">
        <f t="shared" si="35"/>
        <v>2.9185256006018365</v>
      </c>
      <c r="AL21">
        <f t="shared" si="3"/>
        <v>0</v>
      </c>
      <c r="AM21">
        <f t="shared" si="4"/>
        <v>2.9185256006018365</v>
      </c>
      <c r="AN21">
        <f t="shared" si="79"/>
        <v>2.9185256006018365</v>
      </c>
      <c r="AO21">
        <f t="shared" si="5"/>
        <v>0</v>
      </c>
      <c r="AP21">
        <f t="shared" si="6"/>
        <v>30</v>
      </c>
      <c r="AQ21">
        <f t="shared" si="80"/>
        <v>30</v>
      </c>
      <c r="AS21">
        <f t="shared" si="81"/>
        <v>0.94299298073881255</v>
      </c>
      <c r="AU21">
        <f t="shared" si="36"/>
        <v>0.93633539343988093</v>
      </c>
      <c r="AW21">
        <f t="shared" si="7"/>
        <v>0.36584395403218878</v>
      </c>
      <c r="AX21">
        <f t="shared" si="7"/>
        <v>0.21556969334594134</v>
      </c>
      <c r="AY21">
        <f t="shared" si="82"/>
        <v>0.58141364737813017</v>
      </c>
      <c r="AZ21">
        <f t="shared" si="37"/>
        <v>0.6292317968144584</v>
      </c>
      <c r="BA21">
        <f t="shared" si="83"/>
        <v>0.3707682031855416</v>
      </c>
      <c r="BB21">
        <f t="shared" si="8"/>
        <v>0.62113393349098489</v>
      </c>
      <c r="BC21">
        <f t="shared" si="84"/>
        <v>0.62113393349098489</v>
      </c>
      <c r="BD21">
        <f t="shared" si="85"/>
        <v>0.80341566179816171</v>
      </c>
      <c r="BE21">
        <f t="shared" si="86"/>
        <v>0.47340420945679462</v>
      </c>
      <c r="BF21">
        <f t="shared" si="9"/>
        <v>25.867576083490789</v>
      </c>
      <c r="BG21">
        <f t="shared" si="87"/>
        <v>1.3501122728760013E-2</v>
      </c>
      <c r="BH21">
        <f t="shared" si="88"/>
        <v>2.2259584523542752E-3</v>
      </c>
      <c r="BI21">
        <f t="shared" si="89"/>
        <v>0.87164645474978419</v>
      </c>
      <c r="BJ21">
        <f t="shared" si="90"/>
        <v>2.5537400401556862E-3</v>
      </c>
      <c r="BK21">
        <f t="shared" si="38"/>
        <v>3.8421894928416171E-3</v>
      </c>
      <c r="BL21">
        <f t="shared" si="39"/>
        <v>22.016381136839072</v>
      </c>
      <c r="BM21">
        <f t="shared" si="91"/>
        <v>1.7451503355438578E-4</v>
      </c>
      <c r="BN21">
        <f t="shared" si="92"/>
        <v>0.22295319698853264</v>
      </c>
      <c r="BO21">
        <f t="shared" si="93"/>
        <v>1.2134638788844239</v>
      </c>
      <c r="BP21">
        <f t="shared" si="94"/>
        <v>0.42864071972290185</v>
      </c>
      <c r="BQ21">
        <f t="shared" si="40"/>
        <v>8.7392748570459545E-5</v>
      </c>
      <c r="BR21">
        <f t="shared" si="95"/>
        <v>1.0825049331682108</v>
      </c>
      <c r="BS21">
        <f t="shared" si="96"/>
        <v>0.99534131038891338</v>
      </c>
      <c r="BT21">
        <f t="shared" si="97"/>
        <v>1.0875715916435134</v>
      </c>
      <c r="BU21">
        <f t="shared" si="41"/>
        <v>0.46617746979225749</v>
      </c>
      <c r="BV21">
        <f t="shared" si="42"/>
        <v>0.46617746979225749</v>
      </c>
      <c r="BW21">
        <f t="shared" si="43"/>
        <v>0.46617746979225749</v>
      </c>
      <c r="BX21">
        <f t="shared" si="10"/>
        <v>18.095879332837264</v>
      </c>
      <c r="BY21">
        <f t="shared" si="11"/>
        <v>0.40951502166273196</v>
      </c>
      <c r="BZ21">
        <f t="shared" si="12"/>
        <v>34881.928142458302</v>
      </c>
      <c r="CA21">
        <f t="shared" si="13"/>
        <v>0.16374505763137362</v>
      </c>
      <c r="CB21">
        <f t="shared" si="14"/>
        <v>28119.410633877287</v>
      </c>
      <c r="CC21">
        <f t="shared" si="98"/>
        <v>1.6187778227438283E-4</v>
      </c>
      <c r="CD21">
        <f t="shared" si="99"/>
        <v>1.7942054567536772E-4</v>
      </c>
      <c r="CE21">
        <f t="shared" si="100"/>
        <v>-3.1643268995268321</v>
      </c>
      <c r="CF21">
        <f t="shared" si="101"/>
        <v>12.547605838280292</v>
      </c>
      <c r="CG21">
        <f t="shared" si="102"/>
        <v>6.3515286990586299E-3</v>
      </c>
      <c r="CH21">
        <f t="shared" si="15"/>
        <v>24.07281028596557</v>
      </c>
      <c r="CI21" s="11">
        <f t="shared" si="16"/>
        <v>2496368475.6554995</v>
      </c>
      <c r="CJ21" s="18">
        <f t="shared" si="44"/>
        <v>0.1674061516343551</v>
      </c>
      <c r="CK21" s="18">
        <f t="shared" si="17"/>
        <v>33.481230326871021</v>
      </c>
      <c r="CL21">
        <f t="shared" si="103"/>
        <v>800</v>
      </c>
      <c r="CM21" s="4">
        <f t="shared" si="18"/>
        <v>644.50582108154379</v>
      </c>
      <c r="CN21" s="11"/>
      <c r="CO21" s="11"/>
      <c r="CP21" s="11"/>
      <c r="CQ21" s="11"/>
      <c r="CR21" s="11"/>
      <c r="CS21" s="11"/>
      <c r="CT21" s="11"/>
      <c r="CU21" s="13">
        <f t="shared" si="19"/>
        <v>0.94299298073881255</v>
      </c>
      <c r="CV21" s="14">
        <v>0.8</v>
      </c>
      <c r="CW21" s="14">
        <f t="shared" si="104"/>
        <v>0.19198272418347842</v>
      </c>
      <c r="CX21" s="14">
        <f t="shared" si="45"/>
        <v>-8.412529360779844E-2</v>
      </c>
      <c r="CY21" s="14">
        <f t="shared" si="105"/>
        <v>6.2865844064229955E-3</v>
      </c>
      <c r="CZ21" s="14">
        <f t="shared" si="106"/>
        <v>-1.0381040661348863E-5</v>
      </c>
      <c r="DA21" s="14">
        <f t="shared" si="46"/>
        <v>5.0944597864266052E-3</v>
      </c>
      <c r="DB21" s="14">
        <f t="shared" si="47"/>
        <v>0.97377582480946934</v>
      </c>
      <c r="DC21" s="14">
        <f t="shared" si="48"/>
        <v>0.92713253361977221</v>
      </c>
      <c r="DD21" s="14">
        <f t="shared" si="49"/>
        <v>0.12713253361977217</v>
      </c>
      <c r="DE21" s="14">
        <v>0.85</v>
      </c>
      <c r="DF21" s="14">
        <f t="shared" si="50"/>
        <v>0.1806896227609209</v>
      </c>
      <c r="DG21" s="14">
        <f t="shared" si="51"/>
        <v>-7.9176746924986788E-2</v>
      </c>
      <c r="DH21" s="14">
        <f t="shared" si="52"/>
        <v>5.5687391281809256E-3</v>
      </c>
      <c r="DI21" s="14">
        <f t="shared" si="53"/>
        <v>-7.6664833800266888E-6</v>
      </c>
      <c r="DJ21" s="14">
        <f t="shared" si="54"/>
        <v>4.499400393498657E-3</v>
      </c>
      <c r="DK21" s="14">
        <f t="shared" si="107"/>
        <v>0.97673515709772041</v>
      </c>
      <c r="DL21" s="14">
        <f t="shared" si="108"/>
        <v>0.93079438123676361</v>
      </c>
      <c r="DM21" s="14">
        <f t="shared" si="109"/>
        <v>8.0794381236763635E-2</v>
      </c>
      <c r="DN21" s="14">
        <f t="shared" si="110"/>
        <v>-0.92676304766017192</v>
      </c>
      <c r="DO21" s="14">
        <f t="shared" si="111"/>
        <v>0.93717911384225749</v>
      </c>
      <c r="DP21" s="14">
        <f t="shared" si="55"/>
        <v>0.85</v>
      </c>
      <c r="DQ21" s="14">
        <f t="shared" si="56"/>
        <v>0.1806896227609209</v>
      </c>
      <c r="DR21" s="14">
        <f t="shared" si="57"/>
        <v>-7.9176746924986788E-2</v>
      </c>
      <c r="DS21" s="14">
        <f t="shared" si="58"/>
        <v>5.5687391281809256E-3</v>
      </c>
      <c r="DT21" s="14">
        <f t="shared" si="59"/>
        <v>-7.6664833800266888E-6</v>
      </c>
      <c r="DU21" s="14">
        <f t="shared" si="60"/>
        <v>4.499400393498657E-3</v>
      </c>
      <c r="DV21" s="14">
        <f t="shared" si="61"/>
        <v>0.97673515709772041</v>
      </c>
      <c r="DW21" s="14">
        <f t="shared" si="62"/>
        <v>0.93079438123676361</v>
      </c>
      <c r="DX21" s="14">
        <f t="shared" si="63"/>
        <v>8.0794381236763635E-2</v>
      </c>
      <c r="DY21" s="14">
        <f t="shared" si="64"/>
        <v>0.93717911384225749</v>
      </c>
      <c r="DZ21" s="14">
        <f t="shared" si="65"/>
        <v>0.16388135104410129</v>
      </c>
      <c r="EA21" s="14">
        <f t="shared" si="66"/>
        <v>-7.1811496748279524E-2</v>
      </c>
      <c r="EB21" s="14">
        <f t="shared" si="67"/>
        <v>4.5808864046894358E-3</v>
      </c>
      <c r="EC21" s="14">
        <f t="shared" si="68"/>
        <v>-4.7051971011824329E-6</v>
      </c>
      <c r="ED21" s="14">
        <f t="shared" si="69"/>
        <v>3.6861402816034203E-3</v>
      </c>
      <c r="EE21" s="14">
        <f t="shared" si="70"/>
        <v>0.98082231022155519</v>
      </c>
      <c r="EF21" s="14">
        <f t="shared" si="71"/>
        <v>0.93638954348031411</v>
      </c>
      <c r="EG21" s="14">
        <f t="shared" si="72"/>
        <v>-7.8957036194338137E-4</v>
      </c>
      <c r="EH21" s="14">
        <f t="shared" si="73"/>
        <v>-0.93581992294995764</v>
      </c>
      <c r="EI21" s="14">
        <f t="shared" si="74"/>
        <v>0.93633539343988093</v>
      </c>
      <c r="EM21">
        <f t="shared" si="20"/>
        <v>628.97631815278794</v>
      </c>
      <c r="EW21">
        <f t="shared" si="112"/>
        <v>1.8996873600666657</v>
      </c>
      <c r="EX21">
        <f t="shared" si="75"/>
        <v>2.8346096548767276E-2</v>
      </c>
      <c r="EY21">
        <f t="shared" si="113"/>
        <v>1.0553408767539543</v>
      </c>
      <c r="EZ21">
        <f t="shared" si="114"/>
        <v>1.3234173929974216E-2</v>
      </c>
      <c r="FB21" s="16">
        <v>355.1</v>
      </c>
      <c r="FC21" s="16">
        <v>2140.4</v>
      </c>
      <c r="FE21" s="22">
        <v>802</v>
      </c>
      <c r="FF21" s="22">
        <v>1750.1</v>
      </c>
    </row>
    <row r="22" spans="3:162">
      <c r="C22" s="4">
        <f t="shared" si="76"/>
        <v>644.50582108154379</v>
      </c>
      <c r="D22" s="4">
        <f>Sheet2!J22</f>
        <v>682.73863260747009</v>
      </c>
      <c r="E22" s="4">
        <f t="shared" si="21"/>
        <v>678.7007321751239</v>
      </c>
      <c r="F22" s="4">
        <f t="shared" si="22"/>
        <v>4.0379004323461913</v>
      </c>
      <c r="G22" s="4">
        <f>Sheet3!D22</f>
        <v>549</v>
      </c>
      <c r="H22" s="4">
        <f>Sheet3!F22</f>
        <v>-126.22893506179912</v>
      </c>
      <c r="I22" s="4">
        <f t="shared" si="23"/>
        <v>0.97404043210524893</v>
      </c>
      <c r="J22" s="4">
        <f t="shared" si="24"/>
        <v>678.59311636476252</v>
      </c>
      <c r="K22">
        <f t="shared" si="0"/>
        <v>663.62222684450694</v>
      </c>
      <c r="M22">
        <f t="shared" si="1"/>
        <v>663.62222684450694</v>
      </c>
      <c r="Q22">
        <f t="shared" si="25"/>
        <v>100.13759564392973</v>
      </c>
      <c r="S22">
        <f t="shared" si="26"/>
        <v>1.2272179353125523</v>
      </c>
      <c r="T22">
        <f t="shared" si="27"/>
        <v>2.4671143739418706E-2</v>
      </c>
      <c r="U22">
        <f t="shared" si="28"/>
        <v>122.72179353125523</v>
      </c>
      <c r="V22">
        <f t="shared" si="77"/>
        <v>689.08287067799813</v>
      </c>
      <c r="W22">
        <f t="shared" si="29"/>
        <v>369.72769190034978</v>
      </c>
      <c r="X22">
        <f t="shared" si="78"/>
        <v>0.79998624043560707</v>
      </c>
      <c r="Y22">
        <f t="shared" si="30"/>
        <v>48.33</v>
      </c>
      <c r="Z22">
        <f t="shared" si="31"/>
        <v>1.0226816127604603</v>
      </c>
      <c r="AA22">
        <f t="shared" si="32"/>
        <v>49.426202344713047</v>
      </c>
      <c r="AB22">
        <f t="shared" si="33"/>
        <v>60.656721991819175</v>
      </c>
      <c r="AC22">
        <f t="shared" si="2"/>
        <v>1.2272179353125523</v>
      </c>
      <c r="AD22">
        <f t="shared" si="34"/>
        <v>49.426202344713047</v>
      </c>
      <c r="AI22">
        <f t="shared" si="115"/>
        <v>0.69953251566266628</v>
      </c>
      <c r="AJ22">
        <f t="shared" si="116"/>
        <v>0.84142305494544334</v>
      </c>
      <c r="AK22">
        <f t="shared" si="35"/>
        <v>2.8439999591700182</v>
      </c>
      <c r="AL22">
        <f t="shared" si="3"/>
        <v>0</v>
      </c>
      <c r="AM22">
        <f t="shared" si="4"/>
        <v>2.8439999591700182</v>
      </c>
      <c r="AN22">
        <f t="shared" si="79"/>
        <v>2.8439999591700182</v>
      </c>
      <c r="AO22">
        <f t="shared" si="5"/>
        <v>0</v>
      </c>
      <c r="AP22">
        <f t="shared" si="6"/>
        <v>30</v>
      </c>
      <c r="AQ22">
        <f t="shared" si="80"/>
        <v>30</v>
      </c>
      <c r="AS22">
        <f t="shared" si="81"/>
        <v>0.99493587233059511</v>
      </c>
      <c r="AU22">
        <f t="shared" si="36"/>
        <v>0.93310836356742055</v>
      </c>
      <c r="AW22">
        <f t="shared" si="7"/>
        <v>0.36556896203526767</v>
      </c>
      <c r="AX22">
        <f t="shared" si="7"/>
        <v>0.19614617387124914</v>
      </c>
      <c r="AY22">
        <f t="shared" si="82"/>
        <v>0.56171513590651678</v>
      </c>
      <c r="AZ22">
        <f t="shared" si="37"/>
        <v>0.65080845906938023</v>
      </c>
      <c r="BA22">
        <f t="shared" si="83"/>
        <v>0.34919154093061977</v>
      </c>
      <c r="BB22">
        <f t="shared" si="8"/>
        <v>0.6511008019892609</v>
      </c>
      <c r="BC22">
        <f t="shared" si="84"/>
        <v>0.6511008019892609</v>
      </c>
      <c r="BD22">
        <f t="shared" si="85"/>
        <v>0.80266085871741111</v>
      </c>
      <c r="BE22">
        <f t="shared" si="86"/>
        <v>0.43066800714455289</v>
      </c>
      <c r="BF22">
        <f t="shared" si="9"/>
        <v>25.857852383610762</v>
      </c>
      <c r="BG22">
        <f t="shared" si="87"/>
        <v>1.3158839972799269E-2</v>
      </c>
      <c r="BH22">
        <f t="shared" si="88"/>
        <v>2.220086484507167E-3</v>
      </c>
      <c r="BI22">
        <f t="shared" si="89"/>
        <v>0.8747146501212083</v>
      </c>
      <c r="BJ22">
        <f t="shared" si="90"/>
        <v>2.5380693969165053E-3</v>
      </c>
      <c r="BK22">
        <f t="shared" si="38"/>
        <v>3.8150249143129576E-3</v>
      </c>
      <c r="BL22">
        <f t="shared" si="39"/>
        <v>20.842806011415252</v>
      </c>
      <c r="BM22">
        <f t="shared" si="91"/>
        <v>1.8303797061794525E-4</v>
      </c>
      <c r="BN22">
        <f t="shared" si="92"/>
        <v>0.234750230657369</v>
      </c>
      <c r="BO22">
        <f t="shared" si="93"/>
        <v>1.2250155688080853</v>
      </c>
      <c r="BP22">
        <f t="shared" si="94"/>
        <v>0.43775610318742797</v>
      </c>
      <c r="BQ22">
        <f t="shared" si="40"/>
        <v>7.8794781187176922E-5</v>
      </c>
      <c r="BR22">
        <f t="shared" si="95"/>
        <v>1.0831030045772203</v>
      </c>
      <c r="BS22">
        <f t="shared" si="96"/>
        <v>0.99579861918451684</v>
      </c>
      <c r="BT22">
        <f t="shared" si="97"/>
        <v>1.087672731926661</v>
      </c>
      <c r="BU22">
        <f t="shared" si="41"/>
        <v>0.47613537667143913</v>
      </c>
      <c r="BV22">
        <f t="shared" si="42"/>
        <v>0.47613537667143913</v>
      </c>
      <c r="BW22">
        <f t="shared" si="43"/>
        <v>0.47613537667143913</v>
      </c>
      <c r="BX22">
        <f t="shared" si="10"/>
        <v>18.068685488501863</v>
      </c>
      <c r="BY22">
        <f t="shared" si="11"/>
        <v>0.39451254308679795</v>
      </c>
      <c r="BZ22">
        <f t="shared" si="12"/>
        <v>34802.389761623359</v>
      </c>
      <c r="CA22">
        <f t="shared" si="13"/>
        <v>0.17103605107518294</v>
      </c>
      <c r="CB22">
        <f t="shared" si="14"/>
        <v>26859.340002622721</v>
      </c>
      <c r="CC22">
        <f t="shared" si="98"/>
        <v>1.6187778227438283E-4</v>
      </c>
      <c r="CD22">
        <f t="shared" si="99"/>
        <v>1.8783782473833513E-4</v>
      </c>
      <c r="CE22">
        <f t="shared" si="100"/>
        <v>-3.1488565289094508</v>
      </c>
      <c r="CF22">
        <f t="shared" si="101"/>
        <v>12.49200788777792</v>
      </c>
      <c r="CG22">
        <f t="shared" si="102"/>
        <v>6.4081917784314605E-3</v>
      </c>
      <c r="CH22">
        <f t="shared" si="15"/>
        <v>24.587222386042523</v>
      </c>
      <c r="CI22" s="11">
        <f t="shared" si="16"/>
        <v>2454711266.9778662</v>
      </c>
      <c r="CJ22" s="18">
        <f t="shared" si="44"/>
        <v>0.17097455546790077</v>
      </c>
      <c r="CK22" s="18">
        <f t="shared" si="17"/>
        <v>34.194911093580153</v>
      </c>
      <c r="CL22">
        <f t="shared" si="103"/>
        <v>1000</v>
      </c>
      <c r="CM22" s="4">
        <f t="shared" si="18"/>
        <v>678.7007321751239</v>
      </c>
      <c r="CN22" s="11"/>
      <c r="CO22" s="11"/>
      <c r="CP22" s="11"/>
      <c r="CQ22" s="11"/>
      <c r="CR22" s="11"/>
      <c r="CS22" s="11"/>
      <c r="CT22" s="11"/>
      <c r="CU22" s="13">
        <f t="shared" si="19"/>
        <v>0.99493587233059511</v>
      </c>
      <c r="CV22" s="14">
        <v>0.8</v>
      </c>
      <c r="CW22" s="14">
        <f t="shared" si="104"/>
        <v>0.2025577104595635</v>
      </c>
      <c r="CX22" s="14">
        <f t="shared" si="45"/>
        <v>-8.8759167979348033E-2</v>
      </c>
      <c r="CY22" s="14">
        <f t="shared" si="105"/>
        <v>6.9982267516918517E-3</v>
      </c>
      <c r="CZ22" s="14">
        <f t="shared" si="106"/>
        <v>-1.3572943458916526E-5</v>
      </c>
      <c r="DA22" s="14">
        <f t="shared" si="46"/>
        <v>5.6877717778253739E-3</v>
      </c>
      <c r="DB22" s="14">
        <f t="shared" si="47"/>
        <v>0.97085091468446816</v>
      </c>
      <c r="DC22" s="14">
        <f t="shared" si="48"/>
        <v>0.92377461014882101</v>
      </c>
      <c r="DD22" s="14">
        <f t="shared" si="49"/>
        <v>0.12377461014882096</v>
      </c>
      <c r="DE22" s="14">
        <v>0.85</v>
      </c>
      <c r="DF22" s="14">
        <f t="shared" si="50"/>
        <v>0.19064255102076563</v>
      </c>
      <c r="DG22" s="14">
        <f t="shared" si="51"/>
        <v>-8.3538040451151097E-2</v>
      </c>
      <c r="DH22" s="14">
        <f t="shared" si="52"/>
        <v>6.1991212748550651E-3</v>
      </c>
      <c r="DI22" s="14">
        <f t="shared" si="53"/>
        <v>-1.0023729685719654E-5</v>
      </c>
      <c r="DJ22" s="14">
        <f t="shared" si="54"/>
        <v>5.021773056332831E-3</v>
      </c>
      <c r="DK22" s="14">
        <f t="shared" si="107"/>
        <v>0.97413591319243265</v>
      </c>
      <c r="DL22" s="14">
        <f t="shared" si="108"/>
        <v>0.92756299403546572</v>
      </c>
      <c r="DM22" s="14">
        <f t="shared" si="109"/>
        <v>7.7562994035465738E-2</v>
      </c>
      <c r="DN22" s="14">
        <f t="shared" si="110"/>
        <v>-0.92423232226710572</v>
      </c>
      <c r="DO22" s="14">
        <f t="shared" si="111"/>
        <v>0.93392153376026354</v>
      </c>
      <c r="DP22" s="14">
        <f t="shared" si="55"/>
        <v>0.85</v>
      </c>
      <c r="DQ22" s="14">
        <f t="shared" si="56"/>
        <v>0.19064255102076563</v>
      </c>
      <c r="DR22" s="14">
        <f t="shared" si="57"/>
        <v>-8.3538040451151097E-2</v>
      </c>
      <c r="DS22" s="14">
        <f t="shared" si="58"/>
        <v>6.1991212748550651E-3</v>
      </c>
      <c r="DT22" s="14">
        <f t="shared" si="59"/>
        <v>-1.0023729685719654E-5</v>
      </c>
      <c r="DU22" s="14">
        <f t="shared" si="60"/>
        <v>5.021773056332831E-3</v>
      </c>
      <c r="DV22" s="14">
        <f t="shared" si="61"/>
        <v>0.97413591319243265</v>
      </c>
      <c r="DW22" s="14">
        <f t="shared" si="62"/>
        <v>0.92756299403546572</v>
      </c>
      <c r="DX22" s="14">
        <f t="shared" si="63"/>
        <v>7.7562994035465738E-2</v>
      </c>
      <c r="DY22" s="14">
        <f t="shared" si="64"/>
        <v>0.93392153376026354</v>
      </c>
      <c r="DZ22" s="14">
        <f t="shared" si="65"/>
        <v>0.17351154514577008</v>
      </c>
      <c r="EA22" s="14">
        <f t="shared" si="66"/>
        <v>-7.6031370748654264E-2</v>
      </c>
      <c r="EB22" s="14">
        <f t="shared" si="67"/>
        <v>5.1350799025553081E-3</v>
      </c>
      <c r="EC22" s="14">
        <f t="shared" si="68"/>
        <v>-6.2599667854670145E-6</v>
      </c>
      <c r="ED22" s="14">
        <f t="shared" si="69"/>
        <v>4.1415839381397472E-3</v>
      </c>
      <c r="EE22" s="14">
        <f t="shared" si="70"/>
        <v>0.97852728228572861</v>
      </c>
      <c r="EF22" s="14">
        <f t="shared" si="71"/>
        <v>0.93316262199603262</v>
      </c>
      <c r="EG22" s="14">
        <f t="shared" si="72"/>
        <v>-7.5891176423092954E-4</v>
      </c>
      <c r="EH22" s="14">
        <f t="shared" si="73"/>
        <v>-0.9332754334952551</v>
      </c>
      <c r="EI22" s="14">
        <f t="shared" si="74"/>
        <v>0.93310836356742055</v>
      </c>
      <c r="EM22">
        <f t="shared" si="20"/>
        <v>663.62222684450694</v>
      </c>
      <c r="EW22">
        <f t="shared" si="112"/>
        <v>2.011319085661885</v>
      </c>
      <c r="EX22">
        <f t="shared" si="75"/>
        <v>3.0011804147893763E-2</v>
      </c>
      <c r="EY22">
        <f t="shared" si="113"/>
        <v>1.0596743639529274</v>
      </c>
      <c r="EZ22">
        <f t="shared" si="114"/>
        <v>1.3288516677969466E-2</v>
      </c>
      <c r="FB22" s="16">
        <v>472.9</v>
      </c>
      <c r="FC22" s="16">
        <v>3019.3</v>
      </c>
      <c r="FE22" s="22">
        <v>1124.9000000000001</v>
      </c>
      <c r="FF22" s="22">
        <v>2538.3000000000002</v>
      </c>
    </row>
    <row r="23" spans="3:162">
      <c r="C23" s="4">
        <f t="shared" si="76"/>
        <v>678.7007321751239</v>
      </c>
      <c r="D23" s="4">
        <f>Sheet2!J23</f>
        <v>719.6900061774287</v>
      </c>
      <c r="E23" s="4">
        <f t="shared" si="21"/>
        <v>713.63003983355009</v>
      </c>
      <c r="F23" s="4">
        <f t="shared" si="22"/>
        <v>6.0599663438786138</v>
      </c>
      <c r="G23" s="4">
        <f>Sheet3!D23</f>
        <v>550</v>
      </c>
      <c r="H23" s="4">
        <f>Sheet3!F23</f>
        <v>-158.371454659493</v>
      </c>
      <c r="I23" s="4">
        <f t="shared" si="23"/>
        <v>0.96901063714642877</v>
      </c>
      <c r="J23" s="4">
        <f t="shared" si="24"/>
        <v>713.43623959162096</v>
      </c>
      <c r="K23">
        <f t="shared" si="0"/>
        <v>699.19536917627624</v>
      </c>
      <c r="M23">
        <f t="shared" si="1"/>
        <v>699.19536917627624</v>
      </c>
      <c r="Q23">
        <f t="shared" si="25"/>
        <v>106.02289832723091</v>
      </c>
      <c r="S23">
        <f t="shared" si="26"/>
        <v>1.2262708005639975</v>
      </c>
      <c r="T23">
        <f t="shared" si="27"/>
        <v>2.3333777467979978E-2</v>
      </c>
      <c r="U23">
        <f t="shared" si="28"/>
        <v>122.62708005639975</v>
      </c>
      <c r="V23">
        <f t="shared" si="77"/>
        <v>688.55105451668464</v>
      </c>
      <c r="W23">
        <f t="shared" si="29"/>
        <v>335.9529650917122</v>
      </c>
      <c r="X23">
        <f t="shared" si="78"/>
        <v>0.79939771016727701</v>
      </c>
      <c r="Y23">
        <f t="shared" si="30"/>
        <v>48.33</v>
      </c>
      <c r="Z23">
        <f t="shared" si="31"/>
        <v>1.0218923338033312</v>
      </c>
      <c r="AA23">
        <f t="shared" si="32"/>
        <v>49.388056492714995</v>
      </c>
      <c r="AB23">
        <f t="shared" si="33"/>
        <v>60.563131573621554</v>
      </c>
      <c r="AC23">
        <f t="shared" si="2"/>
        <v>1.2262708005639975</v>
      </c>
      <c r="AD23">
        <f t="shared" si="34"/>
        <v>49.388056492714995</v>
      </c>
      <c r="AI23">
        <f t="shared" si="115"/>
        <v>0.68916894099941728</v>
      </c>
      <c r="AJ23">
        <f t="shared" si="116"/>
        <v>0.83483502628580164</v>
      </c>
      <c r="AK23">
        <f t="shared" si="35"/>
        <v>2.7712657913051313</v>
      </c>
      <c r="AL23">
        <f t="shared" si="3"/>
        <v>0</v>
      </c>
      <c r="AM23">
        <f t="shared" si="4"/>
        <v>2.7712657913051313</v>
      </c>
      <c r="AN23">
        <f t="shared" si="79"/>
        <v>2.7712657913051313</v>
      </c>
      <c r="AO23">
        <f t="shared" si="5"/>
        <v>0</v>
      </c>
      <c r="AP23">
        <f t="shared" si="6"/>
        <v>30</v>
      </c>
      <c r="AQ23">
        <f t="shared" si="80"/>
        <v>30</v>
      </c>
      <c r="AS23">
        <f t="shared" si="81"/>
        <v>1.0482689193047621</v>
      </c>
      <c r="AU23">
        <f t="shared" si="36"/>
        <v>0.92983410184665094</v>
      </c>
      <c r="AW23">
        <f t="shared" si="7"/>
        <v>0.36528682545872837</v>
      </c>
      <c r="AX23">
        <f t="shared" si="7"/>
        <v>0.17822816669410077</v>
      </c>
      <c r="AY23">
        <f t="shared" si="82"/>
        <v>0.54351499215282917</v>
      </c>
      <c r="AZ23">
        <f t="shared" si="37"/>
        <v>0.67208233578221999</v>
      </c>
      <c r="BA23">
        <f t="shared" si="83"/>
        <v>0.32791766421778001</v>
      </c>
      <c r="BB23">
        <f t="shared" si="8"/>
        <v>0.67787030605844034</v>
      </c>
      <c r="BC23">
        <f t="shared" si="84"/>
        <v>0.67787030605844034</v>
      </c>
      <c r="BD23">
        <f t="shared" si="85"/>
        <v>0.80188659257643646</v>
      </c>
      <c r="BE23">
        <f t="shared" si="86"/>
        <v>0.39125083997212251</v>
      </c>
      <c r="BF23">
        <f t="shared" si="9"/>
        <v>25.847872250095534</v>
      </c>
      <c r="BG23">
        <f t="shared" si="87"/>
        <v>1.2824783048528543E-2</v>
      </c>
      <c r="BH23">
        <f t="shared" si="88"/>
        <v>2.2142501281233479E-3</v>
      </c>
      <c r="BI23">
        <f t="shared" si="89"/>
        <v>0.87771923578928979</v>
      </c>
      <c r="BJ23">
        <f t="shared" si="90"/>
        <v>2.522731686667641E-3</v>
      </c>
      <c r="BK23">
        <f t="shared" si="38"/>
        <v>3.7883126562007815E-3</v>
      </c>
      <c r="BL23">
        <f t="shared" si="39"/>
        <v>19.715977766431866</v>
      </c>
      <c r="BM23">
        <f t="shared" si="91"/>
        <v>1.9214429540748959E-4</v>
      </c>
      <c r="BN23">
        <f t="shared" si="92"/>
        <v>0.24747187180479258</v>
      </c>
      <c r="BO23">
        <f t="shared" si="93"/>
        <v>1.2374738949893702</v>
      </c>
      <c r="BP23">
        <f t="shared" si="94"/>
        <v>0.44719289881035651</v>
      </c>
      <c r="BQ23">
        <f t="shared" si="40"/>
        <v>7.094556051963695E-5</v>
      </c>
      <c r="BR23">
        <f t="shared" si="95"/>
        <v>1.0836492944076943</v>
      </c>
      <c r="BS23">
        <f t="shared" si="96"/>
        <v>0.99621629933480071</v>
      </c>
      <c r="BT23">
        <f t="shared" si="97"/>
        <v>1.0877650718335716</v>
      </c>
      <c r="BU23">
        <f t="shared" si="41"/>
        <v>0.48644081569791059</v>
      </c>
      <c r="BV23">
        <f t="shared" si="42"/>
        <v>0.48644081569791059</v>
      </c>
      <c r="BW23">
        <f t="shared" si="43"/>
        <v>0.48644081569791059</v>
      </c>
      <c r="BX23">
        <f t="shared" si="10"/>
        <v>18.040806371800198</v>
      </c>
      <c r="BY23">
        <f t="shared" si="11"/>
        <v>0.37903251113494724</v>
      </c>
      <c r="BZ23">
        <f t="shared" si="12"/>
        <v>34720.65950077743</v>
      </c>
      <c r="CA23">
        <f t="shared" si="13"/>
        <v>0.178891841492097</v>
      </c>
      <c r="CB23">
        <f t="shared" si="14"/>
        <v>25619.542042139987</v>
      </c>
      <c r="CC23">
        <f t="shared" si="98"/>
        <v>1.6187778227438283E-4</v>
      </c>
      <c r="CD23">
        <f t="shared" si="99"/>
        <v>1.9692779799504088E-4</v>
      </c>
      <c r="CE23">
        <f t="shared" si="100"/>
        <v>-3.132821252481917</v>
      </c>
      <c r="CF23">
        <f t="shared" si="101"/>
        <v>12.434257477040182</v>
      </c>
      <c r="CG23">
        <f t="shared" si="102"/>
        <v>6.4678551895960132E-3</v>
      </c>
      <c r="CH23">
        <f t="shared" si="15"/>
        <v>25.11653744226405</v>
      </c>
      <c r="CI23" s="11">
        <f t="shared" si="16"/>
        <v>2413974642.7394776</v>
      </c>
      <c r="CJ23" s="18">
        <f t="shared" si="44"/>
        <v>0.1746465382921307</v>
      </c>
      <c r="CK23" s="18">
        <f t="shared" si="17"/>
        <v>34.92930765842614</v>
      </c>
      <c r="CL23">
        <f t="shared" si="103"/>
        <v>1200</v>
      </c>
      <c r="CM23" s="4">
        <f t="shared" si="18"/>
        <v>713.63003983355009</v>
      </c>
      <c r="CN23" s="11"/>
      <c r="CO23" s="11"/>
      <c r="CP23" s="11"/>
      <c r="CQ23" s="11"/>
      <c r="CR23" s="11"/>
      <c r="CS23" s="11"/>
      <c r="CT23" s="11"/>
      <c r="CU23" s="13">
        <f t="shared" si="19"/>
        <v>1.0482689193047621</v>
      </c>
      <c r="CV23" s="14">
        <v>0.8</v>
      </c>
      <c r="CW23" s="14">
        <f t="shared" si="104"/>
        <v>0.21341571667619932</v>
      </c>
      <c r="CX23" s="14">
        <f t="shared" si="45"/>
        <v>-9.3517059424292948E-2</v>
      </c>
      <c r="CY23" s="14">
        <f t="shared" si="105"/>
        <v>7.768608748967609E-3</v>
      </c>
      <c r="CZ23" s="14">
        <f t="shared" si="106"/>
        <v>-1.7622281674381148E-5</v>
      </c>
      <c r="DA23" s="14">
        <f t="shared" si="46"/>
        <v>6.3338660936823861E-3</v>
      </c>
      <c r="DB23" s="14">
        <f t="shared" si="47"/>
        <v>0.96769448197505448</v>
      </c>
      <c r="DC23" s="14">
        <f t="shared" si="48"/>
        <v>0.92039841887477436</v>
      </c>
      <c r="DD23" s="14">
        <f t="shared" si="49"/>
        <v>0.12039841887477432</v>
      </c>
      <c r="DE23" s="14">
        <v>0.85</v>
      </c>
      <c r="DF23" s="14">
        <f t="shared" si="50"/>
        <v>0.2008618509893641</v>
      </c>
      <c r="DG23" s="14">
        <f t="shared" si="51"/>
        <v>-8.8016055928746312E-2</v>
      </c>
      <c r="DH23" s="14">
        <f t="shared" si="52"/>
        <v>6.8815357776322097E-3</v>
      </c>
      <c r="DI23" s="14">
        <f t="shared" si="53"/>
        <v>-1.301419905595838E-5</v>
      </c>
      <c r="DJ23" s="14">
        <f t="shared" si="54"/>
        <v>5.5902522642194341E-3</v>
      </c>
      <c r="DK23" s="14">
        <f t="shared" si="107"/>
        <v>0.97132992155065634</v>
      </c>
      <c r="DL23" s="14">
        <f t="shared" si="108"/>
        <v>0.92430847334119448</v>
      </c>
      <c r="DM23" s="14">
        <f t="shared" si="109"/>
        <v>7.4308473341194503E-2</v>
      </c>
      <c r="DN23" s="14">
        <f t="shared" si="110"/>
        <v>-0.92179891067159747</v>
      </c>
      <c r="DO23" s="14">
        <f t="shared" si="111"/>
        <v>0.93061245514713764</v>
      </c>
      <c r="DP23" s="14">
        <f t="shared" si="55"/>
        <v>0.85</v>
      </c>
      <c r="DQ23" s="14">
        <f t="shared" si="56"/>
        <v>0.2008618509893641</v>
      </c>
      <c r="DR23" s="14">
        <f t="shared" si="57"/>
        <v>-8.8016055928746312E-2</v>
      </c>
      <c r="DS23" s="14">
        <f t="shared" si="58"/>
        <v>6.8815357776322097E-3</v>
      </c>
      <c r="DT23" s="14">
        <f t="shared" si="59"/>
        <v>-1.301419905595838E-5</v>
      </c>
      <c r="DU23" s="14">
        <f t="shared" si="60"/>
        <v>5.5902522642194332E-3</v>
      </c>
      <c r="DV23" s="14">
        <f t="shared" si="61"/>
        <v>0.97132992155065634</v>
      </c>
      <c r="DW23" s="14">
        <f t="shared" si="62"/>
        <v>0.92430847334119448</v>
      </c>
      <c r="DX23" s="14">
        <f t="shared" si="63"/>
        <v>7.4308473341194503E-2</v>
      </c>
      <c r="DY23" s="14">
        <f t="shared" si="64"/>
        <v>0.93061245514713764</v>
      </c>
      <c r="DZ23" s="14">
        <f t="shared" si="65"/>
        <v>0.18346259218501992</v>
      </c>
      <c r="EA23" s="14">
        <f t="shared" si="66"/>
        <v>-8.0391839939006282E-2</v>
      </c>
      <c r="EB23" s="14">
        <f t="shared" si="67"/>
        <v>5.7409729695750795E-3</v>
      </c>
      <c r="EC23" s="14">
        <f t="shared" si="68"/>
        <v>-8.2730904004491913E-6</v>
      </c>
      <c r="ED23" s="14">
        <f t="shared" si="69"/>
        <v>4.6418604342628299E-3</v>
      </c>
      <c r="EE23" s="14">
        <f t="shared" si="70"/>
        <v>0.97602430043801092</v>
      </c>
      <c r="EF23" s="14">
        <f t="shared" si="71"/>
        <v>0.92988797470405149</v>
      </c>
      <c r="EG23" s="14">
        <f t="shared" si="72"/>
        <v>-7.2448044308615067E-4</v>
      </c>
      <c r="EH23" s="14">
        <f t="shared" si="73"/>
        <v>-0.93078611298126279</v>
      </c>
      <c r="EI23" s="14">
        <f t="shared" si="74"/>
        <v>0.92983410184665094</v>
      </c>
      <c r="EM23">
        <f t="shared" si="20"/>
        <v>699.19536917627624</v>
      </c>
      <c r="EW23">
        <f t="shared" si="112"/>
        <v>2.1266700890521641</v>
      </c>
      <c r="EX23">
        <f t="shared" si="75"/>
        <v>3.1733008777577294E-2</v>
      </c>
      <c r="EY23">
        <f t="shared" si="113"/>
        <v>1.0642437320664044</v>
      </c>
      <c r="EZ23">
        <f t="shared" si="114"/>
        <v>1.3345817417186386E-2</v>
      </c>
      <c r="FB23" s="16">
        <v>591.20000000000005</v>
      </c>
      <c r="FC23" s="16">
        <v>3745.5</v>
      </c>
      <c r="FE23" s="22">
        <v>1603.3</v>
      </c>
      <c r="FF23" s="22">
        <v>3672.7</v>
      </c>
    </row>
    <row r="24" spans="3:162">
      <c r="C24" s="4">
        <f t="shared" si="76"/>
        <v>713.63003983355009</v>
      </c>
      <c r="D24" s="4">
        <f>Sheet2!J24</f>
        <v>757.80836329160672</v>
      </c>
      <c r="E24" s="4">
        <f t="shared" si="21"/>
        <v>749.31796031977672</v>
      </c>
      <c r="F24" s="4">
        <f t="shared" si="22"/>
        <v>8.490402971830008</v>
      </c>
      <c r="G24" s="4">
        <f>Sheet3!D24</f>
        <v>551</v>
      </c>
      <c r="H24" s="4">
        <f>Sheet3!F24</f>
        <v>-190.86584232256587</v>
      </c>
      <c r="I24" s="4">
        <f t="shared" si="23"/>
        <v>0.96396607043060867</v>
      </c>
      <c r="J24" s="4">
        <f t="shared" si="24"/>
        <v>749.00058132471929</v>
      </c>
      <c r="K24">
        <f t="shared" si="0"/>
        <v>735.71920156257841</v>
      </c>
      <c r="M24">
        <f t="shared" si="1"/>
        <v>735.71920156257841</v>
      </c>
      <c r="Q24">
        <f t="shared" si="25"/>
        <v>112.09474652775287</v>
      </c>
      <c r="S24">
        <f t="shared" si="26"/>
        <v>1.2252991142296945</v>
      </c>
      <c r="T24">
        <f t="shared" si="27"/>
        <v>2.209624895937827E-2</v>
      </c>
      <c r="U24">
        <f t="shared" si="28"/>
        <v>122.52991142296945</v>
      </c>
      <c r="V24">
        <f t="shared" si="77"/>
        <v>688.00545263997344</v>
      </c>
      <c r="W24">
        <f t="shared" si="29"/>
        <v>304.71888135289373</v>
      </c>
      <c r="X24">
        <f t="shared" si="78"/>
        <v>0.79879052534722472</v>
      </c>
      <c r="Y24">
        <f t="shared" si="30"/>
        <v>48.33</v>
      </c>
      <c r="Z24">
        <f t="shared" si="31"/>
        <v>1.0210825951914122</v>
      </c>
      <c r="AA24">
        <f t="shared" si="32"/>
        <v>49.348921825600947</v>
      </c>
      <c r="AB24">
        <f t="shared" si="33"/>
        <v>60.467190201099278</v>
      </c>
      <c r="AC24">
        <f t="shared" si="2"/>
        <v>1.2252991142296945</v>
      </c>
      <c r="AD24">
        <f t="shared" si="34"/>
        <v>49.348921825600947</v>
      </c>
      <c r="AI24">
        <f t="shared" si="115"/>
        <v>0.6789366778876551</v>
      </c>
      <c r="AJ24">
        <f t="shared" si="116"/>
        <v>0.82824722391024741</v>
      </c>
      <c r="AK24">
        <f t="shared" si="35"/>
        <v>2.7003043956604995</v>
      </c>
      <c r="AL24">
        <f t="shared" si="3"/>
        <v>0</v>
      </c>
      <c r="AM24">
        <f t="shared" si="4"/>
        <v>2.7003043956604995</v>
      </c>
      <c r="AN24">
        <f t="shared" si="79"/>
        <v>2.7003043956604995</v>
      </c>
      <c r="AO24">
        <f t="shared" si="5"/>
        <v>0</v>
      </c>
      <c r="AP24">
        <f t="shared" si="6"/>
        <v>30</v>
      </c>
      <c r="AQ24">
        <f t="shared" si="80"/>
        <v>30</v>
      </c>
      <c r="AS24">
        <f t="shared" si="81"/>
        <v>1.1030272886995178</v>
      </c>
      <c r="AU24">
        <f t="shared" si="36"/>
        <v>0.92651513974249045</v>
      </c>
      <c r="AW24">
        <f t="shared" si="7"/>
        <v>0.36499737535012594</v>
      </c>
      <c r="AX24">
        <f t="shared" si="7"/>
        <v>0.1616580093757394</v>
      </c>
      <c r="AY24">
        <f t="shared" si="82"/>
        <v>0.52665538472586537</v>
      </c>
      <c r="AZ24">
        <f t="shared" si="37"/>
        <v>0.69304783723062924</v>
      </c>
      <c r="BA24">
        <f t="shared" si="83"/>
        <v>0.30695216276937076</v>
      </c>
      <c r="BB24">
        <f t="shared" si="8"/>
        <v>0.70188146791779482</v>
      </c>
      <c r="BC24">
        <f t="shared" si="84"/>
        <v>0.70188146791779482</v>
      </c>
      <c r="BD24">
        <f t="shared" si="85"/>
        <v>0.80109241129643316</v>
      </c>
      <c r="BE24">
        <f t="shared" si="86"/>
        <v>0.35480530349558254</v>
      </c>
      <c r="BF24">
        <f t="shared" si="9"/>
        <v>25.837629405844996</v>
      </c>
      <c r="BG24">
        <f t="shared" si="87"/>
        <v>1.2498866704676212E-2</v>
      </c>
      <c r="BH24">
        <f t="shared" si="88"/>
        <v>2.2084544767765513E-3</v>
      </c>
      <c r="BI24">
        <f t="shared" si="89"/>
        <v>0.8806601835824015</v>
      </c>
      <c r="BJ24">
        <f t="shared" si="90"/>
        <v>2.507726042288945E-3</v>
      </c>
      <c r="BK24">
        <f t="shared" si="38"/>
        <v>3.762049523513597E-3</v>
      </c>
      <c r="BL24">
        <f t="shared" si="39"/>
        <v>18.630680039894163</v>
      </c>
      <c r="BM24">
        <f t="shared" si="91"/>
        <v>2.0192765457073292E-4</v>
      </c>
      <c r="BN24">
        <f t="shared" si="92"/>
        <v>0.26127415082357791</v>
      </c>
      <c r="BO24">
        <f t="shared" si="93"/>
        <v>1.2509919265125951</v>
      </c>
      <c r="BP24">
        <f t="shared" si="94"/>
        <v>0.45700501827761059</v>
      </c>
      <c r="BQ24">
        <f t="shared" si="40"/>
        <v>6.3764688456585639E-5</v>
      </c>
      <c r="BR24">
        <f t="shared" si="95"/>
        <v>1.0841493201787873</v>
      </c>
      <c r="BS24">
        <f t="shared" si="96"/>
        <v>0.99659857832298404</v>
      </c>
      <c r="BT24">
        <f t="shared" si="97"/>
        <v>1.0878495552373035</v>
      </c>
      <c r="BU24">
        <f t="shared" si="41"/>
        <v>0.49715270587451443</v>
      </c>
      <c r="BV24">
        <f t="shared" si="42"/>
        <v>0.49715270587451443</v>
      </c>
      <c r="BW24">
        <f t="shared" si="43"/>
        <v>0.49715270587451443</v>
      </c>
      <c r="BX24">
        <f t="shared" si="10"/>
        <v>18.012226942702892</v>
      </c>
      <c r="BY24">
        <f t="shared" si="11"/>
        <v>0.36306190292409979</v>
      </c>
      <c r="BZ24">
        <f t="shared" si="12"/>
        <v>34636.684462453049</v>
      </c>
      <c r="CA24">
        <f t="shared" si="13"/>
        <v>0.18741277380231058</v>
      </c>
      <c r="CB24">
        <f t="shared" si="14"/>
        <v>24395.574838813016</v>
      </c>
      <c r="CC24">
        <f t="shared" si="98"/>
        <v>1.6187778227438283E-4</v>
      </c>
      <c r="CD24">
        <f t="shared" si="99"/>
        <v>2.068079983084948E-4</v>
      </c>
      <c r="CE24">
        <f t="shared" si="100"/>
        <v>-3.1161188411104725</v>
      </c>
      <c r="CF24">
        <f t="shared" si="101"/>
        <v>12.373978711750476</v>
      </c>
      <c r="CG24">
        <f t="shared" si="102"/>
        <v>6.5310238685640908E-3</v>
      </c>
      <c r="CH24">
        <f t="shared" si="15"/>
        <v>25.663276650956366</v>
      </c>
      <c r="CI24" s="11">
        <f t="shared" si="16"/>
        <v>2374094728.271276</v>
      </c>
      <c r="CJ24" s="18">
        <f t="shared" si="44"/>
        <v>0.17843960243113324</v>
      </c>
      <c r="CK24" s="18">
        <f t="shared" si="17"/>
        <v>35.687920486226652</v>
      </c>
      <c r="CL24">
        <f t="shared" si="103"/>
        <v>1400</v>
      </c>
      <c r="CM24" s="4">
        <f t="shared" si="18"/>
        <v>749.31796031977672</v>
      </c>
      <c r="CN24" s="11"/>
      <c r="CO24" s="11"/>
      <c r="CP24" s="11"/>
      <c r="CQ24" s="11"/>
      <c r="CR24" s="11"/>
      <c r="CS24" s="11"/>
      <c r="CT24" s="11"/>
      <c r="CU24" s="13">
        <f t="shared" si="19"/>
        <v>1.1030272886995178</v>
      </c>
      <c r="CV24" s="14">
        <v>0.8</v>
      </c>
      <c r="CW24" s="14">
        <f t="shared" si="104"/>
        <v>0.22456390244531715</v>
      </c>
      <c r="CX24" s="14">
        <f t="shared" si="45"/>
        <v>-9.8402105227294562E-2</v>
      </c>
      <c r="CY24" s="14">
        <f t="shared" si="105"/>
        <v>8.6014237700724871E-3</v>
      </c>
      <c r="CZ24" s="14">
        <f t="shared" si="106"/>
        <v>-2.2731593266043557E-5</v>
      </c>
      <c r="DA24" s="14">
        <f t="shared" si="46"/>
        <v>7.0367762180111176E-3</v>
      </c>
      <c r="DB24" s="14">
        <f t="shared" si="47"/>
        <v>0.96429378915353214</v>
      </c>
      <c r="DC24" s="14">
        <f t="shared" si="48"/>
        <v>0.91700756973873532</v>
      </c>
      <c r="DD24" s="14">
        <f t="shared" si="49"/>
        <v>0.11700756973873527</v>
      </c>
      <c r="DE24" s="14">
        <v>0.85</v>
      </c>
      <c r="DF24" s="14">
        <f t="shared" si="50"/>
        <v>0.21135426112500441</v>
      </c>
      <c r="DG24" s="14">
        <f t="shared" si="51"/>
        <v>-9.2613746096277247E-2</v>
      </c>
      <c r="DH24" s="14">
        <f t="shared" si="52"/>
        <v>7.6192542738358383E-3</v>
      </c>
      <c r="DI24" s="14">
        <f t="shared" si="53"/>
        <v>-1.6787467428434626E-5</v>
      </c>
      <c r="DJ24" s="14">
        <f t="shared" si="54"/>
        <v>6.2082978503137463E-3</v>
      </c>
      <c r="DK24" s="14">
        <f t="shared" si="107"/>
        <v>0.96830561875139853</v>
      </c>
      <c r="DL24" s="14">
        <f t="shared" si="108"/>
        <v>0.92103382533632794</v>
      </c>
      <c r="DM24" s="14">
        <f t="shared" si="109"/>
        <v>7.103382533632796E-2</v>
      </c>
      <c r="DN24" s="14">
        <f t="shared" si="110"/>
        <v>-0.91947488804814748</v>
      </c>
      <c r="DO24" s="14">
        <f t="shared" si="111"/>
        <v>0.92725477471942475</v>
      </c>
      <c r="DP24" s="14">
        <f t="shared" si="55"/>
        <v>0.85</v>
      </c>
      <c r="DQ24" s="14">
        <f t="shared" si="56"/>
        <v>0.21135426112500441</v>
      </c>
      <c r="DR24" s="14">
        <f t="shared" si="57"/>
        <v>-9.2613746096277247E-2</v>
      </c>
      <c r="DS24" s="14">
        <f t="shared" si="58"/>
        <v>7.6192542738358383E-3</v>
      </c>
      <c r="DT24" s="14">
        <f t="shared" si="59"/>
        <v>-1.6787467428434626E-5</v>
      </c>
      <c r="DU24" s="14">
        <f t="shared" si="60"/>
        <v>6.2082978503137463E-3</v>
      </c>
      <c r="DV24" s="14">
        <f t="shared" si="61"/>
        <v>0.96830561875139853</v>
      </c>
      <c r="DW24" s="14">
        <f t="shared" si="62"/>
        <v>0.92103382533632794</v>
      </c>
      <c r="DX24" s="14">
        <f t="shared" si="63"/>
        <v>7.103382533632796E-2</v>
      </c>
      <c r="DY24" s="14">
        <f t="shared" si="64"/>
        <v>0.92725477471942475</v>
      </c>
      <c r="DZ24" s="14">
        <f t="shared" si="65"/>
        <v>0.19374515705310208</v>
      </c>
      <c r="EA24" s="14">
        <f t="shared" si="66"/>
        <v>-8.4897577589347878E-2</v>
      </c>
      <c r="EB24" s="14">
        <f t="shared" si="67"/>
        <v>6.4025379610533582E-3</v>
      </c>
      <c r="EC24" s="14">
        <f t="shared" si="68"/>
        <v>-1.086636828174724E-5</v>
      </c>
      <c r="ED24" s="14">
        <f t="shared" si="69"/>
        <v>5.1909023498417622E-3</v>
      </c>
      <c r="EE24" s="14">
        <f t="shared" si="70"/>
        <v>0.97329864568232027</v>
      </c>
      <c r="EF24" s="14">
        <f t="shared" si="71"/>
        <v>0.9265681249669574</v>
      </c>
      <c r="EG24" s="14">
        <f t="shared" si="72"/>
        <v>-6.8664975246734983E-4</v>
      </c>
      <c r="EH24" s="14">
        <f t="shared" si="73"/>
        <v>-0.92836300862012711</v>
      </c>
      <c r="EI24" s="14">
        <f t="shared" si="74"/>
        <v>0.92651513974249045</v>
      </c>
      <c r="EM24">
        <f t="shared" si="20"/>
        <v>735.71920156257841</v>
      </c>
      <c r="EW24">
        <f t="shared" si="112"/>
        <v>2.2458639960129672</v>
      </c>
      <c r="EX24">
        <f t="shared" si="75"/>
        <v>3.3511555114074019E-2</v>
      </c>
      <c r="EY24">
        <f t="shared" si="113"/>
        <v>1.0690610611492568</v>
      </c>
      <c r="EZ24">
        <f t="shared" si="114"/>
        <v>1.3406227633794772E-2</v>
      </c>
      <c r="FB24" s="16">
        <v>709.5</v>
      </c>
      <c r="FC24" s="16">
        <v>4490.8</v>
      </c>
      <c r="FE24" s="22">
        <v>2141.6</v>
      </c>
      <c r="FF24" s="22">
        <v>4960.8</v>
      </c>
    </row>
    <row r="25" spans="3:162">
      <c r="C25" s="4">
        <f t="shared" si="76"/>
        <v>749.31796031977672</v>
      </c>
      <c r="D25" s="4">
        <f>Sheet2!J25</f>
        <v>797.12397594980121</v>
      </c>
      <c r="E25" s="4">
        <f t="shared" si="21"/>
        <v>785.79275337238494</v>
      </c>
      <c r="F25" s="4">
        <f t="shared" si="22"/>
        <v>11.33122257741627</v>
      </c>
      <c r="G25" s="4">
        <f>Sheet3!D25</f>
        <v>552</v>
      </c>
      <c r="H25" s="4">
        <f>Sheet3!F25</f>
        <v>-223.7154671094238</v>
      </c>
      <c r="I25" s="4">
        <f t="shared" si="23"/>
        <v>0.9588890224878498</v>
      </c>
      <c r="J25" s="4">
        <f t="shared" si="24"/>
        <v>785.30694362210045</v>
      </c>
      <c r="K25">
        <f t="shared" si="0"/>
        <v>773.22096813478902</v>
      </c>
      <c r="M25">
        <f t="shared" si="1"/>
        <v>773.22096813478902</v>
      </c>
      <c r="Q25">
        <f t="shared" si="25"/>
        <v>118.35862674487016</v>
      </c>
      <c r="S25">
        <f t="shared" si="26"/>
        <v>1.2243022119154572</v>
      </c>
      <c r="T25">
        <f t="shared" si="27"/>
        <v>2.0948297088384495E-2</v>
      </c>
      <c r="U25">
        <f t="shared" si="28"/>
        <v>122.43022119154571</v>
      </c>
      <c r="V25">
        <f t="shared" si="77"/>
        <v>687.44569199052921</v>
      </c>
      <c r="W25">
        <f t="shared" si="29"/>
        <v>275.76625960713727</v>
      </c>
      <c r="X25">
        <f t="shared" si="78"/>
        <v>0.79816413732551306</v>
      </c>
      <c r="Y25">
        <f t="shared" si="30"/>
        <v>48.33</v>
      </c>
      <c r="Z25">
        <f t="shared" si="31"/>
        <v>1.0202518432628811</v>
      </c>
      <c r="AA25">
        <f t="shared" si="32"/>
        <v>49.308771584895041</v>
      </c>
      <c r="AB25">
        <f t="shared" si="33"/>
        <v>60.368838118221042</v>
      </c>
      <c r="AC25">
        <f t="shared" si="2"/>
        <v>1.2243022119154572</v>
      </c>
      <c r="AD25">
        <f t="shared" si="34"/>
        <v>49.308771584895041</v>
      </c>
      <c r="AI25">
        <f t="shared" si="115"/>
        <v>0.66883569504002938</v>
      </c>
      <c r="AJ25">
        <f t="shared" si="116"/>
        <v>0.8216616931931473</v>
      </c>
      <c r="AK25">
        <f t="shared" si="35"/>
        <v>2.6310888128882479</v>
      </c>
      <c r="AL25">
        <f t="shared" si="3"/>
        <v>0</v>
      </c>
      <c r="AM25">
        <f t="shared" si="4"/>
        <v>2.6310888128882479</v>
      </c>
      <c r="AN25">
        <f t="shared" si="79"/>
        <v>2.6310888128882479</v>
      </c>
      <c r="AO25">
        <f t="shared" si="5"/>
        <v>0</v>
      </c>
      <c r="AP25">
        <f t="shared" si="6"/>
        <v>30</v>
      </c>
      <c r="AQ25">
        <f t="shared" si="80"/>
        <v>30</v>
      </c>
      <c r="AS25">
        <f t="shared" si="81"/>
        <v>1.159251826289039</v>
      </c>
      <c r="AU25">
        <f t="shared" si="36"/>
        <v>0.92315414085579872</v>
      </c>
      <c r="AW25">
        <f t="shared" si="7"/>
        <v>0.36470041379686002</v>
      </c>
      <c r="AX25">
        <f t="shared" si="7"/>
        <v>0.14629820240595942</v>
      </c>
      <c r="AY25">
        <f t="shared" si="82"/>
        <v>0.5109986162028195</v>
      </c>
      <c r="AZ25">
        <f t="shared" si="37"/>
        <v>0.71370137263171662</v>
      </c>
      <c r="BA25">
        <f t="shared" si="83"/>
        <v>0.28629862736828338</v>
      </c>
      <c r="BB25">
        <f t="shared" si="8"/>
        <v>0.72350205526899969</v>
      </c>
      <c r="BC25">
        <f t="shared" si="84"/>
        <v>0.72350205526899969</v>
      </c>
      <c r="BD25">
        <f t="shared" si="85"/>
        <v>0.80027778404103622</v>
      </c>
      <c r="BE25">
        <f t="shared" si="86"/>
        <v>0.32102842991519587</v>
      </c>
      <c r="BF25">
        <f t="shared" si="9"/>
        <v>25.82711653046988</v>
      </c>
      <c r="BG25">
        <f t="shared" si="87"/>
        <v>1.218096772589956E-2</v>
      </c>
      <c r="BH25">
        <f t="shared" si="88"/>
        <v>2.202703797071548E-3</v>
      </c>
      <c r="BI25">
        <f t="shared" si="89"/>
        <v>0.88353784610342234</v>
      </c>
      <c r="BJ25">
        <f t="shared" si="90"/>
        <v>2.4930497395056813E-3</v>
      </c>
      <c r="BK25">
        <f t="shared" si="38"/>
        <v>3.7362291524941169E-3</v>
      </c>
      <c r="BL25">
        <f t="shared" si="39"/>
        <v>17.582076486030427</v>
      </c>
      <c r="BM25">
        <f t="shared" si="91"/>
        <v>2.1250215555953709E-4</v>
      </c>
      <c r="BN25">
        <f t="shared" si="92"/>
        <v>0.27634960623757776</v>
      </c>
      <c r="BO25">
        <f t="shared" si="93"/>
        <v>1.2657585692720386</v>
      </c>
      <c r="BP25">
        <f t="shared" si="94"/>
        <v>0.46725503178658839</v>
      </c>
      <c r="BQ25">
        <f t="shared" si="40"/>
        <v>5.7182100264910438E-5</v>
      </c>
      <c r="BR25">
        <f t="shared" si="95"/>
        <v>1.0846078969061541</v>
      </c>
      <c r="BS25">
        <f t="shared" si="96"/>
        <v>0.99694914460817952</v>
      </c>
      <c r="BT25">
        <f t="shared" si="97"/>
        <v>1.0879270048748837</v>
      </c>
      <c r="BU25">
        <f t="shared" si="41"/>
        <v>0.50833936724430173</v>
      </c>
      <c r="BV25">
        <f t="shared" si="42"/>
        <v>0.50833936724430173</v>
      </c>
      <c r="BW25">
        <f t="shared" si="43"/>
        <v>0.50833936724430173</v>
      </c>
      <c r="BX25">
        <f t="shared" si="10"/>
        <v>17.982929400826073</v>
      </c>
      <c r="BY25">
        <f t="shared" si="11"/>
        <v>0.34658586886323506</v>
      </c>
      <c r="BZ25">
        <f t="shared" si="12"/>
        <v>34550.40310275356</v>
      </c>
      <c r="CA25">
        <f t="shared" si="13"/>
        <v>0.19672235931765197</v>
      </c>
      <c r="CB25">
        <f t="shared" si="14"/>
        <v>23183.196995920949</v>
      </c>
      <c r="CC25">
        <f t="shared" si="98"/>
        <v>1.6187778227438283E-4</v>
      </c>
      <c r="CD25">
        <f t="shared" si="99"/>
        <v>2.1762313458698971E-4</v>
      </c>
      <c r="CE25">
        <f t="shared" si="100"/>
        <v>-3.0986310124464622</v>
      </c>
      <c r="CF25">
        <f t="shared" si="101"/>
        <v>12.310735298277518</v>
      </c>
      <c r="CG25">
        <f t="shared" si="102"/>
        <v>6.5982993302066573E-3</v>
      </c>
      <c r="CH25">
        <f t="shared" si="15"/>
        <v>26.23035202565957</v>
      </c>
      <c r="CI25" s="11">
        <f t="shared" si="16"/>
        <v>2335018810.5439191</v>
      </c>
      <c r="CJ25" s="18">
        <f t="shared" si="44"/>
        <v>0.18237396526304089</v>
      </c>
      <c r="CK25" s="18">
        <f t="shared" si="17"/>
        <v>36.474793052608177</v>
      </c>
      <c r="CL25">
        <f t="shared" si="103"/>
        <v>1600</v>
      </c>
      <c r="CM25" s="4">
        <f t="shared" si="18"/>
        <v>785.79275337238494</v>
      </c>
      <c r="CN25" s="11"/>
      <c r="CO25" s="11"/>
      <c r="CP25" s="11"/>
      <c r="CQ25" s="11"/>
      <c r="CR25" s="11"/>
      <c r="CS25" s="11"/>
      <c r="CT25" s="11"/>
      <c r="CU25" s="13">
        <f t="shared" si="19"/>
        <v>1.159251826289039</v>
      </c>
      <c r="CV25" s="14">
        <v>0.8</v>
      </c>
      <c r="CW25" s="14">
        <f t="shared" si="104"/>
        <v>0.23601058350537735</v>
      </c>
      <c r="CX25" s="14">
        <f t="shared" si="45"/>
        <v>-0.10341794927840871</v>
      </c>
      <c r="CY25" s="14">
        <f t="shared" si="105"/>
        <v>9.5006519522460274E-3</v>
      </c>
      <c r="CZ25" s="14">
        <f t="shared" si="106"/>
        <v>-2.9146575495198027E-5</v>
      </c>
      <c r="DA25" s="14">
        <f t="shared" si="46"/>
        <v>7.8009373513421056E-3</v>
      </c>
      <c r="DB25" s="14">
        <f t="shared" si="47"/>
        <v>0.96063532381034578</v>
      </c>
      <c r="DC25" s="14">
        <f t="shared" si="48"/>
        <v>0.91360570522786322</v>
      </c>
      <c r="DD25" s="14">
        <f t="shared" si="49"/>
        <v>0.11360570522786317</v>
      </c>
      <c r="DE25" s="14">
        <v>0.85</v>
      </c>
      <c r="DF25" s="14">
        <f t="shared" si="50"/>
        <v>0.22212760800506107</v>
      </c>
      <c r="DG25" s="14">
        <f t="shared" si="51"/>
        <v>-9.7334540497325858E-2</v>
      </c>
      <c r="DH25" s="14">
        <f t="shared" si="52"/>
        <v>8.4158024213667262E-3</v>
      </c>
      <c r="DI25" s="14">
        <f t="shared" si="53"/>
        <v>-2.1524984238872494E-5</v>
      </c>
      <c r="DJ25" s="14">
        <f t="shared" si="54"/>
        <v>6.8797077576076985E-3</v>
      </c>
      <c r="DK25" s="14">
        <f t="shared" si="107"/>
        <v>0.96505071354692917</v>
      </c>
      <c r="DL25" s="14">
        <f t="shared" si="108"/>
        <v>0.91774205378875351</v>
      </c>
      <c r="DM25" s="14">
        <f t="shared" si="109"/>
        <v>6.7742053788753531E-2</v>
      </c>
      <c r="DN25" s="14">
        <f t="shared" si="110"/>
        <v>-0.91727302878219408</v>
      </c>
      <c r="DO25" s="14">
        <f t="shared" si="111"/>
        <v>0.92385157053913425</v>
      </c>
      <c r="DP25" s="14">
        <f t="shared" si="55"/>
        <v>0.85</v>
      </c>
      <c r="DQ25" s="14">
        <f t="shared" si="56"/>
        <v>0.22212760800506107</v>
      </c>
      <c r="DR25" s="14">
        <f t="shared" si="57"/>
        <v>-9.7334540497325858E-2</v>
      </c>
      <c r="DS25" s="14">
        <f t="shared" si="58"/>
        <v>8.4158024213667262E-3</v>
      </c>
      <c r="DT25" s="14">
        <f t="shared" si="59"/>
        <v>-2.1524984238872494E-5</v>
      </c>
      <c r="DU25" s="14">
        <f t="shared" si="60"/>
        <v>6.8797077576076993E-3</v>
      </c>
      <c r="DV25" s="14">
        <f t="shared" si="61"/>
        <v>0.96505071354692917</v>
      </c>
      <c r="DW25" s="14">
        <f t="shared" si="62"/>
        <v>0.91774205378875351</v>
      </c>
      <c r="DX25" s="14">
        <f t="shared" si="63"/>
        <v>6.7742053788753531E-2</v>
      </c>
      <c r="DY25" s="14">
        <f t="shared" si="64"/>
        <v>0.92385157053913425</v>
      </c>
      <c r="DZ25" s="14">
        <f t="shared" si="65"/>
        <v>0.20437099727407346</v>
      </c>
      <c r="EA25" s="14">
        <f t="shared" si="66"/>
        <v>-8.9553735752644206E-2</v>
      </c>
      <c r="EB25" s="14">
        <f t="shared" si="67"/>
        <v>7.1240831455848183E-3</v>
      </c>
      <c r="EC25" s="14">
        <f t="shared" si="68"/>
        <v>-1.4191439937636812E-5</v>
      </c>
      <c r="ED25" s="14">
        <f t="shared" si="69"/>
        <v>5.7930527622704351E-3</v>
      </c>
      <c r="EE25" s="14">
        <f t="shared" si="70"/>
        <v>0.97033454929838603</v>
      </c>
      <c r="EF25" s="14">
        <f t="shared" si="71"/>
        <v>0.92320573807401762</v>
      </c>
      <c r="EG25" s="14">
        <f t="shared" si="72"/>
        <v>-6.4583246511662473E-4</v>
      </c>
      <c r="EH25" s="14">
        <f t="shared" si="73"/>
        <v>-0.9260180352918983</v>
      </c>
      <c r="EI25" s="14">
        <f t="shared" si="74"/>
        <v>0.92315414085579872</v>
      </c>
      <c r="EM25">
        <f t="shared" si="20"/>
        <v>773.22096813478902</v>
      </c>
      <c r="EW25">
        <f t="shared" si="112"/>
        <v>2.3690370979508151</v>
      </c>
      <c r="EX25">
        <f t="shared" si="75"/>
        <v>3.5349476823264558E-2</v>
      </c>
      <c r="EY25">
        <f t="shared" si="113"/>
        <v>1.0741395457551002</v>
      </c>
      <c r="EZ25">
        <f t="shared" si="114"/>
        <v>1.3469912789989189E-2</v>
      </c>
      <c r="FB25" s="16">
        <v>852.3</v>
      </c>
      <c r="FC25" s="16">
        <v>5140.8</v>
      </c>
      <c r="FE25" s="22">
        <v>2584.1999999999998</v>
      </c>
      <c r="FF25" s="22">
        <v>5999</v>
      </c>
    </row>
    <row r="26" spans="3:162">
      <c r="C26" s="4">
        <f t="shared" si="76"/>
        <v>785.79275337238494</v>
      </c>
      <c r="D26" s="4">
        <f>Sheet2!J26</f>
        <v>837.67149146466613</v>
      </c>
      <c r="E26" s="4">
        <f t="shared" si="21"/>
        <v>823.08741962171177</v>
      </c>
      <c r="F26" s="4">
        <f t="shared" si="22"/>
        <v>14.584071842954359</v>
      </c>
      <c r="G26" s="4">
        <f>Sheet3!D26</f>
        <v>553</v>
      </c>
      <c r="H26" s="4">
        <f>Sheet3!F26</f>
        <v>-256.92405856153334</v>
      </c>
      <c r="I26" s="4">
        <f t="shared" si="23"/>
        <v>0.95375946852826221</v>
      </c>
      <c r="J26" s="4">
        <f t="shared" si="24"/>
        <v>822.38034907060012</v>
      </c>
      <c r="K26">
        <f t="shared" si="0"/>
        <v>811.73212241852548</v>
      </c>
      <c r="M26">
        <f t="shared" si="1"/>
        <v>811.73212241852548</v>
      </c>
      <c r="Q26">
        <f t="shared" si="25"/>
        <v>124.8207969284456</v>
      </c>
      <c r="S26">
        <f t="shared" si="26"/>
        <v>1.2232793213527238</v>
      </c>
      <c r="T26">
        <f t="shared" si="27"/>
        <v>1.9880945934541587E-2</v>
      </c>
      <c r="U26">
        <f t="shared" si="28"/>
        <v>122.32793213527238</v>
      </c>
      <c r="V26">
        <f t="shared" si="77"/>
        <v>686.87133893955445</v>
      </c>
      <c r="W26">
        <f t="shared" si="29"/>
        <v>248.86809683945751</v>
      </c>
      <c r="X26">
        <f t="shared" si="78"/>
        <v>0.79751792030715551</v>
      </c>
      <c r="Y26">
        <f t="shared" si="30"/>
        <v>48.33</v>
      </c>
      <c r="Z26">
        <f t="shared" si="31"/>
        <v>1.0193994344606032</v>
      </c>
      <c r="AA26">
        <f t="shared" si="32"/>
        <v>49.26757466748095</v>
      </c>
      <c r="AB26">
        <f t="shared" si="33"/>
        <v>60.268005303930742</v>
      </c>
      <c r="AC26">
        <f t="shared" si="2"/>
        <v>1.2232793213527238</v>
      </c>
      <c r="AD26">
        <f t="shared" si="34"/>
        <v>49.26757466748095</v>
      </c>
      <c r="AI26">
        <f t="shared" si="115"/>
        <v>0.65886492254909779</v>
      </c>
      <c r="AJ26">
        <f t="shared" si="116"/>
        <v>0.81507981217966508</v>
      </c>
      <c r="AK26">
        <f t="shared" si="35"/>
        <v>2.5635849107492374</v>
      </c>
      <c r="AL26">
        <f t="shared" si="3"/>
        <v>0</v>
      </c>
      <c r="AM26">
        <f t="shared" si="4"/>
        <v>2.5635849107492374</v>
      </c>
      <c r="AN26">
        <f t="shared" si="79"/>
        <v>2.5635849107492374</v>
      </c>
      <c r="AO26">
        <f t="shared" si="5"/>
        <v>0</v>
      </c>
      <c r="AP26">
        <f t="shared" si="6"/>
        <v>30</v>
      </c>
      <c r="AQ26">
        <f t="shared" si="80"/>
        <v>30</v>
      </c>
      <c r="AS26">
        <f t="shared" si="81"/>
        <v>1.2169896887833964</v>
      </c>
      <c r="AU26">
        <f t="shared" si="36"/>
        <v>0.91975392905125941</v>
      </c>
      <c r="AW26">
        <f t="shared" si="7"/>
        <v>0.36439571075224647</v>
      </c>
      <c r="AX26">
        <f t="shared" si="7"/>
        <v>0.13202831722660296</v>
      </c>
      <c r="AY26">
        <f t="shared" si="82"/>
        <v>0.49642402797884944</v>
      </c>
      <c r="AZ26">
        <f t="shared" si="37"/>
        <v>0.73404124340204546</v>
      </c>
      <c r="BA26">
        <f t="shared" si="83"/>
        <v>0.26595875659795454</v>
      </c>
      <c r="BB26">
        <f t="shared" si="8"/>
        <v>0.74304188585974462</v>
      </c>
      <c r="BC26">
        <f t="shared" si="84"/>
        <v>0.74304188585974462</v>
      </c>
      <c r="BD26">
        <f t="shared" si="85"/>
        <v>0.79944209262022692</v>
      </c>
      <c r="BE26">
        <f t="shared" si="86"/>
        <v>0.2896548754398639</v>
      </c>
      <c r="BF26">
        <f t="shared" si="9"/>
        <v>25.816325145033787</v>
      </c>
      <c r="BG26">
        <f t="shared" si="87"/>
        <v>1.1870929918732051E-2</v>
      </c>
      <c r="BH26">
        <f t="shared" si="88"/>
        <v>2.1970015583662006E-3</v>
      </c>
      <c r="BI26">
        <f t="shared" si="89"/>
        <v>0.88635291525628912</v>
      </c>
      <c r="BJ26">
        <f t="shared" si="90"/>
        <v>2.4786984061883942E-3</v>
      </c>
      <c r="BK26">
        <f t="shared" si="38"/>
        <v>3.7108423066885836E-3</v>
      </c>
      <c r="BL26">
        <f t="shared" si="39"/>
        <v>16.565617920797639</v>
      </c>
      <c r="BM26">
        <f t="shared" si="91"/>
        <v>2.2400868620963012E-4</v>
      </c>
      <c r="BN26">
        <f t="shared" si="92"/>
        <v>0.29293914837665319</v>
      </c>
      <c r="BO26">
        <f t="shared" si="93"/>
        <v>1.2820102163912157</v>
      </c>
      <c r="BP26">
        <f t="shared" si="94"/>
        <v>0.47801658429570637</v>
      </c>
      <c r="BQ26">
        <f t="shared" si="40"/>
        <v>5.1136497799758784E-5</v>
      </c>
      <c r="BR26">
        <f t="shared" si="95"/>
        <v>1.0850292425106098</v>
      </c>
      <c r="BS26">
        <f t="shared" si="96"/>
        <v>0.99727122863409623</v>
      </c>
      <c r="BT26">
        <f t="shared" si="97"/>
        <v>1.0879981406830623</v>
      </c>
      <c r="BU26">
        <f t="shared" si="41"/>
        <v>0.52008115492939688</v>
      </c>
      <c r="BV26">
        <f t="shared" si="42"/>
        <v>0.52008115492939688</v>
      </c>
      <c r="BW26">
        <f t="shared" si="43"/>
        <v>0.52008115492939688</v>
      </c>
      <c r="BX26">
        <f t="shared" si="10"/>
        <v>17.952892887996093</v>
      </c>
      <c r="BY26">
        <f t="shared" si="11"/>
        <v>0.32958752077798537</v>
      </c>
      <c r="BZ26">
        <f t="shared" si="12"/>
        <v>34461.744271322779</v>
      </c>
      <c r="CA26">
        <f t="shared" si="13"/>
        <v>0.20697468076380901</v>
      </c>
      <c r="CB26">
        <f t="shared" si="14"/>
        <v>21978.293320841898</v>
      </c>
      <c r="CC26">
        <f t="shared" si="98"/>
        <v>1.6187778227438283E-4</v>
      </c>
      <c r="CD26">
        <f t="shared" si="99"/>
        <v>2.2955376590663953E-4</v>
      </c>
      <c r="CE26">
        <f t="shared" si="100"/>
        <v>-3.080218868261352</v>
      </c>
      <c r="CF26">
        <f t="shared" si="101"/>
        <v>12.24401360620608</v>
      </c>
      <c r="CG26">
        <f t="shared" si="102"/>
        <v>6.6704079121841483E-3</v>
      </c>
      <c r="CH26">
        <f t="shared" si="15"/>
        <v>26.821177566505284</v>
      </c>
      <c r="CI26" s="11">
        <f t="shared" si="16"/>
        <v>2296705520.0318375</v>
      </c>
      <c r="CJ26" s="18">
        <f t="shared" si="44"/>
        <v>0.18647333124663396</v>
      </c>
      <c r="CK26" s="18">
        <f t="shared" si="17"/>
        <v>37.294666249326788</v>
      </c>
      <c r="CL26">
        <f t="shared" si="103"/>
        <v>1800</v>
      </c>
      <c r="CM26" s="4">
        <f t="shared" si="18"/>
        <v>823.08741962171177</v>
      </c>
      <c r="CN26" s="11"/>
      <c r="CO26" s="11"/>
      <c r="CP26" s="11"/>
      <c r="CQ26" s="11"/>
      <c r="CR26" s="11"/>
      <c r="CS26" s="11"/>
      <c r="CT26" s="11"/>
      <c r="CU26" s="13">
        <f t="shared" si="19"/>
        <v>1.2169896887833964</v>
      </c>
      <c r="CV26" s="14">
        <v>0.8</v>
      </c>
      <c r="CW26" s="14">
        <f t="shared" si="104"/>
        <v>0.24776536043013586</v>
      </c>
      <c r="CX26" s="14">
        <f t="shared" si="45"/>
        <v>-0.10856879847223729</v>
      </c>
      <c r="CY26" s="14">
        <f t="shared" si="105"/>
        <v>1.047060142632575E-2</v>
      </c>
      <c r="CZ26" s="14">
        <f t="shared" si="106"/>
        <v>-3.716490995362118E-5</v>
      </c>
      <c r="DA26" s="14">
        <f t="shared" si="46"/>
        <v>8.6312469563971251E-3</v>
      </c>
      <c r="DB26" s="14">
        <f t="shared" si="47"/>
        <v>0.95670469115862167</v>
      </c>
      <c r="DC26" s="14">
        <f t="shared" si="48"/>
        <v>0.9101965223177757</v>
      </c>
      <c r="DD26" s="14">
        <f t="shared" si="49"/>
        <v>0.11019652231777566</v>
      </c>
      <c r="DE26" s="14">
        <v>0.85</v>
      </c>
      <c r="DF26" s="14">
        <f t="shared" si="50"/>
        <v>0.2331909274636573</v>
      </c>
      <c r="DG26" s="14">
        <f t="shared" si="51"/>
        <v>-0.10218239856210569</v>
      </c>
      <c r="DH26" s="14">
        <f t="shared" si="52"/>
        <v>9.2749964191674479E-3</v>
      </c>
      <c r="DI26" s="14">
        <f t="shared" si="53"/>
        <v>-2.7446589775962156E-5</v>
      </c>
      <c r="DJ26" s="14">
        <f t="shared" si="54"/>
        <v>7.6086688388883493E-3</v>
      </c>
      <c r="DK26" s="14">
        <f t="shared" si="107"/>
        <v>0.9615520855923364</v>
      </c>
      <c r="DL26" s="14">
        <f t="shared" si="108"/>
        <v>0.91443617583745218</v>
      </c>
      <c r="DM26" s="14">
        <f t="shared" si="109"/>
        <v>6.4436175837452203E-2</v>
      </c>
      <c r="DN26" s="14">
        <f t="shared" si="110"/>
        <v>-0.91520692960647032</v>
      </c>
      <c r="DO26" s="14">
        <f t="shared" si="111"/>
        <v>0.92040612756850415</v>
      </c>
      <c r="DP26" s="14">
        <f t="shared" si="55"/>
        <v>0.85</v>
      </c>
      <c r="DQ26" s="14">
        <f t="shared" si="56"/>
        <v>0.2331909274636573</v>
      </c>
      <c r="DR26" s="14">
        <f t="shared" si="57"/>
        <v>-0.10218239856210569</v>
      </c>
      <c r="DS26" s="14">
        <f t="shared" si="58"/>
        <v>9.2749964191674479E-3</v>
      </c>
      <c r="DT26" s="14">
        <f t="shared" si="59"/>
        <v>-2.7446589775962156E-5</v>
      </c>
      <c r="DU26" s="14">
        <f t="shared" si="60"/>
        <v>7.6086688388883493E-3</v>
      </c>
      <c r="DV26" s="14">
        <f t="shared" si="61"/>
        <v>0.9615520855923364</v>
      </c>
      <c r="DW26" s="14">
        <f t="shared" si="62"/>
        <v>0.91443617583745218</v>
      </c>
      <c r="DX26" s="14">
        <f t="shared" si="63"/>
        <v>6.4436175837452203E-2</v>
      </c>
      <c r="DY26" s="14">
        <f t="shared" si="64"/>
        <v>0.92040612756850415</v>
      </c>
      <c r="DZ26" s="14">
        <f t="shared" si="65"/>
        <v>0.21535307339569632</v>
      </c>
      <c r="EA26" s="14">
        <f t="shared" si="66"/>
        <v>-9.4365993637222256E-2</v>
      </c>
      <c r="EB26" s="14">
        <f t="shared" si="67"/>
        <v>7.9102935322489937E-3</v>
      </c>
      <c r="EC26" s="14">
        <f t="shared" si="68"/>
        <v>-1.8436798674947644E-5</v>
      </c>
      <c r="ED26" s="14">
        <f t="shared" si="69"/>
        <v>6.4531237204487196E-3</v>
      </c>
      <c r="EE26" s="14">
        <f t="shared" si="70"/>
        <v>0.967115084976231</v>
      </c>
      <c r="EF26" s="14">
        <f t="shared" si="71"/>
        <v>0.91980364998896558</v>
      </c>
      <c r="EG26" s="14">
        <f t="shared" si="72"/>
        <v>-6.0247757953857395E-4</v>
      </c>
      <c r="EH26" s="14">
        <f t="shared" si="73"/>
        <v>-0.92376410495960148</v>
      </c>
      <c r="EI26" s="14">
        <f t="shared" si="74"/>
        <v>0.91975392905125941</v>
      </c>
      <c r="EM26">
        <f t="shared" si="20"/>
        <v>811.73212241852548</v>
      </c>
      <c r="EW26">
        <f t="shared" si="112"/>
        <v>2.4963396315375843</v>
      </c>
      <c r="EX26">
        <f t="shared" si="75"/>
        <v>3.7249015654657644E-2</v>
      </c>
      <c r="EY26">
        <f t="shared" si="113"/>
        <v>1.0794936310384533</v>
      </c>
      <c r="EZ26">
        <f t="shared" si="114"/>
        <v>1.3537054030735737E-2</v>
      </c>
      <c r="FB26" s="16">
        <v>982.9</v>
      </c>
      <c r="FC26" s="16">
        <v>5809.9</v>
      </c>
      <c r="FE26" s="22">
        <v>2966.7</v>
      </c>
      <c r="FF26" s="22">
        <v>6979.3</v>
      </c>
    </row>
    <row r="27" spans="3:162">
      <c r="C27" s="4">
        <f t="shared" si="76"/>
        <v>823.08741962171177</v>
      </c>
      <c r="D27" s="4">
        <f>Sheet2!J27</f>
        <v>879.49029644696134</v>
      </c>
      <c r="E27" s="4">
        <f t="shared" si="21"/>
        <v>861.24060540612743</v>
      </c>
      <c r="F27" s="4">
        <f t="shared" si="22"/>
        <v>18.249691040833909</v>
      </c>
      <c r="G27" s="4">
        <f>Sheet3!D27</f>
        <v>554</v>
      </c>
      <c r="H27" s="4">
        <f>Sheet3!F27</f>
        <v>-290.49572379336962</v>
      </c>
      <c r="I27" s="4">
        <f t="shared" si="23"/>
        <v>0.94855489765580037</v>
      </c>
      <c r="J27" s="4">
        <f t="shared" si="24"/>
        <v>860.25082903612929</v>
      </c>
      <c r="K27">
        <f t="shared" si="0"/>
        <v>851.2888580343365</v>
      </c>
      <c r="M27">
        <f t="shared" si="1"/>
        <v>851.2888580343365</v>
      </c>
      <c r="Q27">
        <f t="shared" si="25"/>
        <v>131.48838913911123</v>
      </c>
      <c r="S27">
        <f t="shared" si="26"/>
        <v>1.2222295489443489</v>
      </c>
      <c r="T27">
        <f t="shared" si="27"/>
        <v>1.8886312231210126E-2</v>
      </c>
      <c r="U27">
        <f t="shared" si="28"/>
        <v>122.22295489443489</v>
      </c>
      <c r="V27">
        <f t="shared" si="77"/>
        <v>686.28189173225189</v>
      </c>
      <c r="W27">
        <f t="shared" si="29"/>
        <v>223.82472857424185</v>
      </c>
      <c r="X27">
        <f t="shared" si="78"/>
        <v>0.79685116108608889</v>
      </c>
      <c r="Y27">
        <f t="shared" si="30"/>
        <v>48.33</v>
      </c>
      <c r="Z27">
        <f t="shared" si="31"/>
        <v>1.0185246241202908</v>
      </c>
      <c r="AA27">
        <f t="shared" si="32"/>
        <v>49.225295083733648</v>
      </c>
      <c r="AB27">
        <f t="shared" si="33"/>
        <v>60.164610206844252</v>
      </c>
      <c r="AC27">
        <f t="shared" si="2"/>
        <v>1.2222295489443489</v>
      </c>
      <c r="AD27">
        <f t="shared" si="34"/>
        <v>49.225295083733648</v>
      </c>
      <c r="AI27">
        <f t="shared" si="115"/>
        <v>0.64902231739240202</v>
      </c>
      <c r="AJ27">
        <f t="shared" si="116"/>
        <v>0.80850229219836833</v>
      </c>
      <c r="AK27">
        <f t="shared" si="35"/>
        <v>2.4977522718722778</v>
      </c>
      <c r="AL27">
        <f t="shared" si="3"/>
        <v>0</v>
      </c>
      <c r="AM27">
        <f t="shared" si="4"/>
        <v>2.4977522718722778</v>
      </c>
      <c r="AN27">
        <f t="shared" si="79"/>
        <v>2.4977522718722778</v>
      </c>
      <c r="AO27">
        <f t="shared" si="5"/>
        <v>0</v>
      </c>
      <c r="AP27">
        <f t="shared" si="6"/>
        <v>30</v>
      </c>
      <c r="AQ27">
        <f t="shared" si="80"/>
        <v>30</v>
      </c>
      <c r="AS27">
        <f t="shared" si="81"/>
        <v>1.2762951394817639</v>
      </c>
      <c r="AU27">
        <f t="shared" si="36"/>
        <v>0.91631751805464445</v>
      </c>
      <c r="AW27">
        <f t="shared" si="7"/>
        <v>0.36408300002772043</v>
      </c>
      <c r="AX27">
        <f t="shared" si="7"/>
        <v>0.11874242879119018</v>
      </c>
      <c r="AY27">
        <f t="shared" si="82"/>
        <v>0.48282542881891061</v>
      </c>
      <c r="AZ27">
        <f t="shared" si="37"/>
        <v>0.75406757452344964</v>
      </c>
      <c r="BA27">
        <f t="shared" si="83"/>
        <v>0.24593242547655036</v>
      </c>
      <c r="BB27">
        <f t="shared" si="8"/>
        <v>0.76076337871438926</v>
      </c>
      <c r="BC27">
        <f t="shared" si="84"/>
        <v>0.76076337871438926</v>
      </c>
      <c r="BD27">
        <f t="shared" si="85"/>
        <v>0.79858462062644908</v>
      </c>
      <c r="BE27">
        <f t="shared" si="86"/>
        <v>0.26045126369881572</v>
      </c>
      <c r="BF27">
        <f t="shared" si="9"/>
        <v>25.805245466759082</v>
      </c>
      <c r="BG27">
        <f t="shared" si="87"/>
        <v>1.1568568191588855E-2</v>
      </c>
      <c r="BH27">
        <f t="shared" si="88"/>
        <v>2.1913504575347131E-3</v>
      </c>
      <c r="BI27">
        <f t="shared" si="89"/>
        <v>0.88910638781098661</v>
      </c>
      <c r="BJ27">
        <f t="shared" si="90"/>
        <v>2.4646661947057883E-3</v>
      </c>
      <c r="BK27">
        <f t="shared" si="38"/>
        <v>3.6858771070543729E-3</v>
      </c>
      <c r="BL27">
        <f t="shared" si="39"/>
        <v>15.576950782050138</v>
      </c>
      <c r="BM27">
        <f t="shared" si="91"/>
        <v>2.3662378848251465E-4</v>
      </c>
      <c r="BN27">
        <f t="shared" si="92"/>
        <v>0.31134895521602046</v>
      </c>
      <c r="BO27">
        <f t="shared" si="93"/>
        <v>1.3000473422298713</v>
      </c>
      <c r="BP27">
        <f t="shared" si="94"/>
        <v>0.4893776402446996</v>
      </c>
      <c r="BQ27">
        <f t="shared" si="40"/>
        <v>4.55740487695592E-5</v>
      </c>
      <c r="BR27">
        <f t="shared" si="95"/>
        <v>1.0854170655478763</v>
      </c>
      <c r="BS27">
        <f t="shared" si="96"/>
        <v>0.99756767022506976</v>
      </c>
      <c r="BT27">
        <f t="shared" si="97"/>
        <v>1.0880635950270783</v>
      </c>
      <c r="BU27">
        <f t="shared" si="41"/>
        <v>0.53247399457051603</v>
      </c>
      <c r="BV27">
        <f t="shared" si="42"/>
        <v>0.53247399457051603</v>
      </c>
      <c r="BW27">
        <f t="shared" si="43"/>
        <v>0.53247399457051603</v>
      </c>
      <c r="BX27">
        <f t="shared" si="10"/>
        <v>17.922093111335546</v>
      </c>
      <c r="BY27">
        <f t="shared" si="11"/>
        <v>0.31204766810394124</v>
      </c>
      <c r="BZ27">
        <f t="shared" si="12"/>
        <v>34370.626003612248</v>
      </c>
      <c r="CA27">
        <f t="shared" si="13"/>
        <v>0.21836486748451261</v>
      </c>
      <c r="CB27">
        <f t="shared" si="14"/>
        <v>20776.797498336564</v>
      </c>
      <c r="CC27">
        <f t="shared" si="98"/>
        <v>1.6187778227438283E-4</v>
      </c>
      <c r="CD27">
        <f t="shared" si="99"/>
        <v>2.4282856876301222E-4</v>
      </c>
      <c r="CE27">
        <f t="shared" si="100"/>
        <v>-3.060716745700641</v>
      </c>
      <c r="CF27">
        <f t="shared" si="101"/>
        <v>12.17319982727331</v>
      </c>
      <c r="CG27">
        <f t="shared" si="102"/>
        <v>6.7482396559956229E-3</v>
      </c>
      <c r="CH27">
        <f t="shared" si="15"/>
        <v>27.439818576448712</v>
      </c>
      <c r="CI27" s="11">
        <f t="shared" si="16"/>
        <v>2259125710.9435863</v>
      </c>
      <c r="CJ27" s="18">
        <f t="shared" si="44"/>
        <v>0.19076592892207819</v>
      </c>
      <c r="CK27" s="18">
        <f t="shared" si="17"/>
        <v>38.153185784415641</v>
      </c>
      <c r="CL27">
        <f t="shared" si="103"/>
        <v>2000</v>
      </c>
      <c r="CM27" s="4">
        <f t="shared" si="18"/>
        <v>861.24060540612743</v>
      </c>
      <c r="CN27" s="11"/>
      <c r="CO27" s="11"/>
      <c r="CP27" s="11"/>
      <c r="CQ27" s="11"/>
      <c r="CR27" s="11"/>
      <c r="CS27" s="11"/>
      <c r="CT27" s="11"/>
      <c r="CU27" s="13">
        <f t="shared" si="19"/>
        <v>1.2762951394817639</v>
      </c>
      <c r="CV27" s="14">
        <v>0.8</v>
      </c>
      <c r="CW27" s="14">
        <f t="shared" si="104"/>
        <v>0.25983928061465428</v>
      </c>
      <c r="CX27" s="14">
        <f t="shared" si="45"/>
        <v>-0.11385949368890172</v>
      </c>
      <c r="CY27" s="14">
        <f t="shared" si="105"/>
        <v>1.151595771434406E-2</v>
      </c>
      <c r="CZ27" s="14">
        <f t="shared" si="106"/>
        <v>-4.7147011406054684E-5</v>
      </c>
      <c r="DA27" s="14">
        <f t="shared" si="46"/>
        <v>9.5331371514501863E-3</v>
      </c>
      <c r="DB27" s="14">
        <f t="shared" si="47"/>
        <v>0.95248648437738581</v>
      </c>
      <c r="DC27" s="14">
        <f t="shared" si="48"/>
        <v>0.90678379532732067</v>
      </c>
      <c r="DD27" s="14">
        <f t="shared" si="49"/>
        <v>0.10678379532732063</v>
      </c>
      <c r="DE27" s="14">
        <v>0.85</v>
      </c>
      <c r="DF27" s="14">
        <f t="shared" si="50"/>
        <v>0.24455461704908638</v>
      </c>
      <c r="DG27" s="14">
        <f t="shared" si="51"/>
        <v>-0.10716187641308397</v>
      </c>
      <c r="DH27" s="14">
        <f t="shared" si="52"/>
        <v>1.020098676426325E-2</v>
      </c>
      <c r="DI27" s="14">
        <f t="shared" si="53"/>
        <v>-3.4818453289391256E-5</v>
      </c>
      <c r="DJ27" s="14">
        <f t="shared" si="54"/>
        <v>8.3998176054531429E-3</v>
      </c>
      <c r="DK27" s="14">
        <f t="shared" si="107"/>
        <v>0.95779566346925937</v>
      </c>
      <c r="DL27" s="14">
        <f t="shared" si="108"/>
        <v>0.91111923768090441</v>
      </c>
      <c r="DM27" s="14">
        <f t="shared" si="109"/>
        <v>6.1119237680904437E-2</v>
      </c>
      <c r="DN27" s="14">
        <f t="shared" si="110"/>
        <v>-0.91329115292832508</v>
      </c>
      <c r="DO27" s="14">
        <f t="shared" si="111"/>
        <v>0.91692196402531123</v>
      </c>
      <c r="DP27" s="14">
        <f t="shared" si="55"/>
        <v>0.85</v>
      </c>
      <c r="DQ27" s="14">
        <f t="shared" si="56"/>
        <v>0.24455461704908638</v>
      </c>
      <c r="DR27" s="14">
        <f t="shared" si="57"/>
        <v>-0.10716187641308397</v>
      </c>
      <c r="DS27" s="14">
        <f t="shared" si="58"/>
        <v>1.020098676426325E-2</v>
      </c>
      <c r="DT27" s="14">
        <f t="shared" si="59"/>
        <v>-3.4818453289391256E-5</v>
      </c>
      <c r="DU27" s="14">
        <f t="shared" si="60"/>
        <v>8.3998176054531429E-3</v>
      </c>
      <c r="DV27" s="14">
        <f t="shared" si="61"/>
        <v>0.95779566346925937</v>
      </c>
      <c r="DW27" s="14">
        <f t="shared" si="62"/>
        <v>0.91111923768090441</v>
      </c>
      <c r="DX27" s="14">
        <f t="shared" si="63"/>
        <v>6.1119237680904437E-2</v>
      </c>
      <c r="DY27" s="14">
        <f t="shared" si="64"/>
        <v>0.91692196402531123</v>
      </c>
      <c r="DZ27" s="14">
        <f t="shared" si="65"/>
        <v>0.22670568777648478</v>
      </c>
      <c r="EA27" s="14">
        <f t="shared" si="66"/>
        <v>-9.9340618422144089E-2</v>
      </c>
      <c r="EB27" s="14">
        <f t="shared" si="67"/>
        <v>8.766278897575858E-3</v>
      </c>
      <c r="EC27" s="14">
        <f t="shared" si="68"/>
        <v>-2.3836485558109308E-5</v>
      </c>
      <c r="ED27" s="14">
        <f t="shared" si="69"/>
        <v>7.1764655824007656E-3</v>
      </c>
      <c r="EE27" s="14">
        <f t="shared" si="70"/>
        <v>0.96362204278134511</v>
      </c>
      <c r="EF27" s="14">
        <f t="shared" si="71"/>
        <v>0.9163648973854529</v>
      </c>
      <c r="EG27" s="14">
        <f t="shared" si="72"/>
        <v>-5.5706663985832794E-4</v>
      </c>
      <c r="EH27" s="14">
        <f t="shared" si="73"/>
        <v>-0.92161527562812606</v>
      </c>
      <c r="EI27" s="14">
        <f t="shared" si="74"/>
        <v>0.91631751805464445</v>
      </c>
      <c r="EM27">
        <f t="shared" si="20"/>
        <v>851.2888580343365</v>
      </c>
      <c r="EW27">
        <f t="shared" si="112"/>
        <v>2.6279373875085574</v>
      </c>
      <c r="EX27">
        <f t="shared" si="75"/>
        <v>3.9212645446995376E-2</v>
      </c>
      <c r="EY27">
        <f t="shared" si="113"/>
        <v>1.0851391754941537</v>
      </c>
      <c r="EZ27">
        <f t="shared" si="114"/>
        <v>1.3607850224555072E-2</v>
      </c>
      <c r="FB27" s="16">
        <v>1126.0999999999999</v>
      </c>
      <c r="FC27" s="16">
        <v>6364.5</v>
      </c>
      <c r="FE27" s="22">
        <v>3385.2</v>
      </c>
      <c r="FF27" s="22">
        <v>8017.3</v>
      </c>
    </row>
    <row r="28" spans="3:162">
      <c r="C28" s="4">
        <f t="shared" si="76"/>
        <v>861.24060540612743</v>
      </c>
      <c r="D28" s="4">
        <f>Sheet2!J28</f>
        <v>922.62495344301283</v>
      </c>
      <c r="E28" s="4">
        <f t="shared" si="21"/>
        <v>900.29779174934174</v>
      </c>
      <c r="F28" s="4">
        <f t="shared" si="22"/>
        <v>22.327161693671087</v>
      </c>
      <c r="G28" s="4">
        <f>Sheet3!D28</f>
        <v>555</v>
      </c>
      <c r="H28" s="4">
        <f>Sheet3!F28</f>
        <v>-324.43496723024043</v>
      </c>
      <c r="I28" s="4">
        <f t="shared" si="23"/>
        <v>0.94324970510377681</v>
      </c>
      <c r="J28" s="4">
        <f t="shared" si="24"/>
        <v>898.95448572607393</v>
      </c>
      <c r="K28">
        <f t="shared" si="0"/>
        <v>891.93277942457007</v>
      </c>
      <c r="M28">
        <f t="shared" si="1"/>
        <v>891.93277942457007</v>
      </c>
      <c r="Q28">
        <f t="shared" si="25"/>
        <v>138.36953790595314</v>
      </c>
      <c r="S28">
        <f t="shared" si="26"/>
        <v>1.2211518627147131</v>
      </c>
      <c r="T28">
        <f t="shared" si="27"/>
        <v>1.7957444638998656E-2</v>
      </c>
      <c r="U28">
        <f t="shared" si="28"/>
        <v>122.11518627147132</v>
      </c>
      <c r="V28">
        <f t="shared" si="77"/>
        <v>685.67677091431142</v>
      </c>
      <c r="W28">
        <f t="shared" si="29"/>
        <v>200.45978430796842</v>
      </c>
      <c r="X28">
        <f t="shared" si="78"/>
        <v>0.7961630462094047</v>
      </c>
      <c r="Y28">
        <f t="shared" si="30"/>
        <v>48.33</v>
      </c>
      <c r="Z28">
        <f t="shared" si="31"/>
        <v>1.017626552262261</v>
      </c>
      <c r="AA28">
        <f t="shared" si="32"/>
        <v>49.181891270835067</v>
      </c>
      <c r="AB28">
        <f t="shared" si="33"/>
        <v>60.058558137212728</v>
      </c>
      <c r="AC28">
        <f t="shared" si="2"/>
        <v>1.2211518627147131</v>
      </c>
      <c r="AD28">
        <f t="shared" si="34"/>
        <v>49.181891270835067</v>
      </c>
      <c r="AI28">
        <f t="shared" si="115"/>
        <v>0.6393049053643719</v>
      </c>
      <c r="AJ28">
        <f t="shared" si="116"/>
        <v>0.80192916560207295</v>
      </c>
      <c r="AK28">
        <f t="shared" si="35"/>
        <v>2.4335448854829331</v>
      </c>
      <c r="AL28">
        <f t="shared" si="3"/>
        <v>0</v>
      </c>
      <c r="AM28">
        <f t="shared" si="4"/>
        <v>2.4335448854829331</v>
      </c>
      <c r="AN28">
        <f t="shared" si="79"/>
        <v>2.4335448854829331</v>
      </c>
      <c r="AO28">
        <f t="shared" si="5"/>
        <v>0</v>
      </c>
      <c r="AP28">
        <f t="shared" si="6"/>
        <v>30</v>
      </c>
      <c r="AQ28">
        <f t="shared" si="80"/>
        <v>30</v>
      </c>
      <c r="AS28">
        <f t="shared" si="81"/>
        <v>1.3372305538599252</v>
      </c>
      <c r="AU28">
        <f t="shared" si="36"/>
        <v>0.91284814249543589</v>
      </c>
      <c r="AW28">
        <f t="shared" si="7"/>
        <v>0.36376197421394163</v>
      </c>
      <c r="AX28">
        <f t="shared" si="7"/>
        <v>0.10634696986035164</v>
      </c>
      <c r="AY28">
        <f t="shared" si="82"/>
        <v>0.47010894407429327</v>
      </c>
      <c r="AZ28">
        <f t="shared" si="37"/>
        <v>0.77378228769979496</v>
      </c>
      <c r="BA28">
        <f t="shared" si="83"/>
        <v>0.22621771230020504</v>
      </c>
      <c r="BB28">
        <f t="shared" si="8"/>
        <v>0.77688998039736057</v>
      </c>
      <c r="BC28">
        <f t="shared" si="84"/>
        <v>0.77688998039736057</v>
      </c>
      <c r="BD28">
        <f t="shared" si="85"/>
        <v>0.79770453965771582</v>
      </c>
      <c r="BE28">
        <f t="shared" si="86"/>
        <v>0.23321145872864424</v>
      </c>
      <c r="BF28">
        <f t="shared" si="9"/>
        <v>25.793866225153391</v>
      </c>
      <c r="BG28">
        <f t="shared" si="87"/>
        <v>1.1273671734848988E-2</v>
      </c>
      <c r="BH28">
        <f t="shared" si="88"/>
        <v>2.18575243660415E-3</v>
      </c>
      <c r="BI28">
        <f t="shared" si="89"/>
        <v>0.89179953823036395</v>
      </c>
      <c r="BJ28">
        <f t="shared" si="90"/>
        <v>2.450945916546932E-3</v>
      </c>
      <c r="BK28">
        <f t="shared" si="38"/>
        <v>3.6613191926148842E-3</v>
      </c>
      <c r="BL28">
        <f t="shared" si="39"/>
        <v>14.611821586199524</v>
      </c>
      <c r="BM28">
        <f t="shared" si="91"/>
        <v>2.5057239927381145E-4</v>
      </c>
      <c r="BN28">
        <f t="shared" si="92"/>
        <v>0.33197510873301544</v>
      </c>
      <c r="BO28">
        <f t="shared" si="93"/>
        <v>1.3202587015772989</v>
      </c>
      <c r="BP28">
        <f t="shared" si="94"/>
        <v>0.50144492657642048</v>
      </c>
      <c r="BQ28">
        <f t="shared" si="40"/>
        <v>4.0447300672666107E-5</v>
      </c>
      <c r="BR28">
        <f t="shared" si="95"/>
        <v>1.0857746386313376</v>
      </c>
      <c r="BS28">
        <f t="shared" si="96"/>
        <v>0.99784097497085544</v>
      </c>
      <c r="BT28">
        <f t="shared" si="97"/>
        <v>1.0881239254211328</v>
      </c>
      <c r="BU28">
        <f t="shared" si="41"/>
        <v>0.54563422188884636</v>
      </c>
      <c r="BV28">
        <f t="shared" si="42"/>
        <v>0.54563422188884636</v>
      </c>
      <c r="BW28">
        <f t="shared" si="43"/>
        <v>0.54563422188884636</v>
      </c>
      <c r="BX28">
        <f t="shared" si="10"/>
        <v>17.890501864254386</v>
      </c>
      <c r="BY28">
        <f t="shared" si="11"/>
        <v>0.2939444868417796</v>
      </c>
      <c r="BZ28">
        <f t="shared" si="12"/>
        <v>34276.953993962226</v>
      </c>
      <c r="CA28">
        <f t="shared" si="13"/>
        <v>0.23114423995743183</v>
      </c>
      <c r="CB28">
        <f t="shared" si="14"/>
        <v>19574.608166901631</v>
      </c>
      <c r="CC28">
        <f t="shared" si="98"/>
        <v>1.6187778227438283E-4</v>
      </c>
      <c r="CD28">
        <f t="shared" si="99"/>
        <v>2.577420685503602E-4</v>
      </c>
      <c r="CE28">
        <f t="shared" si="100"/>
        <v>-3.0399237706573614</v>
      </c>
      <c r="CF28">
        <f t="shared" si="101"/>
        <v>12.097548590646745</v>
      </c>
      <c r="CG28">
        <f t="shared" si="102"/>
        <v>6.8329029082514828E-3</v>
      </c>
      <c r="CH28">
        <f t="shared" si="15"/>
        <v>28.091196232286809</v>
      </c>
      <c r="CI28" s="11">
        <f t="shared" si="16"/>
        <v>2222264308.7641129</v>
      </c>
      <c r="CJ28" s="18">
        <f t="shared" si="44"/>
        <v>0.19528593171607173</v>
      </c>
      <c r="CK28" s="18">
        <f t="shared" si="17"/>
        <v>39.057186343214347</v>
      </c>
      <c r="CL28">
        <f t="shared" si="103"/>
        <v>2200</v>
      </c>
      <c r="CM28" s="4">
        <f t="shared" si="18"/>
        <v>900.29779174934174</v>
      </c>
      <c r="CN28" s="11"/>
      <c r="CO28" s="11"/>
      <c r="CP28" s="11"/>
      <c r="CQ28" s="11"/>
      <c r="CR28" s="11"/>
      <c r="CS28" s="11"/>
      <c r="CT28" s="11"/>
      <c r="CU28" s="13">
        <f t="shared" si="19"/>
        <v>1.3372305538599252</v>
      </c>
      <c r="CV28" s="14">
        <v>0.8</v>
      </c>
      <c r="CW28" s="14">
        <f t="shared" si="104"/>
        <v>0.27224504300156305</v>
      </c>
      <c r="CX28" s="14">
        <f t="shared" si="45"/>
        <v>-0.11929559950345342</v>
      </c>
      <c r="CY28" s="14">
        <f t="shared" si="105"/>
        <v>1.2641843597134756E-2</v>
      </c>
      <c r="CZ28" s="14">
        <f t="shared" si="106"/>
        <v>-5.9529200143201991E-5</v>
      </c>
      <c r="DA28" s="14">
        <f t="shared" si="46"/>
        <v>1.0512662140891655E-2</v>
      </c>
      <c r="DB28" s="14">
        <f t="shared" si="47"/>
        <v>0.94796412616667258</v>
      </c>
      <c r="DC28" s="14">
        <f t="shared" si="48"/>
        <v>0.90337139987390025</v>
      </c>
      <c r="DD28" s="14">
        <f t="shared" si="49"/>
        <v>0.1033713998739002</v>
      </c>
      <c r="DE28" s="14">
        <v>0.85</v>
      </c>
      <c r="DF28" s="14">
        <f t="shared" si="50"/>
        <v>0.25623062870735347</v>
      </c>
      <c r="DG28" s="14">
        <f t="shared" si="51"/>
        <v>-0.11227821129736792</v>
      </c>
      <c r="DH28" s="14">
        <f t="shared" si="52"/>
        <v>1.1198311283275079E-2</v>
      </c>
      <c r="DI28" s="14">
        <f t="shared" si="53"/>
        <v>-4.3962800880200039E-5</v>
      </c>
      <c r="DJ28" s="14">
        <f t="shared" si="54"/>
        <v>9.2583136109759406E-3</v>
      </c>
      <c r="DK28" s="14">
        <f t="shared" si="107"/>
        <v>0.95376627586849949</v>
      </c>
      <c r="DL28" s="14">
        <f t="shared" si="108"/>
        <v>0.90779433008035049</v>
      </c>
      <c r="DM28" s="14">
        <f t="shared" si="109"/>
        <v>5.7794330080350509E-2</v>
      </c>
      <c r="DN28" s="14">
        <f t="shared" si="110"/>
        <v>-0.91154139587099514</v>
      </c>
      <c r="DO28" s="14">
        <f t="shared" si="111"/>
        <v>0.91340285843532854</v>
      </c>
      <c r="DP28" s="14">
        <f t="shared" si="55"/>
        <v>0.85</v>
      </c>
      <c r="DQ28" s="14">
        <f t="shared" si="56"/>
        <v>0.25623062870735347</v>
      </c>
      <c r="DR28" s="14">
        <f t="shared" si="57"/>
        <v>-0.11227821129736792</v>
      </c>
      <c r="DS28" s="14">
        <f t="shared" si="58"/>
        <v>1.1198311283275079E-2</v>
      </c>
      <c r="DT28" s="14">
        <f t="shared" si="59"/>
        <v>-4.3962800880200039E-5</v>
      </c>
      <c r="DU28" s="14">
        <f t="shared" si="60"/>
        <v>9.2583136109759389E-3</v>
      </c>
      <c r="DV28" s="14">
        <f t="shared" si="61"/>
        <v>0.95376627586849949</v>
      </c>
      <c r="DW28" s="14">
        <f t="shared" si="62"/>
        <v>0.90779433008035049</v>
      </c>
      <c r="DX28" s="14">
        <f t="shared" si="63"/>
        <v>5.7794330080350509E-2</v>
      </c>
      <c r="DY28" s="14">
        <f t="shared" si="64"/>
        <v>0.91340285843532854</v>
      </c>
      <c r="DZ28" s="14">
        <f t="shared" si="65"/>
        <v>0.23844466041450538</v>
      </c>
      <c r="EA28" s="14">
        <f t="shared" si="66"/>
        <v>-0.10448454230398044</v>
      </c>
      <c r="EB28" s="14">
        <f t="shared" si="67"/>
        <v>9.6976309841249678E-3</v>
      </c>
      <c r="EC28" s="14">
        <f t="shared" si="68"/>
        <v>-3.0680903900182795E-5</v>
      </c>
      <c r="ED28" s="14">
        <f t="shared" si="69"/>
        <v>7.9690500081990561E-3</v>
      </c>
      <c r="EE28" s="14">
        <f t="shared" si="70"/>
        <v>0.95983577944262066</v>
      </c>
      <c r="EF28" s="14">
        <f t="shared" si="71"/>
        <v>0.91289274891008176</v>
      </c>
      <c r="EG28" s="14">
        <f t="shared" si="72"/>
        <v>-5.1010952524677133E-4</v>
      </c>
      <c r="EH28" s="14">
        <f t="shared" si="73"/>
        <v>-0.91958692469785563</v>
      </c>
      <c r="EI28" s="14">
        <f t="shared" si="74"/>
        <v>0.91284814249543589</v>
      </c>
      <c r="EM28">
        <f t="shared" si="20"/>
        <v>891.93277942457007</v>
      </c>
      <c r="EW28">
        <f t="shared" si="112"/>
        <v>2.7640137488427698</v>
      </c>
      <c r="EX28">
        <f t="shared" si="75"/>
        <v>4.1243102540866425E-2</v>
      </c>
      <c r="EY28">
        <f t="shared" si="113"/>
        <v>1.0910936480435045</v>
      </c>
      <c r="EZ28">
        <f t="shared" si="114"/>
        <v>1.3682520435019911E-2</v>
      </c>
      <c r="FB28" s="16">
        <v>1269.0999999999999</v>
      </c>
      <c r="FC28" s="16">
        <v>6957.3</v>
      </c>
      <c r="FE28" s="22">
        <v>3815.9</v>
      </c>
      <c r="FF28" s="22">
        <v>9017.2000000000007</v>
      </c>
    </row>
    <row r="29" spans="3:162">
      <c r="C29" s="4">
        <f t="shared" si="76"/>
        <v>900.29779174934174</v>
      </c>
      <c r="D29" s="4">
        <f>Sheet2!J29</f>
        <v>967.12572159207389</v>
      </c>
      <c r="E29" s="4">
        <f t="shared" si="21"/>
        <v>940.31288134011902</v>
      </c>
      <c r="F29" s="4">
        <f t="shared" si="22"/>
        <v>26.812840251954867</v>
      </c>
      <c r="G29" s="4">
        <f>Sheet3!D29</f>
        <v>556</v>
      </c>
      <c r="H29" s="4">
        <f>Sheet3!F29</f>
        <v>-358.74671329724174</v>
      </c>
      <c r="I29" s="4">
        <f t="shared" si="23"/>
        <v>0.93781423369991801</v>
      </c>
      <c r="J29" s="4">
        <f t="shared" si="24"/>
        <v>938.53494178894448</v>
      </c>
      <c r="K29">
        <f t="shared" si="0"/>
        <v>933.71175667070781</v>
      </c>
      <c r="M29">
        <f t="shared" si="1"/>
        <v>933.71175667070781</v>
      </c>
      <c r="Q29">
        <f t="shared" si="25"/>
        <v>145.47354246796908</v>
      </c>
      <c r="S29">
        <f t="shared" si="26"/>
        <v>1.2200450705306387</v>
      </c>
      <c r="T29">
        <f t="shared" si="27"/>
        <v>1.7088188652369031E-2</v>
      </c>
      <c r="U29">
        <f t="shared" si="28"/>
        <v>122.00450705306388</v>
      </c>
      <c r="V29">
        <f t="shared" si="77"/>
        <v>685.05530710295363</v>
      </c>
      <c r="W29">
        <f t="shared" si="29"/>
        <v>178.61678254711842</v>
      </c>
      <c r="X29">
        <f t="shared" si="78"/>
        <v>0.79545264575320318</v>
      </c>
      <c r="Y29">
        <f t="shared" si="30"/>
        <v>48.33</v>
      </c>
      <c r="Z29">
        <f t="shared" si="31"/>
        <v>1.016704225442199</v>
      </c>
      <c r="AA29">
        <f t="shared" si="32"/>
        <v>49.137315215621477</v>
      </c>
      <c r="AB29">
        <f t="shared" si="33"/>
        <v>59.949739207929134</v>
      </c>
      <c r="AC29">
        <f t="shared" si="2"/>
        <v>1.2200450705306387</v>
      </c>
      <c r="AD29">
        <f t="shared" si="34"/>
        <v>49.137315215621477</v>
      </c>
      <c r="AI29">
        <f t="shared" si="115"/>
        <v>0.62970879641747457</v>
      </c>
      <c r="AJ29">
        <f t="shared" si="116"/>
        <v>0.79535975722858654</v>
      </c>
      <c r="AK29">
        <f t="shared" si="35"/>
        <v>2.3709116368612997</v>
      </c>
      <c r="AL29">
        <f t="shared" si="3"/>
        <v>0</v>
      </c>
      <c r="AM29">
        <f t="shared" si="4"/>
        <v>2.3709116368612997</v>
      </c>
      <c r="AN29">
        <f t="shared" si="79"/>
        <v>2.3709116368612997</v>
      </c>
      <c r="AO29">
        <f t="shared" si="5"/>
        <v>0</v>
      </c>
      <c r="AP29">
        <f t="shared" si="6"/>
        <v>30</v>
      </c>
      <c r="AQ29">
        <f t="shared" si="80"/>
        <v>30</v>
      </c>
      <c r="AS29">
        <f t="shared" si="81"/>
        <v>1.3998677011554841</v>
      </c>
      <c r="AU29">
        <f t="shared" si="36"/>
        <v>0.90934929014726684</v>
      </c>
      <c r="AW29">
        <f t="shared" si="7"/>
        <v>0.36343227819314661</v>
      </c>
      <c r="AX29">
        <f t="shared" si="7"/>
        <v>9.4758924617561344E-2</v>
      </c>
      <c r="AY29">
        <f t="shared" si="82"/>
        <v>0.45819120281070796</v>
      </c>
      <c r="AZ29">
        <f t="shared" si="37"/>
        <v>0.79318912271497932</v>
      </c>
      <c r="BA29">
        <f t="shared" si="83"/>
        <v>0.20681087728502068</v>
      </c>
      <c r="BB29">
        <f t="shared" si="8"/>
        <v>0.79161294147427941</v>
      </c>
      <c r="BC29">
        <f t="shared" si="84"/>
        <v>0.79161294147427941</v>
      </c>
      <c r="BD29">
        <f t="shared" si="85"/>
        <v>0.79680089170901414</v>
      </c>
      <c r="BE29">
        <f t="shared" si="86"/>
        <v>0.20775258600595023</v>
      </c>
      <c r="BF29">
        <f t="shared" si="9"/>
        <v>25.782174427405362</v>
      </c>
      <c r="BG29">
        <f t="shared" si="87"/>
        <v>1.0986006272342416E-2</v>
      </c>
      <c r="BH29">
        <f t="shared" si="88"/>
        <v>2.180208690489494E-3</v>
      </c>
      <c r="BI29">
        <f t="shared" si="89"/>
        <v>0.89443389927330896</v>
      </c>
      <c r="BJ29">
        <f t="shared" si="90"/>
        <v>2.4375291368773306E-3</v>
      </c>
      <c r="BK29">
        <f t="shared" si="38"/>
        <v>3.6371518047646242E-3</v>
      </c>
      <c r="BL29">
        <f t="shared" si="39"/>
        <v>13.665970465701543</v>
      </c>
      <c r="BM29">
        <f t="shared" si="91"/>
        <v>2.6614661680215415E-4</v>
      </c>
      <c r="BN29">
        <f t="shared" si="92"/>
        <v>0.35534050252863386</v>
      </c>
      <c r="BO29">
        <f t="shared" si="93"/>
        <v>1.3431575871271035</v>
      </c>
      <c r="BP29">
        <f t="shared" si="94"/>
        <v>0.51435015054091593</v>
      </c>
      <c r="BQ29">
        <f t="shared" si="40"/>
        <v>3.5714268402236977E-5</v>
      </c>
      <c r="BR29">
        <f t="shared" si="95"/>
        <v>1.0861048602502701</v>
      </c>
      <c r="BS29">
        <f t="shared" si="96"/>
        <v>0.99809336168373075</v>
      </c>
      <c r="BT29">
        <f t="shared" si="97"/>
        <v>1.0881796252186955</v>
      </c>
      <c r="BU29">
        <f t="shared" si="41"/>
        <v>0.55970535404679345</v>
      </c>
      <c r="BV29">
        <f t="shared" si="42"/>
        <v>0.55970535404679345</v>
      </c>
      <c r="BW29">
        <f t="shared" si="43"/>
        <v>0.55970535404679345</v>
      </c>
      <c r="BX29">
        <f t="shared" si="10"/>
        <v>17.858086413108079</v>
      </c>
      <c r="BY29">
        <f t="shared" si="11"/>
        <v>0.27525309964823108</v>
      </c>
      <c r="BZ29">
        <f t="shared" si="12"/>
        <v>34180.619647965133</v>
      </c>
      <c r="CA29">
        <f t="shared" si="13"/>
        <v>0.24564275680329289</v>
      </c>
      <c r="CB29">
        <f t="shared" si="14"/>
        <v>18367.493722375111</v>
      </c>
      <c r="CC29">
        <f t="shared" si="98"/>
        <v>1.6187778227438283E-4</v>
      </c>
      <c r="CD29">
        <f t="shared" si="99"/>
        <v>2.7468091598441567E-4</v>
      </c>
      <c r="CE29">
        <f t="shared" si="100"/>
        <v>-3.0175920007663217</v>
      </c>
      <c r="CF29">
        <f t="shared" si="101"/>
        <v>12.016138911805793</v>
      </c>
      <c r="CG29">
        <f t="shared" si="102"/>
        <v>6.9258027638518134E-3</v>
      </c>
      <c r="CH29">
        <f t="shared" si="15"/>
        <v>28.78137410219292</v>
      </c>
      <c r="CI29" s="11">
        <f t="shared" si="16"/>
        <v>2186123586.7513781</v>
      </c>
      <c r="CJ29" s="18">
        <f t="shared" si="44"/>
        <v>0.20007544795388663</v>
      </c>
      <c r="CK29" s="18">
        <f t="shared" si="17"/>
        <v>40.015089590777322</v>
      </c>
      <c r="CL29">
        <f t="shared" si="103"/>
        <v>2400</v>
      </c>
      <c r="CM29" s="4">
        <f t="shared" si="18"/>
        <v>940.31288134011902</v>
      </c>
      <c r="CN29" s="11"/>
      <c r="CO29" s="11"/>
      <c r="CP29" s="11"/>
      <c r="CQ29" s="11"/>
      <c r="CR29" s="11"/>
      <c r="CS29" s="11"/>
      <c r="CT29" s="11"/>
      <c r="CU29" s="13">
        <f t="shared" si="19"/>
        <v>1.3998677011554841</v>
      </c>
      <c r="CV29" s="14">
        <v>0.8</v>
      </c>
      <c r="CW29" s="14">
        <f t="shared" si="104"/>
        <v>0.2849972589973403</v>
      </c>
      <c r="CX29" s="14">
        <f t="shared" si="45"/>
        <v>-0.12488351851729949</v>
      </c>
      <c r="CY29" s="14">
        <f t="shared" si="105"/>
        <v>1.385389262884478E-2</v>
      </c>
      <c r="CZ29" s="14">
        <f t="shared" si="106"/>
        <v>-7.4839961996430411E-5</v>
      </c>
      <c r="DA29" s="14">
        <f t="shared" si="46"/>
        <v>1.1576605026954493E-2</v>
      </c>
      <c r="DB29" s="14">
        <f t="shared" si="47"/>
        <v>0.94311967223068915</v>
      </c>
      <c r="DC29" s="14">
        <f t="shared" si="48"/>
        <v>0.89996333801210715</v>
      </c>
      <c r="DD29" s="14">
        <f t="shared" si="49"/>
        <v>9.9963338012107106E-2</v>
      </c>
      <c r="DE29" s="14">
        <v>0.85</v>
      </c>
      <c r="DF29" s="14">
        <f t="shared" si="50"/>
        <v>0.26823271435043794</v>
      </c>
      <c r="DG29" s="14">
        <f t="shared" si="51"/>
        <v>-0.11753742919275247</v>
      </c>
      <c r="DH29" s="14">
        <f t="shared" si="52"/>
        <v>1.2271960252540706E-2</v>
      </c>
      <c r="DI29" s="14">
        <f t="shared" si="53"/>
        <v>-5.5269923654543389E-5</v>
      </c>
      <c r="DJ29" s="14">
        <f t="shared" si="54"/>
        <v>1.0189929132737406E-2</v>
      </c>
      <c r="DK29" s="14">
        <f t="shared" si="107"/>
        <v>0.9494474673523815</v>
      </c>
      <c r="DL29" s="14">
        <f t="shared" si="108"/>
        <v>0.90446460339102064</v>
      </c>
      <c r="DM29" s="14">
        <f t="shared" si="109"/>
        <v>5.4464603391020661E-2</v>
      </c>
      <c r="DN29" s="14">
        <f t="shared" si="110"/>
        <v>-0.90997469242173012</v>
      </c>
      <c r="DO29" s="14">
        <f t="shared" si="111"/>
        <v>0.90985287705757301</v>
      </c>
      <c r="DP29" s="14">
        <f t="shared" si="55"/>
        <v>0.85</v>
      </c>
      <c r="DQ29" s="14">
        <f t="shared" si="56"/>
        <v>0.26823271435043794</v>
      </c>
      <c r="DR29" s="14">
        <f t="shared" si="57"/>
        <v>-0.11753742919275247</v>
      </c>
      <c r="DS29" s="14">
        <f t="shared" si="58"/>
        <v>1.2271960252540706E-2</v>
      </c>
      <c r="DT29" s="14">
        <f t="shared" si="59"/>
        <v>-5.5269923654543389E-5</v>
      </c>
      <c r="DU29" s="14">
        <f t="shared" si="60"/>
        <v>1.0189929132737408E-2</v>
      </c>
      <c r="DV29" s="14">
        <f t="shared" si="61"/>
        <v>0.9494474673523815</v>
      </c>
      <c r="DW29" s="14">
        <f t="shared" si="62"/>
        <v>0.90446460339102064</v>
      </c>
      <c r="DX29" s="14">
        <f t="shared" si="63"/>
        <v>5.4464603391020661E-2</v>
      </c>
      <c r="DY29" s="14">
        <f t="shared" si="64"/>
        <v>0.90985287705757301</v>
      </c>
      <c r="DZ29" s="14">
        <f t="shared" si="65"/>
        <v>0.25058755425954998</v>
      </c>
      <c r="EA29" s="14">
        <f t="shared" si="66"/>
        <v>-0.10980546122680201</v>
      </c>
      <c r="EB29" s="14">
        <f t="shared" si="67"/>
        <v>1.0710492612429005E-2</v>
      </c>
      <c r="EC29" s="14">
        <f t="shared" si="68"/>
        <v>-3.9330333563788032E-5</v>
      </c>
      <c r="ED29" s="14">
        <f t="shared" si="69"/>
        <v>8.8375703945657216E-3</v>
      </c>
      <c r="EE29" s="14">
        <f t="shared" si="70"/>
        <v>0.95573503707807961</v>
      </c>
      <c r="EF29" s="14">
        <f t="shared" si="71"/>
        <v>0.90939073738792109</v>
      </c>
      <c r="EG29" s="14">
        <f t="shared" si="72"/>
        <v>-4.6213966965191755E-4</v>
      </c>
      <c r="EH29" s="14">
        <f t="shared" si="73"/>
        <v>-0.91769595315924479</v>
      </c>
      <c r="EI29" s="14">
        <f t="shared" si="74"/>
        <v>0.90934929014726684</v>
      </c>
      <c r="EM29">
        <f t="shared" si="20"/>
        <v>933.71175667070781</v>
      </c>
      <c r="EW29">
        <f t="shared" si="112"/>
        <v>2.904772302546998</v>
      </c>
      <c r="EX29">
        <f t="shared" si="75"/>
        <v>4.3343424750319291E-2</v>
      </c>
      <c r="EY29">
        <f t="shared" si="113"/>
        <v>1.0973763702614485</v>
      </c>
      <c r="EZ29">
        <f t="shared" si="114"/>
        <v>1.3761306958329545E-2</v>
      </c>
      <c r="FB29" s="16">
        <v>1400.4</v>
      </c>
      <c r="FC29" s="16">
        <v>7435.5</v>
      </c>
      <c r="FE29" s="22">
        <v>4222.5</v>
      </c>
      <c r="FF29" s="22">
        <v>9997.6</v>
      </c>
    </row>
    <row r="30" spans="3:162">
      <c r="C30" s="4">
        <f t="shared" si="76"/>
        <v>940.31288134011902</v>
      </c>
      <c r="D30" s="4">
        <f>Sheet2!J30</f>
        <v>1013.0491755499736</v>
      </c>
      <c r="E30" s="4">
        <f t="shared" si="21"/>
        <v>981.35035697127387</v>
      </c>
      <c r="F30" s="4">
        <f t="shared" si="22"/>
        <v>31.698818578699729</v>
      </c>
      <c r="G30" s="4">
        <f>Sheet3!D30</f>
        <v>557</v>
      </c>
      <c r="H30" s="4">
        <f>Sheet3!F30</f>
        <v>-393.43633241993712</v>
      </c>
      <c r="I30" s="4">
        <f t="shared" si="23"/>
        <v>0.93221339669333703</v>
      </c>
      <c r="J30" s="4">
        <f t="shared" si="24"/>
        <v>979.04535336597701</v>
      </c>
      <c r="K30">
        <f t="shared" si="0"/>
        <v>976.68102844504631</v>
      </c>
      <c r="M30">
        <f t="shared" si="1"/>
        <v>976.68102844504631</v>
      </c>
      <c r="Q30">
        <f t="shared" si="25"/>
        <v>152.81107474219368</v>
      </c>
      <c r="S30">
        <f t="shared" si="26"/>
        <v>1.218907791943461</v>
      </c>
      <c r="T30">
        <f t="shared" si="27"/>
        <v>1.6273072100989876E-2</v>
      </c>
      <c r="U30">
        <f t="shared" si="28"/>
        <v>121.89077919434609</v>
      </c>
      <c r="V30">
        <f t="shared" si="77"/>
        <v>684.41672517625329</v>
      </c>
      <c r="W30">
        <f t="shared" si="29"/>
        <v>158.15623881379983</v>
      </c>
      <c r="X30">
        <f t="shared" si="78"/>
        <v>0.79471889252578065</v>
      </c>
      <c r="Y30">
        <f t="shared" si="30"/>
        <v>48.33</v>
      </c>
      <c r="Z30">
        <f t="shared" si="31"/>
        <v>1.0157564932862175</v>
      </c>
      <c r="AA30">
        <f t="shared" si="32"/>
        <v>49.091511320522891</v>
      </c>
      <c r="AB30">
        <f t="shared" si="33"/>
        <v>59.838025666865974</v>
      </c>
      <c r="AC30">
        <f t="shared" si="2"/>
        <v>1.218907791943461</v>
      </c>
      <c r="AD30">
        <f t="shared" si="34"/>
        <v>49.091511320522891</v>
      </c>
      <c r="AI30">
        <f t="shared" si="115"/>
        <v>0.62022916830890751</v>
      </c>
      <c r="AJ30">
        <f t="shared" si="116"/>
        <v>0.78879263448545667</v>
      </c>
      <c r="AK30">
        <f t="shared" si="35"/>
        <v>2.3097965768695516</v>
      </c>
      <c r="AL30">
        <f t="shared" si="3"/>
        <v>0</v>
      </c>
      <c r="AM30">
        <f t="shared" si="4"/>
        <v>2.3097965768695516</v>
      </c>
      <c r="AN30">
        <f t="shared" si="79"/>
        <v>2.3097965768695516</v>
      </c>
      <c r="AO30">
        <f t="shared" si="5"/>
        <v>0</v>
      </c>
      <c r="AP30">
        <f t="shared" si="6"/>
        <v>30</v>
      </c>
      <c r="AQ30">
        <f t="shared" si="80"/>
        <v>30</v>
      </c>
      <c r="AS30">
        <f t="shared" si="81"/>
        <v>1.4642893979685851</v>
      </c>
      <c r="AU30">
        <f t="shared" si="36"/>
        <v>0.90582473472900848</v>
      </c>
      <c r="AW30">
        <f t="shared" si="7"/>
        <v>0.363093500751344</v>
      </c>
      <c r="AX30">
        <f t="shared" si="7"/>
        <v>8.3904294422056616E-2</v>
      </c>
      <c r="AY30">
        <f t="shared" si="82"/>
        <v>0.4469977951734006</v>
      </c>
      <c r="AZ30">
        <f t="shared" si="37"/>
        <v>0.81229371749024348</v>
      </c>
      <c r="BA30">
        <f t="shared" si="83"/>
        <v>0.18770628250975652</v>
      </c>
      <c r="BB30">
        <f t="shared" si="8"/>
        <v>0.80509680595334576</v>
      </c>
      <c r="BC30">
        <f t="shared" si="84"/>
        <v>0.80509680595334576</v>
      </c>
      <c r="BD30">
        <f t="shared" si="85"/>
        <v>0.7958725663945464</v>
      </c>
      <c r="BE30">
        <f t="shared" si="86"/>
        <v>0.18391165359618089</v>
      </c>
      <c r="BF30">
        <f t="shared" si="9"/>
        <v>25.77015505537711</v>
      </c>
      <c r="BG30">
        <f t="shared" si="87"/>
        <v>1.0705315303168832E-2</v>
      </c>
      <c r="BH30">
        <f t="shared" si="88"/>
        <v>2.174719661025705E-3</v>
      </c>
      <c r="BI30">
        <f t="shared" si="89"/>
        <v>0.89701125135184345</v>
      </c>
      <c r="BJ30">
        <f t="shared" si="90"/>
        <v>2.4244062242790012E-3</v>
      </c>
      <c r="BK30">
        <f t="shared" si="38"/>
        <v>3.6133557830565063E-3</v>
      </c>
      <c r="BL30">
        <f t="shared" si="39"/>
        <v>12.735003933658927</v>
      </c>
      <c r="BM30">
        <f t="shared" si="91"/>
        <v>2.8373417094173945E-4</v>
      </c>
      <c r="BN30">
        <f t="shared" si="92"/>
        <v>0.38215189055456567</v>
      </c>
      <c r="BO30">
        <f t="shared" si="93"/>
        <v>1.3694378812481056</v>
      </c>
      <c r="BP30">
        <f t="shared" si="94"/>
        <v>0.52825891821265891</v>
      </c>
      <c r="BQ30">
        <f t="shared" si="40"/>
        <v>3.1337662393058991E-5</v>
      </c>
      <c r="BR30">
        <f t="shared" si="95"/>
        <v>1.0864103071763822</v>
      </c>
      <c r="BS30">
        <f t="shared" si="96"/>
        <v>0.99832680261737061</v>
      </c>
      <c r="BT30">
        <f t="shared" si="97"/>
        <v>1.0882311326592435</v>
      </c>
      <c r="BU30">
        <f t="shared" si="41"/>
        <v>0.57486780090390854</v>
      </c>
      <c r="BV30">
        <f t="shared" si="42"/>
        <v>0.57486780090390854</v>
      </c>
      <c r="BW30">
        <f t="shared" si="43"/>
        <v>0.57486780090390854</v>
      </c>
      <c r="BX30">
        <f t="shared" si="10"/>
        <v>17.824808702542892</v>
      </c>
      <c r="BY30">
        <f t="shared" si="11"/>
        <v>0.25594503577726962</v>
      </c>
      <c r="BZ30">
        <f t="shared" si="12"/>
        <v>34081.497566583974</v>
      </c>
      <c r="CA30">
        <f t="shared" si="13"/>
        <v>0.26230325192103859</v>
      </c>
      <c r="CB30">
        <f t="shared" si="14"/>
        <v>17150.979432551416</v>
      </c>
      <c r="CC30">
        <f t="shared" si="98"/>
        <v>1.6187778227438283E-4</v>
      </c>
      <c r="CD30">
        <f t="shared" si="99"/>
        <v>2.9416395838155734E-4</v>
      </c>
      <c r="CE30">
        <f t="shared" si="100"/>
        <v>-2.9934093666580006</v>
      </c>
      <c r="CF30">
        <f t="shared" si="101"/>
        <v>11.927810843513022</v>
      </c>
      <c r="CG30">
        <f t="shared" si="102"/>
        <v>7.0287567480524652E-3</v>
      </c>
      <c r="CH30">
        <f t="shared" si="15"/>
        <v>29.517969522122019</v>
      </c>
      <c r="CI30" s="11">
        <f t="shared" si="16"/>
        <v>2150728672.1040068</v>
      </c>
      <c r="CJ30" s="18">
        <f t="shared" si="44"/>
        <v>0.20518737815577448</v>
      </c>
      <c r="CK30" s="18">
        <f t="shared" si="17"/>
        <v>41.037475631154898</v>
      </c>
      <c r="CL30">
        <f t="shared" si="103"/>
        <v>2600</v>
      </c>
      <c r="CM30" s="4">
        <f t="shared" si="18"/>
        <v>981.35035697127387</v>
      </c>
      <c r="CN30" s="11"/>
      <c r="CO30" s="11"/>
      <c r="CP30" s="11"/>
      <c r="CQ30" s="11"/>
      <c r="CR30" s="11"/>
      <c r="CS30" s="11"/>
      <c r="CT30" s="11"/>
      <c r="CU30" s="13">
        <f t="shared" si="19"/>
        <v>1.4642893979685851</v>
      </c>
      <c r="CV30" s="14">
        <v>0.8</v>
      </c>
      <c r="CW30" s="14">
        <f t="shared" si="104"/>
        <v>0.29811278912674949</v>
      </c>
      <c r="CX30" s="14">
        <f t="shared" si="45"/>
        <v>-0.13063063887748358</v>
      </c>
      <c r="CY30" s="14">
        <f t="shared" si="105"/>
        <v>1.5158340792808473E-2</v>
      </c>
      <c r="CZ30" s="14">
        <f t="shared" si="106"/>
        <v>-9.3720194574305565E-5</v>
      </c>
      <c r="DA30" s="14">
        <f t="shared" si="46"/>
        <v>1.2732610055198091E-2</v>
      </c>
      <c r="DB30" s="14">
        <f t="shared" si="47"/>
        <v>0.93793356335459288</v>
      </c>
      <c r="DC30" s="14">
        <f t="shared" si="48"/>
        <v>0.89656376442977559</v>
      </c>
      <c r="DD30" s="14">
        <f t="shared" si="49"/>
        <v>9.6563764429775545E-2</v>
      </c>
      <c r="DE30" s="14">
        <v>0.85</v>
      </c>
      <c r="DF30" s="14">
        <f t="shared" si="50"/>
        <v>0.28057674270752897</v>
      </c>
      <c r="DG30" s="14">
        <f t="shared" si="51"/>
        <v>-0.12294648364939632</v>
      </c>
      <c r="DH30" s="14">
        <f t="shared" si="52"/>
        <v>1.3427457588093323E-2</v>
      </c>
      <c r="DI30" s="14">
        <f t="shared" si="53"/>
        <v>-6.9213129734858574E-5</v>
      </c>
      <c r="DJ30" s="14">
        <f t="shared" si="54"/>
        <v>1.1201160258342101E-2</v>
      </c>
      <c r="DK30" s="14">
        <f t="shared" si="107"/>
        <v>0.94482126639826414</v>
      </c>
      <c r="DL30" s="14">
        <f t="shared" si="108"/>
        <v>0.90113328148884853</v>
      </c>
      <c r="DM30" s="14">
        <f t="shared" si="109"/>
        <v>5.1133281488848548E-2</v>
      </c>
      <c r="DN30" s="14">
        <f t="shared" si="110"/>
        <v>-0.90860965881854117</v>
      </c>
      <c r="DO30" s="14">
        <f t="shared" si="111"/>
        <v>0.9062764009743598</v>
      </c>
      <c r="DP30" s="14">
        <f t="shared" si="55"/>
        <v>0.85</v>
      </c>
      <c r="DQ30" s="14">
        <f t="shared" si="56"/>
        <v>0.28057674270752897</v>
      </c>
      <c r="DR30" s="14">
        <f t="shared" si="57"/>
        <v>-0.12294648364939632</v>
      </c>
      <c r="DS30" s="14">
        <f t="shared" si="58"/>
        <v>1.3427457588093323E-2</v>
      </c>
      <c r="DT30" s="14">
        <f t="shared" si="59"/>
        <v>-6.9213129734858574E-5</v>
      </c>
      <c r="DU30" s="14">
        <f t="shared" si="60"/>
        <v>1.1201160258342099E-2</v>
      </c>
      <c r="DV30" s="14">
        <f t="shared" si="61"/>
        <v>0.94482126639826414</v>
      </c>
      <c r="DW30" s="14">
        <f t="shared" si="62"/>
        <v>0.90113328148884853</v>
      </c>
      <c r="DX30" s="14">
        <f t="shared" si="63"/>
        <v>5.1133281488848548E-2</v>
      </c>
      <c r="DY30" s="14">
        <f t="shared" si="64"/>
        <v>0.9062764009743598</v>
      </c>
      <c r="DZ30" s="14">
        <f t="shared" si="65"/>
        <v>0.26315396830921889</v>
      </c>
      <c r="EA30" s="14">
        <f t="shared" si="66"/>
        <v>-0.11531196331453797</v>
      </c>
      <c r="EB30" s="14">
        <f t="shared" si="67"/>
        <v>1.1811642616640458E-2</v>
      </c>
      <c r="EC30" s="14">
        <f t="shared" si="68"/>
        <v>-5.0231917871647863E-5</v>
      </c>
      <c r="ED30" s="14">
        <f t="shared" si="69"/>
        <v>9.7895650130678923E-3</v>
      </c>
      <c r="EE30" s="14">
        <f t="shared" si="70"/>
        <v>0.95129671879323652</v>
      </c>
      <c r="EF30" s="14">
        <f t="shared" si="71"/>
        <v>0.90586269229531868</v>
      </c>
      <c r="EG30" s="14">
        <f t="shared" si="72"/>
        <v>-4.1370867904111375E-4</v>
      </c>
      <c r="EH30" s="14">
        <f t="shared" si="73"/>
        <v>-0.9159610294086693</v>
      </c>
      <c r="EI30" s="14">
        <f t="shared" si="74"/>
        <v>0.90582473472900848</v>
      </c>
      <c r="EM30">
        <f t="shared" si="20"/>
        <v>976.68102844504631</v>
      </c>
      <c r="EW30">
        <f t="shared" si="112"/>
        <v>3.0504402371803656</v>
      </c>
      <c r="EX30">
        <f t="shared" si="75"/>
        <v>4.5517002058867606E-2</v>
      </c>
      <c r="EY30">
        <f t="shared" si="113"/>
        <v>1.1040088192479902</v>
      </c>
      <c r="EZ30">
        <f t="shared" si="114"/>
        <v>1.3844479121374679E-2</v>
      </c>
      <c r="FB30" s="16">
        <v>1531.7</v>
      </c>
      <c r="FC30" s="16">
        <v>7932.8</v>
      </c>
      <c r="FE30" s="19"/>
      <c r="FF30" s="19"/>
    </row>
    <row r="31" spans="3:162">
      <c r="C31" s="4">
        <f t="shared" si="76"/>
        <v>981.35035697127387</v>
      </c>
      <c r="D31" s="4">
        <f>Sheet2!J31</f>
        <v>1060.4589404921694</v>
      </c>
      <c r="E31" s="4">
        <f t="shared" si="21"/>
        <v>1023.488284113284</v>
      </c>
      <c r="F31" s="4">
        <f t="shared" si="22"/>
        <v>36.970656378885451</v>
      </c>
      <c r="G31" s="4">
        <f>Sheet3!D31</f>
        <v>558</v>
      </c>
      <c r="H31" s="4">
        <f>Sheet3!F31</f>
        <v>-428.50967076565962</v>
      </c>
      <c r="I31" s="4">
        <f t="shared" si="23"/>
        <v>0.92640470620066395</v>
      </c>
      <c r="J31" s="4">
        <f t="shared" si="24"/>
        <v>1020.5512671703141</v>
      </c>
      <c r="K31">
        <f t="shared" si="0"/>
        <v>1020.9046487317216</v>
      </c>
      <c r="M31">
        <f t="shared" si="1"/>
        <v>1020.9046487317216</v>
      </c>
      <c r="Q31">
        <f t="shared" si="25"/>
        <v>160.39445063886387</v>
      </c>
      <c r="S31">
        <f t="shared" si="26"/>
        <v>1.2177384211858524</v>
      </c>
      <c r="T31">
        <f t="shared" si="27"/>
        <v>1.5507207037116203E-2</v>
      </c>
      <c r="U31">
        <f t="shared" si="28"/>
        <v>121.77384211858524</v>
      </c>
      <c r="V31">
        <f t="shared" si="77"/>
        <v>683.76012349585608</v>
      </c>
      <c r="W31">
        <f t="shared" si="29"/>
        <v>138.95318056176734</v>
      </c>
      <c r="X31">
        <f t="shared" si="78"/>
        <v>0.79396055493611362</v>
      </c>
      <c r="Y31">
        <f t="shared" si="30"/>
        <v>48.33</v>
      </c>
      <c r="Z31">
        <f t="shared" si="31"/>
        <v>1.014782017654877</v>
      </c>
      <c r="AA31">
        <f t="shared" si="32"/>
        <v>49.044414913260205</v>
      </c>
      <c r="AB31">
        <f t="shared" si="33"/>
        <v>59.723268384457356</v>
      </c>
      <c r="AC31">
        <f t="shared" si="2"/>
        <v>1.2177384211858524</v>
      </c>
      <c r="AD31">
        <f t="shared" si="34"/>
        <v>49.044414913260205</v>
      </c>
      <c r="AI31">
        <f t="shared" si="115"/>
        <v>0.61086021012013547</v>
      </c>
      <c r="AJ31">
        <f t="shared" si="116"/>
        <v>0.78222552824158098</v>
      </c>
      <c r="AK31">
        <f t="shared" si="35"/>
        <v>2.2501389359996993</v>
      </c>
      <c r="AL31">
        <f t="shared" si="3"/>
        <v>0</v>
      </c>
      <c r="AM31">
        <f t="shared" si="4"/>
        <v>2.2501389359996993</v>
      </c>
      <c r="AN31">
        <f t="shared" si="79"/>
        <v>2.2501389359996993</v>
      </c>
      <c r="AO31">
        <f t="shared" si="5"/>
        <v>0</v>
      </c>
      <c r="AP31">
        <f t="shared" si="6"/>
        <v>30</v>
      </c>
      <c r="AQ31">
        <f t="shared" si="80"/>
        <v>30</v>
      </c>
      <c r="AS31">
        <f t="shared" si="81"/>
        <v>1.530591677258953</v>
      </c>
      <c r="AU31">
        <f t="shared" si="36"/>
        <v>0.9022785679378319</v>
      </c>
      <c r="AW31">
        <f t="shared" si="7"/>
        <v>0.36274516355564895</v>
      </c>
      <c r="AX31">
        <f t="shared" si="7"/>
        <v>7.3716779433922922E-2</v>
      </c>
      <c r="AY31">
        <f t="shared" si="82"/>
        <v>0.43646194298957186</v>
      </c>
      <c r="AZ31">
        <f t="shared" si="37"/>
        <v>0.8311037637577392</v>
      </c>
      <c r="BA31">
        <f t="shared" si="83"/>
        <v>0.1688962362422608</v>
      </c>
      <c r="BB31">
        <f t="shared" si="8"/>
        <v>0.81748389396580845</v>
      </c>
      <c r="BC31">
        <f t="shared" si="84"/>
        <v>0.81748389396580845</v>
      </c>
      <c r="BD31">
        <f t="shared" si="85"/>
        <v>0.79491827100055013</v>
      </c>
      <c r="BE31">
        <f t="shared" si="86"/>
        <v>0.16154264960269621</v>
      </c>
      <c r="BF31">
        <f t="shared" si="9"/>
        <v>25.757790667787102</v>
      </c>
      <c r="BG31">
        <f t="shared" si="87"/>
        <v>1.0431320170660948E-2</v>
      </c>
      <c r="BH31">
        <f t="shared" si="88"/>
        <v>2.1692850117591912E-3</v>
      </c>
      <c r="BI31">
        <f t="shared" si="89"/>
        <v>0.89953362236871359</v>
      </c>
      <c r="BJ31">
        <f t="shared" si="90"/>
        <v>2.4115663470664736E-3</v>
      </c>
      <c r="BK31">
        <f t="shared" si="38"/>
        <v>3.5899094519078233E-3</v>
      </c>
      <c r="BL31">
        <f t="shared" si="39"/>
        <v>11.814231699025246</v>
      </c>
      <c r="BM31">
        <f t="shared" si="91"/>
        <v>3.0386313247978834E-4</v>
      </c>
      <c r="BN31">
        <f t="shared" si="92"/>
        <v>0.41339135740242711</v>
      </c>
      <c r="BO31">
        <f t="shared" si="93"/>
        <v>1.4000639417470653</v>
      </c>
      <c r="BP31">
        <f t="shared" si="94"/>
        <v>0.54338389321980352</v>
      </c>
      <c r="BQ31">
        <f t="shared" si="40"/>
        <v>2.7284230035470024E-5</v>
      </c>
      <c r="BR31">
        <f t="shared" si="95"/>
        <v>1.086693279272593</v>
      </c>
      <c r="BS31">
        <f t="shared" si="96"/>
        <v>0.99854305784403041</v>
      </c>
      <c r="BT31">
        <f t="shared" si="97"/>
        <v>1.0882788385899844</v>
      </c>
      <c r="BU31">
        <f t="shared" si="41"/>
        <v>0.59135319222175187</v>
      </c>
      <c r="BV31">
        <f t="shared" si="42"/>
        <v>0.59135319222175187</v>
      </c>
      <c r="BW31">
        <f t="shared" si="43"/>
        <v>0.59135319222175187</v>
      </c>
      <c r="BX31">
        <f t="shared" si="10"/>
        <v>17.790624309201682</v>
      </c>
      <c r="BY31">
        <f t="shared" si="11"/>
        <v>0.235987524333969</v>
      </c>
      <c r="BZ31">
        <f t="shared" si="12"/>
        <v>33979.442241741359</v>
      </c>
      <c r="CA31">
        <f t="shared" si="13"/>
        <v>0.28173541924515022</v>
      </c>
      <c r="CB31">
        <f t="shared" si="14"/>
        <v>15920.207647044257</v>
      </c>
      <c r="CC31">
        <f t="shared" si="98"/>
        <v>1.6187778227438283E-4</v>
      </c>
      <c r="CD31">
        <f t="shared" si="99"/>
        <v>3.1690541429192295E-4</v>
      </c>
      <c r="CE31">
        <f t="shared" si="100"/>
        <v>-2.9669744258154509</v>
      </c>
      <c r="CF31">
        <f t="shared" si="101"/>
        <v>11.831071790169041</v>
      </c>
      <c r="CG31">
        <f t="shared" si="102"/>
        <v>7.1441706647616459E-3</v>
      </c>
      <c r="CH31">
        <f t="shared" si="15"/>
        <v>30.310761249157927</v>
      </c>
      <c r="CI31" s="11">
        <f t="shared" si="16"/>
        <v>2116136706.7147894</v>
      </c>
      <c r="CJ31" s="18">
        <f t="shared" si="44"/>
        <v>0.21068963571005064</v>
      </c>
      <c r="CK31" s="18">
        <f t="shared" si="17"/>
        <v>42.137927142010128</v>
      </c>
      <c r="CL31">
        <f t="shared" si="103"/>
        <v>2800</v>
      </c>
      <c r="CM31" s="4">
        <f t="shared" si="18"/>
        <v>1023.488284113284</v>
      </c>
      <c r="CN31" s="11"/>
      <c r="CO31" s="11"/>
      <c r="CP31" s="11"/>
      <c r="CQ31" s="11"/>
      <c r="CR31" s="11"/>
      <c r="CS31" s="11"/>
      <c r="CT31" s="11"/>
      <c r="CU31" s="13">
        <f t="shared" si="19"/>
        <v>1.530591677258953</v>
      </c>
      <c r="CV31" s="14">
        <v>0.8</v>
      </c>
      <c r="CW31" s="14">
        <f t="shared" si="104"/>
        <v>0.31161118461614734</v>
      </c>
      <c r="CX31" s="14">
        <f t="shared" si="45"/>
        <v>-0.13654552777495813</v>
      </c>
      <c r="CY31" s="14">
        <f t="shared" si="105"/>
        <v>1.6562142838380089E-2</v>
      </c>
      <c r="CZ31" s="14">
        <f t="shared" si="106"/>
        <v>-1.1694868136438545E-4</v>
      </c>
      <c r="DA31" s="14">
        <f t="shared" si="46"/>
        <v>1.3989348955266939E-2</v>
      </c>
      <c r="DB31" s="14">
        <f t="shared" si="47"/>
        <v>0.93238430636509673</v>
      </c>
      <c r="DC31" s="14">
        <f t="shared" si="48"/>
        <v>0.8931770131669422</v>
      </c>
      <c r="DD31" s="14">
        <f t="shared" si="49"/>
        <v>9.3177013166942158E-2</v>
      </c>
      <c r="DE31" s="14">
        <v>0.85</v>
      </c>
      <c r="DF31" s="14">
        <f t="shared" si="50"/>
        <v>0.29328111493284459</v>
      </c>
      <c r="DG31" s="14">
        <f t="shared" si="51"/>
        <v>-0.12851343790584296</v>
      </c>
      <c r="DH31" s="14">
        <f t="shared" si="52"/>
        <v>1.4670963898357453E-2</v>
      </c>
      <c r="DI31" s="14">
        <f t="shared" si="53"/>
        <v>-8.6367557092257804E-5</v>
      </c>
      <c r="DJ31" s="14">
        <f t="shared" si="54"/>
        <v>1.2299366696469343E-2</v>
      </c>
      <c r="DK31" s="14">
        <f t="shared" si="107"/>
        <v>0.93986788757986939</v>
      </c>
      <c r="DL31" s="14">
        <f t="shared" si="108"/>
        <v>0.89780367334518751</v>
      </c>
      <c r="DM31" s="14">
        <f t="shared" si="109"/>
        <v>4.7803673345187536E-2</v>
      </c>
      <c r="DN31" s="14">
        <f t="shared" si="110"/>
        <v>-0.90746679643509365</v>
      </c>
      <c r="DO31" s="14">
        <f t="shared" si="111"/>
        <v>0.90267815145741992</v>
      </c>
      <c r="DP31" s="14">
        <f t="shared" si="55"/>
        <v>0.85</v>
      </c>
      <c r="DQ31" s="14">
        <f t="shared" si="56"/>
        <v>0.29328111493284459</v>
      </c>
      <c r="DR31" s="14">
        <f t="shared" si="57"/>
        <v>-0.12851343790584296</v>
      </c>
      <c r="DS31" s="14">
        <f t="shared" si="58"/>
        <v>1.4670963898357453E-2</v>
      </c>
      <c r="DT31" s="14">
        <f t="shared" si="59"/>
        <v>-8.6367557092257804E-5</v>
      </c>
      <c r="DU31" s="14">
        <f t="shared" si="60"/>
        <v>1.2299366696469343E-2</v>
      </c>
      <c r="DV31" s="14">
        <f t="shared" si="61"/>
        <v>0.93986788757986939</v>
      </c>
      <c r="DW31" s="14">
        <f t="shared" si="62"/>
        <v>0.89780367334518751</v>
      </c>
      <c r="DX31" s="14">
        <f t="shared" si="63"/>
        <v>4.7803673345187536E-2</v>
      </c>
      <c r="DY31" s="14">
        <f t="shared" si="64"/>
        <v>0.90267815145741992</v>
      </c>
      <c r="DZ31" s="14">
        <f t="shared" si="65"/>
        <v>0.27616592612818663</v>
      </c>
      <c r="EA31" s="14">
        <f t="shared" si="66"/>
        <v>-0.12101369911700947</v>
      </c>
      <c r="EB31" s="14">
        <f t="shared" si="67"/>
        <v>1.3008602344732879E-2</v>
      </c>
      <c r="EC31" s="14">
        <f t="shared" si="68"/>
        <v>-6.3941174598124278E-5</v>
      </c>
      <c r="ED31" s="14">
        <f t="shared" si="69"/>
        <v>1.0833570374466103E-2</v>
      </c>
      <c r="EE31" s="14">
        <f t="shared" si="70"/>
        <v>0.94649560371737707</v>
      </c>
      <c r="EF31" s="14">
        <f t="shared" si="71"/>
        <v>0.90231277113431652</v>
      </c>
      <c r="EG31" s="14">
        <f t="shared" si="72"/>
        <v>-3.6538032310340363E-4</v>
      </c>
      <c r="EH31" s="14">
        <f t="shared" si="73"/>
        <v>-0.91440288498403877</v>
      </c>
      <c r="EI31" s="14">
        <f t="shared" si="74"/>
        <v>0.9022785679378319</v>
      </c>
      <c r="EM31">
        <f t="shared" si="20"/>
        <v>1020.9046487317216</v>
      </c>
      <c r="EW31">
        <f t="shared" si="112"/>
        <v>3.2012728465097928</v>
      </c>
      <c r="EX31">
        <f t="shared" si="75"/>
        <v>4.7767643820575384E-2</v>
      </c>
      <c r="EY31">
        <f t="shared" si="113"/>
        <v>1.1110150140647113</v>
      </c>
      <c r="EZ31">
        <f t="shared" si="114"/>
        <v>1.3932338127724328E-2</v>
      </c>
      <c r="FB31" s="16">
        <v>1687.1</v>
      </c>
      <c r="FC31" s="16">
        <v>8449.4</v>
      </c>
    </row>
    <row r="32" spans="3:162">
      <c r="C32" s="4">
        <f t="shared" si="76"/>
        <v>1023.488284113284</v>
      </c>
      <c r="D32" s="4">
        <f>Sheet2!J32</f>
        <v>1109.4265654824158</v>
      </c>
      <c r="E32" s="4">
        <f t="shared" si="21"/>
        <v>1066.8226022143854</v>
      </c>
      <c r="F32" s="4">
        <f t="shared" si="22"/>
        <v>42.603963268030384</v>
      </c>
      <c r="G32" s="4">
        <f>Sheet3!D32</f>
        <v>559</v>
      </c>
      <c r="H32" s="4">
        <f>Sheet3!F32</f>
        <v>-463.97308423630682</v>
      </c>
      <c r="I32" s="4">
        <f t="shared" si="23"/>
        <v>0.92033538944537119</v>
      </c>
      <c r="J32" s="4">
        <f t="shared" si="24"/>
        <v>1063.1347855980139</v>
      </c>
      <c r="K32">
        <f t="shared" si="0"/>
        <v>1066.4574247978499</v>
      </c>
      <c r="M32">
        <f t="shared" si="1"/>
        <v>1066.4574247978499</v>
      </c>
      <c r="Q32">
        <f t="shared" si="25"/>
        <v>168.2379918148153</v>
      </c>
      <c r="S32">
        <f t="shared" si="26"/>
        <v>1.2165350775154653</v>
      </c>
      <c r="T32">
        <f t="shared" si="27"/>
        <v>1.4786204330431138E-2</v>
      </c>
      <c r="U32">
        <f t="shared" si="28"/>
        <v>121.65350775154653</v>
      </c>
      <c r="V32">
        <f t="shared" si="77"/>
        <v>683.08444602493375</v>
      </c>
      <c r="W32">
        <f t="shared" si="29"/>
        <v>120.8949759492524</v>
      </c>
      <c r="X32">
        <f t="shared" si="78"/>
        <v>0.79317620081851847</v>
      </c>
      <c r="Y32">
        <f t="shared" si="30"/>
        <v>48.33</v>
      </c>
      <c r="Z32">
        <f t="shared" si="31"/>
        <v>1.0137792312628877</v>
      </c>
      <c r="AA32">
        <f t="shared" si="32"/>
        <v>48.995950246935358</v>
      </c>
      <c r="AB32">
        <f t="shared" si="33"/>
        <v>59.605292131599384</v>
      </c>
      <c r="AC32">
        <f t="shared" si="2"/>
        <v>1.2165350775154653</v>
      </c>
      <c r="AD32">
        <f t="shared" si="34"/>
        <v>48.995950246935358</v>
      </c>
      <c r="AI32">
        <f t="shared" si="115"/>
        <v>0.60159501169483176</v>
      </c>
      <c r="AJ32">
        <f t="shared" si="116"/>
        <v>0.7756552121660697</v>
      </c>
      <c r="AK32">
        <f t="shared" si="35"/>
        <v>2.1918728180756468</v>
      </c>
      <c r="AL32">
        <f t="shared" si="3"/>
        <v>0</v>
      </c>
      <c r="AM32">
        <f t="shared" si="4"/>
        <v>2.1918728180756468</v>
      </c>
      <c r="AN32">
        <f t="shared" si="79"/>
        <v>2.1918728180756468</v>
      </c>
      <c r="AO32">
        <f t="shared" si="5"/>
        <v>0</v>
      </c>
      <c r="AP32">
        <f t="shared" si="6"/>
        <v>30</v>
      </c>
      <c r="AQ32">
        <f t="shared" si="80"/>
        <v>30</v>
      </c>
      <c r="AS32">
        <f t="shared" si="81"/>
        <v>1.5988866938498498</v>
      </c>
      <c r="AU32">
        <f t="shared" si="36"/>
        <v>0.89871522812985327</v>
      </c>
      <c r="AW32">
        <f t="shared" si="7"/>
        <v>0.36238670636243409</v>
      </c>
      <c r="AX32">
        <f t="shared" si="7"/>
        <v>6.4136626744998523E-2</v>
      </c>
      <c r="AY32">
        <f t="shared" si="82"/>
        <v>0.42652333310743262</v>
      </c>
      <c r="AZ32">
        <f t="shared" si="37"/>
        <v>0.84962926581828102</v>
      </c>
      <c r="BA32">
        <f t="shared" si="83"/>
        <v>0.15037073418171898</v>
      </c>
      <c r="BB32">
        <f t="shared" si="8"/>
        <v>0.82889799787590357</v>
      </c>
      <c r="BC32">
        <f t="shared" si="84"/>
        <v>0.82889799787590357</v>
      </c>
      <c r="BD32">
        <f t="shared" si="85"/>
        <v>0.79393649027954227</v>
      </c>
      <c r="BE32">
        <f t="shared" si="86"/>
        <v>0.1405140073912261</v>
      </c>
      <c r="BF32">
        <f t="shared" si="9"/>
        <v>25.745060866838205</v>
      </c>
      <c r="BG32">
        <f t="shared" si="87"/>
        <v>1.0163718660736034E-2</v>
      </c>
      <c r="BH32">
        <f t="shared" si="88"/>
        <v>2.1639035749770109E-3</v>
      </c>
      <c r="BI32">
        <f t="shared" si="89"/>
        <v>0.90200330101279769</v>
      </c>
      <c r="BJ32">
        <f t="shared" si="90"/>
        <v>2.3989974011706075E-3</v>
      </c>
      <c r="BK32">
        <f t="shared" si="38"/>
        <v>3.5667883637766368E-3</v>
      </c>
      <c r="BL32">
        <f t="shared" si="39"/>
        <v>10.898442514949563</v>
      </c>
      <c r="BM32">
        <f t="shared" si="91"/>
        <v>3.272750541083295E-4</v>
      </c>
      <c r="BN32">
        <f t="shared" si="92"/>
        <v>0.45046949121198676</v>
      </c>
      <c r="BO32">
        <f t="shared" si="93"/>
        <v>1.4364211470690849</v>
      </c>
      <c r="BP32">
        <f t="shared" si="94"/>
        <v>0.56000486045350806</v>
      </c>
      <c r="BQ32">
        <f t="shared" si="40"/>
        <v>2.352418716093594E-5</v>
      </c>
      <c r="BR32">
        <f t="shared" si="95"/>
        <v>1.0869558382551772</v>
      </c>
      <c r="BS32">
        <f t="shared" si="96"/>
        <v>0.99874370498321841</v>
      </c>
      <c r="BT32">
        <f t="shared" si="97"/>
        <v>1.0883230931337293</v>
      </c>
      <c r="BU32">
        <f t="shared" si="41"/>
        <v>0.60946622189868438</v>
      </c>
      <c r="BV32">
        <f t="shared" si="42"/>
        <v>0.60946622189868438</v>
      </c>
      <c r="BW32">
        <f t="shared" si="43"/>
        <v>0.60946622189868438</v>
      </c>
      <c r="BX32">
        <f t="shared" si="10"/>
        <v>17.755481035084593</v>
      </c>
      <c r="BY32">
        <f t="shared" si="11"/>
        <v>0.21534254931651928</v>
      </c>
      <c r="BZ32">
        <f t="shared" si="12"/>
        <v>33874.283623652722</v>
      </c>
      <c r="CA32">
        <f t="shared" si="13"/>
        <v>0.30480432307893257</v>
      </c>
      <c r="CB32">
        <f t="shared" si="14"/>
        <v>14669.757282819895</v>
      </c>
      <c r="CC32">
        <f t="shared" si="98"/>
        <v>1.6187778227438283E-4</v>
      </c>
      <c r="CD32">
        <f t="shared" si="99"/>
        <v>3.4391843728106907E-4</v>
      </c>
      <c r="CE32">
        <f t="shared" si="100"/>
        <v>-2.9377577486275146</v>
      </c>
      <c r="CF32">
        <f t="shared" si="101"/>
        <v>11.723953361401536</v>
      </c>
      <c r="CG32">
        <f t="shared" si="102"/>
        <v>7.2753155696660948E-3</v>
      </c>
      <c r="CH32">
        <f t="shared" si="15"/>
        <v>31.172617136208043</v>
      </c>
      <c r="CI32" s="11">
        <f t="shared" si="16"/>
        <v>2082452293.8417189</v>
      </c>
      <c r="CJ32" s="18">
        <f t="shared" si="44"/>
        <v>0.21667159050550683</v>
      </c>
      <c r="CK32" s="18">
        <f t="shared" si="17"/>
        <v>43.334318101101367</v>
      </c>
      <c r="CL32">
        <f t="shared" si="103"/>
        <v>3000</v>
      </c>
      <c r="CM32" s="4">
        <f t="shared" si="18"/>
        <v>1066.8226022143854</v>
      </c>
      <c r="CN32" s="11"/>
      <c r="CO32" s="11"/>
      <c r="CP32" s="11"/>
      <c r="CQ32" s="11"/>
      <c r="CR32" s="11"/>
      <c r="CS32" s="11"/>
      <c r="CT32" s="11"/>
      <c r="CU32" s="13">
        <f t="shared" si="19"/>
        <v>1.5988866938498498</v>
      </c>
      <c r="CV32" s="14">
        <v>0.8</v>
      </c>
      <c r="CW32" s="14">
        <f t="shared" si="104"/>
        <v>0.32551527892128596</v>
      </c>
      <c r="CX32" s="14">
        <f t="shared" si="45"/>
        <v>-0.14263819064733427</v>
      </c>
      <c r="CY32" s="14">
        <f t="shared" si="105"/>
        <v>1.8073123131433215E-2</v>
      </c>
      <c r="CZ32" s="14">
        <f t="shared" si="106"/>
        <v>-1.4547455364062064E-4</v>
      </c>
      <c r="DA32" s="14">
        <f t="shared" si="46"/>
        <v>1.5356734169027752E-2</v>
      </c>
      <c r="DB32" s="14">
        <f t="shared" si="47"/>
        <v>0.92644805385747941</v>
      </c>
      <c r="DC32" s="14">
        <f t="shared" si="48"/>
        <v>0.88980762352224196</v>
      </c>
      <c r="DD32" s="14">
        <f t="shared" si="49"/>
        <v>8.9807623522241919E-2</v>
      </c>
      <c r="DE32" s="14">
        <v>0.85</v>
      </c>
      <c r="DF32" s="14">
        <f t="shared" si="50"/>
        <v>0.30636732133768096</v>
      </c>
      <c r="DG32" s="14">
        <f t="shared" si="51"/>
        <v>-0.13424770884454992</v>
      </c>
      <c r="DH32" s="14">
        <f t="shared" si="52"/>
        <v>1.6009410109504862E-2</v>
      </c>
      <c r="DI32" s="14">
        <f t="shared" si="53"/>
        <v>-1.074341469304779E-4</v>
      </c>
      <c r="DJ32" s="14">
        <f t="shared" si="54"/>
        <v>1.349295113427219E-2</v>
      </c>
      <c r="DK32" s="14">
        <f t="shared" si="107"/>
        <v>0.9345653402166495</v>
      </c>
      <c r="DL32" s="14">
        <f t="shared" si="108"/>
        <v>0.8944791798792131</v>
      </c>
      <c r="DM32" s="14">
        <f t="shared" si="109"/>
        <v>4.4479179879213127E-2</v>
      </c>
      <c r="DN32" s="14">
        <f t="shared" si="110"/>
        <v>-0.90656887286057708</v>
      </c>
      <c r="DO32" s="14">
        <f t="shared" si="111"/>
        <v>0.89906321098237574</v>
      </c>
      <c r="DP32" s="14">
        <f t="shared" si="55"/>
        <v>0.85</v>
      </c>
      <c r="DQ32" s="14">
        <f t="shared" si="56"/>
        <v>0.30636732133768096</v>
      </c>
      <c r="DR32" s="14">
        <f t="shared" si="57"/>
        <v>-0.13424770884454992</v>
      </c>
      <c r="DS32" s="14">
        <f t="shared" si="58"/>
        <v>1.6009410109504862E-2</v>
      </c>
      <c r="DT32" s="14">
        <f t="shared" si="59"/>
        <v>-1.074341469304779E-4</v>
      </c>
      <c r="DU32" s="14">
        <f t="shared" si="60"/>
        <v>1.3492951134272188E-2</v>
      </c>
      <c r="DV32" s="14">
        <f t="shared" si="61"/>
        <v>0.9345653402166495</v>
      </c>
      <c r="DW32" s="14">
        <f t="shared" si="62"/>
        <v>0.8944791798792131</v>
      </c>
      <c r="DX32" s="14">
        <f t="shared" si="63"/>
        <v>4.4479179879213127E-2</v>
      </c>
      <c r="DY32" s="14">
        <f t="shared" si="64"/>
        <v>0.89906321098237574</v>
      </c>
      <c r="DZ32" s="14">
        <f t="shared" si="65"/>
        <v>0.28964840286645166</v>
      </c>
      <c r="EA32" s="14">
        <f t="shared" si="66"/>
        <v>-0.12692161254510981</v>
      </c>
      <c r="EB32" s="14">
        <f t="shared" si="67"/>
        <v>1.4309772437077282E-2</v>
      </c>
      <c r="EC32" s="14">
        <f t="shared" si="68"/>
        <v>-8.1149497186352979E-5</v>
      </c>
      <c r="ED32" s="14">
        <f t="shared" si="69"/>
        <v>1.1979315936420973E-2</v>
      </c>
      <c r="EE32" s="14">
        <f t="shared" si="70"/>
        <v>0.94130397435382029</v>
      </c>
      <c r="EF32" s="14">
        <f t="shared" si="71"/>
        <v>0.89874548709014701</v>
      </c>
      <c r="EG32" s="14">
        <f t="shared" si="72"/>
        <v>-3.1772389222872732E-4</v>
      </c>
      <c r="EH32" s="14">
        <f t="shared" si="73"/>
        <v>-0.91304468000542349</v>
      </c>
      <c r="EI32" s="14">
        <f t="shared" si="74"/>
        <v>0.89871522812985327</v>
      </c>
      <c r="EM32">
        <f t="shared" si="20"/>
        <v>1066.4574247978499</v>
      </c>
      <c r="EW32">
        <f t="shared" si="112"/>
        <v>3.3575596386243065</v>
      </c>
      <c r="EX32">
        <f t="shared" si="75"/>
        <v>5.009966991692192E-2</v>
      </c>
      <c r="EY32">
        <f t="shared" si="113"/>
        <v>1.118422020772204</v>
      </c>
      <c r="EZ32">
        <f t="shared" si="114"/>
        <v>1.4025223390890627E-2</v>
      </c>
      <c r="FB32" s="16">
        <v>1818.7</v>
      </c>
      <c r="FC32" s="16">
        <v>8851.2999999999993</v>
      </c>
    </row>
    <row r="33" spans="3:159">
      <c r="C33" s="4">
        <f t="shared" si="76"/>
        <v>1066.8226022143854</v>
      </c>
      <c r="D33" s="4">
        <f>Sheet2!J33</f>
        <v>1160.0325631626874</v>
      </c>
      <c r="E33" s="4">
        <f t="shared" si="21"/>
        <v>1111.4734616976236</v>
      </c>
      <c r="F33" s="4">
        <f t="shared" si="22"/>
        <v>48.559101465063804</v>
      </c>
      <c r="G33" s="4">
        <f>Sheet3!D33</f>
        <v>560</v>
      </c>
      <c r="H33" s="4">
        <f>Sheet3!F33</f>
        <v>-499.83347732254492</v>
      </c>
      <c r="I33" s="4">
        <f t="shared" si="23"/>
        <v>0.91393803012474595</v>
      </c>
      <c r="J33" s="4">
        <f t="shared" si="24"/>
        <v>1106.9008410278334</v>
      </c>
      <c r="K33">
        <f t="shared" si="0"/>
        <v>1113.4275826885364</v>
      </c>
      <c r="M33">
        <f t="shared" si="1"/>
        <v>1113.4275826885364</v>
      </c>
      <c r="Q33">
        <f t="shared" si="25"/>
        <v>176.35852115421415</v>
      </c>
      <c r="S33">
        <f t="shared" si="26"/>
        <v>1.2152955367980274</v>
      </c>
      <c r="T33">
        <f t="shared" si="27"/>
        <v>1.4106097490884682E-2</v>
      </c>
      <c r="U33">
        <f t="shared" si="28"/>
        <v>121.52955367980273</v>
      </c>
      <c r="V33">
        <f t="shared" si="77"/>
        <v>682.38844391209238</v>
      </c>
      <c r="W33">
        <f t="shared" si="29"/>
        <v>103.87938799715772</v>
      </c>
      <c r="X33">
        <f t="shared" si="78"/>
        <v>0.79236414788457865</v>
      </c>
      <c r="Y33">
        <f t="shared" si="30"/>
        <v>48.33</v>
      </c>
      <c r="Z33">
        <f t="shared" si="31"/>
        <v>1.0127462806650229</v>
      </c>
      <c r="AA33">
        <f t="shared" si="32"/>
        <v>48.946027744540558</v>
      </c>
      <c r="AB33">
        <f t="shared" si="33"/>
        <v>59.483889061932558</v>
      </c>
      <c r="AC33">
        <f t="shared" si="2"/>
        <v>1.2152955367980274</v>
      </c>
      <c r="AD33">
        <f t="shared" si="34"/>
        <v>48.946027744540558</v>
      </c>
      <c r="AI33">
        <f t="shared" si="115"/>
        <v>0.59242537546591845</v>
      </c>
      <c r="AJ33">
        <f t="shared" si="116"/>
        <v>0.76907732025487952</v>
      </c>
      <c r="AK33">
        <f t="shared" si="35"/>
        <v>2.1349264582409511</v>
      </c>
      <c r="AL33">
        <f t="shared" si="3"/>
        <v>0</v>
      </c>
      <c r="AM33">
        <f t="shared" si="4"/>
        <v>2.1349264582409511</v>
      </c>
      <c r="AN33">
        <f t="shared" si="79"/>
        <v>2.1349264582409511</v>
      </c>
      <c r="AO33">
        <f t="shared" si="5"/>
        <v>0</v>
      </c>
      <c r="AP33">
        <f t="shared" si="6"/>
        <v>30</v>
      </c>
      <c r="AQ33">
        <f t="shared" si="80"/>
        <v>30</v>
      </c>
      <c r="AS33">
        <f t="shared" si="81"/>
        <v>1.6693067206724683</v>
      </c>
      <c r="AU33">
        <f t="shared" si="36"/>
        <v>0.89513952071381298</v>
      </c>
      <c r="AW33">
        <f t="shared" si="7"/>
        <v>0.36201746663700685</v>
      </c>
      <c r="AX33">
        <f t="shared" si="7"/>
        <v>5.5109598080149036E-2</v>
      </c>
      <c r="AY33">
        <f t="shared" si="82"/>
        <v>0.41712706471715588</v>
      </c>
      <c r="AZ33">
        <f t="shared" si="37"/>
        <v>0.86788294804721533</v>
      </c>
      <c r="BA33">
        <f t="shared" si="83"/>
        <v>0.13211705195278467</v>
      </c>
      <c r="BB33">
        <f t="shared" si="8"/>
        <v>0.83944746981050233</v>
      </c>
      <c r="BC33">
        <f t="shared" si="84"/>
        <v>0.83944746981050233</v>
      </c>
      <c r="BD33">
        <f t="shared" si="85"/>
        <v>0.79292543103007318</v>
      </c>
      <c r="BE33">
        <f t="shared" si="86"/>
        <v>0.12070633557416675</v>
      </c>
      <c r="BF33">
        <f t="shared" si="9"/>
        <v>25.731941563977735</v>
      </c>
      <c r="BG33">
        <f t="shared" si="87"/>
        <v>9.9021816000472423E-3</v>
      </c>
      <c r="BH33">
        <f t="shared" si="88"/>
        <v>2.158573257166267E-3</v>
      </c>
      <c r="BI33">
        <f t="shared" si="89"/>
        <v>0.90442286866703792</v>
      </c>
      <c r="BJ33">
        <f t="shared" si="90"/>
        <v>2.3866858434789789E-3</v>
      </c>
      <c r="BK33">
        <f t="shared" si="38"/>
        <v>3.5439648403562457E-3</v>
      </c>
      <c r="BL33">
        <f t="shared" si="39"/>
        <v>9.9815750781077188</v>
      </c>
      <c r="BM33">
        <f t="shared" si="91"/>
        <v>3.5505066210733758E-4</v>
      </c>
      <c r="BN33">
        <f t="shared" si="92"/>
        <v>0.49549568332429311</v>
      </c>
      <c r="BO33">
        <f t="shared" si="93"/>
        <v>1.4805816091359802</v>
      </c>
      <c r="BP33">
        <f t="shared" si="94"/>
        <v>0.57850053163123449</v>
      </c>
      <c r="BQ33">
        <f t="shared" si="40"/>
        <v>2.0030718693023666E-5</v>
      </c>
      <c r="BR33">
        <f t="shared" si="95"/>
        <v>1.0871998418171236</v>
      </c>
      <c r="BS33">
        <f t="shared" si="96"/>
        <v>0.99893016536365753</v>
      </c>
      <c r="BT33">
        <f t="shared" si="97"/>
        <v>1.0883642115475927</v>
      </c>
      <c r="BU33">
        <f t="shared" si="41"/>
        <v>0.62961927498869175</v>
      </c>
      <c r="BV33">
        <f t="shared" si="42"/>
        <v>0.62961927498869175</v>
      </c>
      <c r="BW33">
        <f t="shared" si="43"/>
        <v>0.62961927498869175</v>
      </c>
      <c r="BX33">
        <f t="shared" si="10"/>
        <v>17.719316966023221</v>
      </c>
      <c r="BY33">
        <f t="shared" si="11"/>
        <v>0.19396555220712544</v>
      </c>
      <c r="BZ33">
        <f t="shared" si="12"/>
        <v>33765.821015563473</v>
      </c>
      <c r="CA33">
        <f t="shared" si="13"/>
        <v>0.33278241967562983</v>
      </c>
      <c r="CB33">
        <f t="shared" si="14"/>
        <v>13393.400944673698</v>
      </c>
      <c r="CC33">
        <f t="shared" si="98"/>
        <v>1.6187778227438283E-4</v>
      </c>
      <c r="CD33">
        <f t="shared" si="99"/>
        <v>3.7669297147461124E-4</v>
      </c>
      <c r="CE33">
        <f t="shared" si="100"/>
        <v>-2.905040510924124</v>
      </c>
      <c r="CF33">
        <f t="shared" si="101"/>
        <v>11.603784031907765</v>
      </c>
      <c r="CG33">
        <f t="shared" si="102"/>
        <v>7.4267828463508087E-3</v>
      </c>
      <c r="CH33">
        <f t="shared" si="15"/>
        <v>32.120966671901449</v>
      </c>
      <c r="CI33" s="11">
        <f t="shared" si="16"/>
        <v>2049854326.5119352</v>
      </c>
      <c r="CJ33" s="18">
        <f t="shared" si="44"/>
        <v>0.22325429741619135</v>
      </c>
      <c r="CK33" s="18">
        <f t="shared" si="17"/>
        <v>44.650859483238271</v>
      </c>
      <c r="CL33">
        <f t="shared" si="103"/>
        <v>3200</v>
      </c>
      <c r="CM33" s="4">
        <f t="shared" si="18"/>
        <v>1111.4734616976236</v>
      </c>
      <c r="CN33" s="11"/>
      <c r="CO33" s="11"/>
      <c r="CP33" s="11"/>
      <c r="CQ33" s="11"/>
      <c r="CR33" s="11"/>
      <c r="CS33" s="11"/>
      <c r="CT33" s="11"/>
      <c r="CU33" s="13">
        <f t="shared" si="19"/>
        <v>1.6693067206724683</v>
      </c>
      <c r="CV33" s="14">
        <v>0.8</v>
      </c>
      <c r="CW33" s="14">
        <f t="shared" si="104"/>
        <v>0.33985200131755211</v>
      </c>
      <c r="CX33" s="14">
        <f t="shared" si="45"/>
        <v>-0.14892042768761468</v>
      </c>
      <c r="CY33" s="14">
        <f t="shared" si="105"/>
        <v>1.9700176384723656E-2</v>
      </c>
      <c r="CZ33" s="14">
        <f t="shared" si="106"/>
        <v>-1.8045931365830419E-4</v>
      </c>
      <c r="DA33" s="14">
        <f t="shared" si="46"/>
        <v>1.6846198581687115E-2</v>
      </c>
      <c r="DB33" s="14">
        <f t="shared" si="47"/>
        <v>0.92009803484823949</v>
      </c>
      <c r="DC33" s="14">
        <f t="shared" si="48"/>
        <v>0.88646036222044078</v>
      </c>
      <c r="DD33" s="14">
        <f t="shared" si="49"/>
        <v>8.6460362220440734E-2</v>
      </c>
      <c r="DE33" s="14">
        <v>0.85</v>
      </c>
      <c r="DF33" s="14">
        <f t="shared" si="50"/>
        <v>0.319860707122402</v>
      </c>
      <c r="DG33" s="14">
        <f t="shared" si="51"/>
        <v>-0.14016040252951972</v>
      </c>
      <c r="DH33" s="14">
        <f t="shared" si="52"/>
        <v>1.7450675275049329E-2</v>
      </c>
      <c r="DI33" s="14">
        <f t="shared" si="53"/>
        <v>-1.3327067815883573E-4</v>
      </c>
      <c r="DJ33" s="14">
        <f t="shared" si="54"/>
        <v>1.4791594760023464E-2</v>
      </c>
      <c r="DK33" s="14">
        <f t="shared" si="107"/>
        <v>0.9288888996229816</v>
      </c>
      <c r="DL33" s="14">
        <f t="shared" si="108"/>
        <v>0.89116329160399554</v>
      </c>
      <c r="DM33" s="14">
        <f t="shared" si="109"/>
        <v>4.1163291603995567E-2</v>
      </c>
      <c r="DN33" s="14">
        <f t="shared" si="110"/>
        <v>-0.90594141232890457</v>
      </c>
      <c r="DO33" s="14">
        <f t="shared" si="111"/>
        <v>0.89543703493824955</v>
      </c>
      <c r="DP33" s="14">
        <f t="shared" si="55"/>
        <v>0.85</v>
      </c>
      <c r="DQ33" s="14">
        <f t="shared" si="56"/>
        <v>0.319860707122402</v>
      </c>
      <c r="DR33" s="14">
        <f t="shared" si="57"/>
        <v>-0.14016040252951972</v>
      </c>
      <c r="DS33" s="14">
        <f t="shared" si="58"/>
        <v>1.7450675275049329E-2</v>
      </c>
      <c r="DT33" s="14">
        <f t="shared" si="59"/>
        <v>-1.3327067815883573E-4</v>
      </c>
      <c r="DU33" s="14">
        <f t="shared" si="60"/>
        <v>1.4791594760023464E-2</v>
      </c>
      <c r="DV33" s="14">
        <f t="shared" si="61"/>
        <v>0.9288888996229816</v>
      </c>
      <c r="DW33" s="14">
        <f t="shared" si="62"/>
        <v>0.89116329160399554</v>
      </c>
      <c r="DX33" s="14">
        <f t="shared" si="63"/>
        <v>4.1163291603995567E-2</v>
      </c>
      <c r="DY33" s="14">
        <f t="shared" si="64"/>
        <v>0.89543703493824955</v>
      </c>
      <c r="DZ33" s="14">
        <f t="shared" si="65"/>
        <v>0.3036300604573397</v>
      </c>
      <c r="EA33" s="14">
        <f t="shared" si="66"/>
        <v>-0.13304826302868694</v>
      </c>
      <c r="EB33" s="14">
        <f t="shared" si="67"/>
        <v>1.5724613632406712E-2</v>
      </c>
      <c r="EC33" s="14">
        <f t="shared" si="68"/>
        <v>-1.0271975452423414E-4</v>
      </c>
      <c r="ED33" s="14">
        <f t="shared" si="69"/>
        <v>1.3237977239665367E-2</v>
      </c>
      <c r="EE33" s="14">
        <f t="shared" si="70"/>
        <v>0.93569111246891945</v>
      </c>
      <c r="EF33" s="14">
        <f t="shared" si="71"/>
        <v>0.89516572800846483</v>
      </c>
      <c r="EG33" s="14">
        <f t="shared" si="72"/>
        <v>-2.7130692978472037E-4</v>
      </c>
      <c r="EH33" s="14">
        <f t="shared" si="73"/>
        <v>-0.91191246502090795</v>
      </c>
      <c r="EI33" s="14">
        <f t="shared" si="74"/>
        <v>0.89513952071381298</v>
      </c>
      <c r="EM33">
        <f t="shared" si="20"/>
        <v>1113.4275826885364</v>
      </c>
      <c r="EW33">
        <f t="shared" si="112"/>
        <v>3.5196328582369674</v>
      </c>
      <c r="EX33">
        <f t="shared" si="75"/>
        <v>5.251803792193345E-2</v>
      </c>
      <c r="EY33">
        <f t="shared" si="113"/>
        <v>1.1262606317395116</v>
      </c>
      <c r="EZ33">
        <f t="shared" si="114"/>
        <v>1.4123521052997521E-2</v>
      </c>
      <c r="FB33" s="16">
        <v>1938.3</v>
      </c>
      <c r="FC33" s="16">
        <v>9234</v>
      </c>
    </row>
    <row r="34" spans="3:159">
      <c r="C34" s="4">
        <f t="shared" si="76"/>
        <v>1111.4734616976236</v>
      </c>
      <c r="D34" s="4">
        <f>Sheet2!J34</f>
        <v>1212.3676509767756</v>
      </c>
      <c r="E34" s="4">
        <f t="shared" si="21"/>
        <v>1157.5949645218268</v>
      </c>
      <c r="F34" s="4">
        <f t="shared" si="22"/>
        <v>54.772686454948825</v>
      </c>
      <c r="G34" s="4">
        <f>Sheet3!D34</f>
        <v>561</v>
      </c>
      <c r="H34" s="4">
        <f>Sheet3!F34</f>
        <v>-536.098347549854</v>
      </c>
      <c r="I34" s="4">
        <f t="shared" si="23"/>
        <v>0.90712370059941805</v>
      </c>
      <c r="J34" s="4">
        <f t="shared" si="24"/>
        <v>1151.9870364930448</v>
      </c>
      <c r="K34">
        <f t="shared" si="0"/>
        <v>1161.9205563371997</v>
      </c>
      <c r="M34">
        <f t="shared" si="1"/>
        <v>1161.9205563371997</v>
      </c>
      <c r="Q34">
        <f t="shared" si="25"/>
        <v>184.77606437798778</v>
      </c>
      <c r="S34">
        <f t="shared" si="26"/>
        <v>1.2140171340805683</v>
      </c>
      <c r="T34">
        <f t="shared" si="27"/>
        <v>1.3463271978766475E-2</v>
      </c>
      <c r="U34">
        <f t="shared" si="28"/>
        <v>121.40171340805684</v>
      </c>
      <c r="V34">
        <f t="shared" si="77"/>
        <v>681.67062078623917</v>
      </c>
      <c r="W34">
        <f t="shared" si="29"/>
        <v>87.812758480470563</v>
      </c>
      <c r="X34">
        <f t="shared" si="78"/>
        <v>0.79152239356220122</v>
      </c>
      <c r="Y34">
        <f t="shared" si="30"/>
        <v>48.33</v>
      </c>
      <c r="Z34">
        <f t="shared" si="31"/>
        <v>1.0116809450671402</v>
      </c>
      <c r="AA34">
        <f t="shared" si="32"/>
        <v>48.894540075094888</v>
      </c>
      <c r="AB34">
        <f t="shared" si="33"/>
        <v>59.358809414154194</v>
      </c>
      <c r="AC34">
        <f t="shared" si="2"/>
        <v>1.2140171340805683</v>
      </c>
      <c r="AD34">
        <f t="shared" si="34"/>
        <v>48.894540075094888</v>
      </c>
      <c r="AI34">
        <f t="shared" si="115"/>
        <v>0.58334150966930254</v>
      </c>
      <c r="AJ34">
        <f t="shared" si="116"/>
        <v>0.76248606786273421</v>
      </c>
      <c r="AK34">
        <f t="shared" si="35"/>
        <v>2.0792208379205168</v>
      </c>
      <c r="AL34">
        <f t="shared" si="3"/>
        <v>0</v>
      </c>
      <c r="AM34">
        <f t="shared" si="4"/>
        <v>2.0792208379205168</v>
      </c>
      <c r="AN34">
        <f t="shared" si="79"/>
        <v>2.0792208379205168</v>
      </c>
      <c r="AO34">
        <f t="shared" si="5"/>
        <v>0</v>
      </c>
      <c r="AP34">
        <f t="shared" si="6"/>
        <v>30</v>
      </c>
      <c r="AQ34">
        <f t="shared" si="80"/>
        <v>30</v>
      </c>
      <c r="AS34">
        <f t="shared" si="81"/>
        <v>1.742009829591004</v>
      </c>
      <c r="AU34">
        <f t="shared" si="36"/>
        <v>0.89155662075044873</v>
      </c>
      <c r="AW34">
        <f t="shared" si="7"/>
        <v>0.36163665053170313</v>
      </c>
      <c r="AX34">
        <f t="shared" si="7"/>
        <v>4.6586006323991264E-2</v>
      </c>
      <c r="AY34">
        <f t="shared" si="82"/>
        <v>0.40822265685569437</v>
      </c>
      <c r="AZ34">
        <f t="shared" si="37"/>
        <v>0.88588088989764413</v>
      </c>
      <c r="BA34">
        <f t="shared" si="83"/>
        <v>0.11411911010235587</v>
      </c>
      <c r="BB34">
        <f t="shared" si="8"/>
        <v>0.84922785244141541</v>
      </c>
      <c r="BC34">
        <f t="shared" si="84"/>
        <v>0.84922785244141541</v>
      </c>
      <c r="BD34">
        <f t="shared" si="85"/>
        <v>0.79188294314281915</v>
      </c>
      <c r="BE34">
        <f t="shared" si="86"/>
        <v>0.102010301618691</v>
      </c>
      <c r="BF34">
        <f t="shared" si="9"/>
        <v>25.718403935239657</v>
      </c>
      <c r="BG34">
        <f t="shared" si="87"/>
        <v>9.6463465022664525E-3</v>
      </c>
      <c r="BH34">
        <f t="shared" si="88"/>
        <v>2.1532908793300796E-3</v>
      </c>
      <c r="BI34">
        <f t="shared" si="89"/>
        <v>0.90679525906918845</v>
      </c>
      <c r="BJ34">
        <f t="shared" si="90"/>
        <v>2.3746163842325333E-3</v>
      </c>
      <c r="BK34">
        <f t="shared" si="38"/>
        <v>3.5214072096476394E-3</v>
      </c>
      <c r="BL34">
        <f t="shared" si="39"/>
        <v>9.0562012456490457</v>
      </c>
      <c r="BM34">
        <f t="shared" si="91"/>
        <v>3.8883932833752577E-4</v>
      </c>
      <c r="BN34">
        <f t="shared" si="92"/>
        <v>0.55178692688692144</v>
      </c>
      <c r="BO34">
        <f t="shared" si="93"/>
        <v>1.5358044438719334</v>
      </c>
      <c r="BP34">
        <f t="shared" si="94"/>
        <v>0.59940138687145672</v>
      </c>
      <c r="BQ34">
        <f t="shared" si="40"/>
        <v>1.6779527593924593E-5</v>
      </c>
      <c r="BR34">
        <f t="shared" si="95"/>
        <v>1.0874269745307032</v>
      </c>
      <c r="BS34">
        <f t="shared" si="96"/>
        <v>0.99910372770664935</v>
      </c>
      <c r="BT34">
        <f t="shared" si="97"/>
        <v>1.0884024795171086</v>
      </c>
      <c r="BU34">
        <f t="shared" si="41"/>
        <v>0.65238995569688718</v>
      </c>
      <c r="BV34">
        <f t="shared" si="42"/>
        <v>0.65238995569688718</v>
      </c>
      <c r="BW34">
        <f t="shared" si="43"/>
        <v>0.65238995569688718</v>
      </c>
      <c r="BX34">
        <f t="shared" si="10"/>
        <v>17.682057702045444</v>
      </c>
      <c r="BY34">
        <f t="shared" si="11"/>
        <v>0.17180359112882071</v>
      </c>
      <c r="BZ34">
        <f t="shared" si="12"/>
        <v>33653.814383181758</v>
      </c>
      <c r="CA34">
        <f t="shared" si="13"/>
        <v>0.3676258024444356</v>
      </c>
      <c r="CB34">
        <f t="shared" si="14"/>
        <v>12083.76416737348</v>
      </c>
      <c r="CC34">
        <f t="shared" si="98"/>
        <v>1.6187778227438283E-4</v>
      </c>
      <c r="CD34">
        <f t="shared" si="99"/>
        <v>4.1751890637043294E-4</v>
      </c>
      <c r="CE34">
        <f t="shared" si="100"/>
        <v>-2.8678121372663252</v>
      </c>
      <c r="CF34">
        <f t="shared" si="101"/>
        <v>11.466810851768264</v>
      </c>
      <c r="CG34">
        <f t="shared" si="102"/>
        <v>7.605271149262168E-3</v>
      </c>
      <c r="CH34">
        <f t="shared" si="15"/>
        <v>33.180250889923947</v>
      </c>
      <c r="CI34" s="11">
        <f t="shared" si="16"/>
        <v>2018644667.8304365</v>
      </c>
      <c r="CJ34" s="18">
        <f t="shared" si="44"/>
        <v>0.23060751412101607</v>
      </c>
      <c r="CK34" s="18">
        <f t="shared" si="17"/>
        <v>46.121502824203212</v>
      </c>
      <c r="CL34">
        <f t="shared" si="103"/>
        <v>3400</v>
      </c>
      <c r="CM34" s="4">
        <f t="shared" si="18"/>
        <v>1157.5949645218268</v>
      </c>
      <c r="CN34" s="11"/>
      <c r="CO34" s="11"/>
      <c r="CP34" s="11"/>
      <c r="CQ34" s="11"/>
      <c r="CR34" s="11"/>
      <c r="CS34" s="11"/>
      <c r="CT34" s="11"/>
      <c r="CU34" s="13">
        <f t="shared" si="19"/>
        <v>1.742009829591004</v>
      </c>
      <c r="CV34" s="14">
        <v>0.8</v>
      </c>
      <c r="CW34" s="14">
        <f t="shared" si="104"/>
        <v>0.35465353345181372</v>
      </c>
      <c r="CX34" s="14">
        <f t="shared" si="45"/>
        <v>-0.1554063406359589</v>
      </c>
      <c r="CY34" s="14">
        <f t="shared" si="105"/>
        <v>2.1453543409643255E-2</v>
      </c>
      <c r="CZ34" s="14">
        <f t="shared" si="106"/>
        <v>-2.233323306982104E-4</v>
      </c>
      <c r="DA34" s="14">
        <f t="shared" si="46"/>
        <v>1.8471073224332064E-2</v>
      </c>
      <c r="DB34" s="14">
        <f t="shared" si="47"/>
        <v>0.91330375680062137</v>
      </c>
      <c r="DC34" s="14">
        <f t="shared" si="48"/>
        <v>0.88314023567230426</v>
      </c>
      <c r="DD34" s="14">
        <f t="shared" si="49"/>
        <v>8.3140235672304219E-2</v>
      </c>
      <c r="DE34" s="14">
        <v>0.85</v>
      </c>
      <c r="DF34" s="14">
        <f t="shared" si="50"/>
        <v>0.33379156089582473</v>
      </c>
      <c r="DG34" s="14">
        <f t="shared" si="51"/>
        <v>-0.1462647911867849</v>
      </c>
      <c r="DH34" s="14">
        <f t="shared" si="52"/>
        <v>1.9003830840376039E-2</v>
      </c>
      <c r="DI34" s="14">
        <f t="shared" si="53"/>
        <v>-1.6493275167443403E-4</v>
      </c>
      <c r="DJ34" s="14">
        <f t="shared" si="54"/>
        <v>1.6206575650634006E-2</v>
      </c>
      <c r="DK34" s="14">
        <f t="shared" si="107"/>
        <v>0.92281036814647133</v>
      </c>
      <c r="DL34" s="14">
        <f t="shared" si="108"/>
        <v>0.88785956844782077</v>
      </c>
      <c r="DM34" s="14">
        <f t="shared" si="109"/>
        <v>3.7859568447820791E-2</v>
      </c>
      <c r="DN34" s="14">
        <f t="shared" si="110"/>
        <v>-0.90561334448966979</v>
      </c>
      <c r="DO34" s="14">
        <f t="shared" si="111"/>
        <v>0.8918054445400817</v>
      </c>
      <c r="DP34" s="14">
        <f t="shared" si="55"/>
        <v>0.85</v>
      </c>
      <c r="DQ34" s="14">
        <f t="shared" si="56"/>
        <v>0.33379156089582473</v>
      </c>
      <c r="DR34" s="14">
        <f t="shared" si="57"/>
        <v>-0.1462647911867849</v>
      </c>
      <c r="DS34" s="14">
        <f t="shared" si="58"/>
        <v>1.9003830840376039E-2</v>
      </c>
      <c r="DT34" s="14">
        <f t="shared" si="59"/>
        <v>-1.6493275167443403E-4</v>
      </c>
      <c r="DU34" s="14">
        <f t="shared" si="60"/>
        <v>1.6206575650634006E-2</v>
      </c>
      <c r="DV34" s="14">
        <f t="shared" si="61"/>
        <v>0.92281036814647133</v>
      </c>
      <c r="DW34" s="14">
        <f t="shared" si="62"/>
        <v>0.88785956844782077</v>
      </c>
      <c r="DX34" s="14">
        <f t="shared" si="63"/>
        <v>3.7859568447820791E-2</v>
      </c>
      <c r="DY34" s="14">
        <f t="shared" si="64"/>
        <v>0.8918054445400817</v>
      </c>
      <c r="DZ34" s="14">
        <f t="shared" si="65"/>
        <v>0.31814430882710232</v>
      </c>
      <c r="EA34" s="14">
        <f t="shared" si="66"/>
        <v>-0.13940829053009826</v>
      </c>
      <c r="EB34" s="14">
        <f t="shared" si="67"/>
        <v>1.726389430834906E-2</v>
      </c>
      <c r="EC34" s="14">
        <f t="shared" si="68"/>
        <v>-1.2973314191859578E-4</v>
      </c>
      <c r="ED34" s="14">
        <f t="shared" si="69"/>
        <v>1.4622514980266782E-2</v>
      </c>
      <c r="EE34" s="14">
        <f t="shared" si="70"/>
        <v>0.92962258973212908</v>
      </c>
      <c r="EF34" s="14">
        <f t="shared" si="71"/>
        <v>0.89157875716452184</v>
      </c>
      <c r="EG34" s="14">
        <f t="shared" si="72"/>
        <v>-2.2668737555986418E-4</v>
      </c>
      <c r="EH34" s="14">
        <f t="shared" si="73"/>
        <v>-0.91103578116158457</v>
      </c>
      <c r="EI34" s="14">
        <f t="shared" si="74"/>
        <v>0.89155662075044873</v>
      </c>
      <c r="EM34">
        <f t="shared" si="20"/>
        <v>1161.9205563371997</v>
      </c>
      <c r="EW34">
        <f t="shared" si="112"/>
        <v>3.6878797880629621</v>
      </c>
      <c r="EX34">
        <f t="shared" si="75"/>
        <v>5.5028526656623965E-2</v>
      </c>
      <c r="EY34">
        <f t="shared" si="113"/>
        <v>1.1345663118198217</v>
      </c>
      <c r="EZ34">
        <f t="shared" si="114"/>
        <v>1.4227675850002671E-2</v>
      </c>
      <c r="FB34" s="16">
        <v>2093.8000000000002</v>
      </c>
      <c r="FC34" s="16">
        <v>9712.4</v>
      </c>
    </row>
    <row r="35" spans="3:159">
      <c r="C35" s="4">
        <f t="shared" si="76"/>
        <v>1157.5949645218268</v>
      </c>
      <c r="D35" s="4">
        <f>Sheet2!J35</f>
        <v>1266.534238515409</v>
      </c>
      <c r="E35" s="4">
        <f t="shared" si="21"/>
        <v>1205.3909056304806</v>
      </c>
      <c r="F35" s="4">
        <f t="shared" si="22"/>
        <v>61.143332884928441</v>
      </c>
      <c r="G35" s="4">
        <f>Sheet3!D35</f>
        <v>562</v>
      </c>
      <c r="H35" s="4">
        <f>Sheet3!F35</f>
        <v>-572.77583639446402</v>
      </c>
      <c r="I35" s="4">
        <f t="shared" si="23"/>
        <v>0.89977056418887991</v>
      </c>
      <c r="J35" s="4">
        <f t="shared" si="24"/>
        <v>1198.5798784613573</v>
      </c>
      <c r="K35">
        <f t="shared" si="0"/>
        <v>1212.064601518618</v>
      </c>
      <c r="M35">
        <f t="shared" si="1"/>
        <v>1212.064601518618</v>
      </c>
      <c r="Q35">
        <f t="shared" si="25"/>
        <v>193.51488568574217</v>
      </c>
      <c r="S35">
        <f t="shared" si="26"/>
        <v>1.2126966189914299</v>
      </c>
      <c r="T35">
        <f t="shared" si="27"/>
        <v>1.2854395198900755E-2</v>
      </c>
      <c r="U35">
        <f t="shared" si="28"/>
        <v>121.26966189914299</v>
      </c>
      <c r="V35">
        <f t="shared" si="77"/>
        <v>680.92915156368792</v>
      </c>
      <c r="W35">
        <f t="shared" si="29"/>
        <v>72.608198225055602</v>
      </c>
      <c r="X35">
        <f t="shared" si="78"/>
        <v>0.79064851143142578</v>
      </c>
      <c r="Y35">
        <f t="shared" si="30"/>
        <v>48.33</v>
      </c>
      <c r="Z35">
        <f t="shared" si="31"/>
        <v>1.0105805158261916</v>
      </c>
      <c r="AA35">
        <f t="shared" si="32"/>
        <v>48.841356329879837</v>
      </c>
      <c r="AB35">
        <f t="shared" si="33"/>
        <v>59.229747688200952</v>
      </c>
      <c r="AC35">
        <f t="shared" si="2"/>
        <v>1.2126966189914299</v>
      </c>
      <c r="AD35">
        <f t="shared" si="34"/>
        <v>48.841356329879837</v>
      </c>
      <c r="AI35">
        <f t="shared" si="115"/>
        <v>0.57433152809165244</v>
      </c>
      <c r="AJ35">
        <f t="shared" si="116"/>
        <v>0.75587381364805417</v>
      </c>
      <c r="AK35">
        <f t="shared" si="35"/>
        <v>2.0246672712531226</v>
      </c>
      <c r="AL35">
        <f t="shared" si="3"/>
        <v>0</v>
      </c>
      <c r="AM35">
        <f t="shared" si="4"/>
        <v>2.0246672712531226</v>
      </c>
      <c r="AN35">
        <f t="shared" si="79"/>
        <v>2.0246672712531226</v>
      </c>
      <c r="AO35">
        <f t="shared" si="5"/>
        <v>0</v>
      </c>
      <c r="AP35">
        <f t="shared" si="6"/>
        <v>30</v>
      </c>
      <c r="AQ35">
        <f t="shared" si="80"/>
        <v>30</v>
      </c>
      <c r="AS35">
        <f t="shared" si="81"/>
        <v>1.8171883081238651</v>
      </c>
      <c r="AU35">
        <f t="shared" si="36"/>
        <v>0.88797203889880771</v>
      </c>
      <c r="AW35">
        <f t="shared" si="7"/>
        <v>0.36124328981181986</v>
      </c>
      <c r="AX35">
        <f t="shared" si="7"/>
        <v>3.8519755445768404E-2</v>
      </c>
      <c r="AY35">
        <f t="shared" si="82"/>
        <v>0.39976304525758827</v>
      </c>
      <c r="AZ35">
        <f t="shared" si="37"/>
        <v>0.90364353107989726</v>
      </c>
      <c r="BA35">
        <f t="shared" si="83"/>
        <v>9.6356468920102745E-2</v>
      </c>
      <c r="BB35">
        <f t="shared" si="8"/>
        <v>0.85832419677580174</v>
      </c>
      <c r="BC35">
        <f t="shared" si="84"/>
        <v>0.85832419677580174</v>
      </c>
      <c r="BD35">
        <f t="shared" si="85"/>
        <v>0.79080640236649014</v>
      </c>
      <c r="BE35">
        <f t="shared" si="86"/>
        <v>8.4324526110847148E-2</v>
      </c>
      <c r="BF35">
        <f t="shared" si="9"/>
        <v>25.704412872127879</v>
      </c>
      <c r="BG35">
        <f t="shared" si="87"/>
        <v>9.3958064927925217E-3</v>
      </c>
      <c r="BH35">
        <f t="shared" si="88"/>
        <v>2.1480519095320055E-3</v>
      </c>
      <c r="BI35">
        <f t="shared" si="89"/>
        <v>0.90912386260943734</v>
      </c>
      <c r="BJ35">
        <f t="shared" si="90"/>
        <v>2.3627714526890773E-3</v>
      </c>
      <c r="BK35">
        <f t="shared" si="38"/>
        <v>3.4990785523241088E-3</v>
      </c>
      <c r="BL35">
        <f t="shared" si="39"/>
        <v>8.1126533588155336</v>
      </c>
      <c r="BM35">
        <f t="shared" si="91"/>
        <v>4.3131123660323416E-4</v>
      </c>
      <c r="BN35">
        <f t="shared" si="92"/>
        <v>0.62490704580408285</v>
      </c>
      <c r="BO35">
        <f t="shared" si="93"/>
        <v>1.6075578272336652</v>
      </c>
      <c r="BP35">
        <f t="shared" si="94"/>
        <v>0.62348270148985685</v>
      </c>
      <c r="BQ35">
        <f t="shared" si="40"/>
        <v>1.3748407636561905E-5</v>
      </c>
      <c r="BR35">
        <f t="shared" si="95"/>
        <v>1.0876387772087832</v>
      </c>
      <c r="BS35">
        <f t="shared" si="96"/>
        <v>0.9992655706176593</v>
      </c>
      <c r="BT35">
        <f t="shared" si="97"/>
        <v>1.0884381581730063</v>
      </c>
      <c r="BU35">
        <f t="shared" si="41"/>
        <v>0.67862236326235004</v>
      </c>
      <c r="BV35">
        <f t="shared" si="42"/>
        <v>0.67862236326235004</v>
      </c>
      <c r="BW35">
        <f t="shared" si="43"/>
        <v>0.67862236326235004</v>
      </c>
      <c r="BX35">
        <f t="shared" si="10"/>
        <v>17.643612239477143</v>
      </c>
      <c r="BY35">
        <f t="shared" si="11"/>
        <v>0.14879261930816373</v>
      </c>
      <c r="BZ35">
        <f t="shared" si="12"/>
        <v>33537.971462615948</v>
      </c>
      <c r="CA35">
        <f t="shared" si="13"/>
        <v>0.41251251605742978</v>
      </c>
      <c r="CB35">
        <f t="shared" si="14"/>
        <v>10731.825243452684</v>
      </c>
      <c r="CC35">
        <f t="shared" si="98"/>
        <v>1.6187778227438283E-4</v>
      </c>
      <c r="CD35">
        <f t="shared" si="99"/>
        <v>4.7011574317966056E-4</v>
      </c>
      <c r="CE35">
        <f t="shared" si="100"/>
        <v>-2.8245894956950783</v>
      </c>
      <c r="CF35">
        <f t="shared" si="101"/>
        <v>11.307532696235038</v>
      </c>
      <c r="CG35">
        <f t="shared" si="102"/>
        <v>7.8210361919598265E-3</v>
      </c>
      <c r="CH35">
        <f t="shared" si="15"/>
        <v>34.386241744440845</v>
      </c>
      <c r="CI35" s="11">
        <f t="shared" si="16"/>
        <v>1989341841.4393675</v>
      </c>
      <c r="CJ35" s="18">
        <f t="shared" si="44"/>
        <v>0.2389797055432685</v>
      </c>
      <c r="CK35" s="18">
        <f t="shared" si="17"/>
        <v>47.7959411086537</v>
      </c>
      <c r="CL35">
        <f t="shared" si="103"/>
        <v>3600</v>
      </c>
      <c r="CM35" s="4">
        <f t="shared" si="18"/>
        <v>1205.3909056304806</v>
      </c>
      <c r="CN35" s="11"/>
      <c r="CO35" s="11"/>
      <c r="CP35" s="11"/>
      <c r="CQ35" s="11"/>
      <c r="CR35" s="11"/>
      <c r="CS35" s="11"/>
      <c r="CT35" s="11"/>
      <c r="CU35" s="13">
        <f t="shared" si="19"/>
        <v>1.8171883081238651</v>
      </c>
      <c r="CV35" s="14">
        <v>0.8</v>
      </c>
      <c r="CW35" s="14">
        <f t="shared" si="104"/>
        <v>0.36995902289183041</v>
      </c>
      <c r="CX35" s="14">
        <f t="shared" si="45"/>
        <v>-0.16211308364332411</v>
      </c>
      <c r="CY35" s="14">
        <f t="shared" si="105"/>
        <v>2.3345205360931907E-2</v>
      </c>
      <c r="CZ35" s="14">
        <f t="shared" si="106"/>
        <v>-2.758660531066798E-4</v>
      </c>
      <c r="DA35" s="14">
        <f t="shared" si="46"/>
        <v>2.0247116282097147E-2</v>
      </c>
      <c r="DB35" s="14">
        <f t="shared" si="47"/>
        <v>0.9060298392886218</v>
      </c>
      <c r="DC35" s="14">
        <f t="shared" si="48"/>
        <v>0.87985247928184096</v>
      </c>
      <c r="DD35" s="14">
        <f t="shared" si="49"/>
        <v>7.9852479281840916E-2</v>
      </c>
      <c r="DE35" s="14">
        <v>0.85</v>
      </c>
      <c r="DF35" s="14">
        <f t="shared" si="50"/>
        <v>0.34819672742760516</v>
      </c>
      <c r="DG35" s="14">
        <f t="shared" si="51"/>
        <v>-0.15257701989959918</v>
      </c>
      <c r="DH35" s="14">
        <f t="shared" si="52"/>
        <v>2.0679489869891248E-2</v>
      </c>
      <c r="DI35" s="14">
        <f t="shared" si="53"/>
        <v>-2.0372933506852462E-4</v>
      </c>
      <c r="DJ35" s="14">
        <f t="shared" si="54"/>
        <v>1.7751215344537986E-2</v>
      </c>
      <c r="DK35" s="14">
        <f t="shared" si="107"/>
        <v>0.91629699833095923</v>
      </c>
      <c r="DL35" s="14">
        <f t="shared" si="108"/>
        <v>0.88457158464228725</v>
      </c>
      <c r="DM35" s="14">
        <f t="shared" si="109"/>
        <v>3.4571584642287267E-2</v>
      </c>
      <c r="DN35" s="14">
        <f t="shared" si="110"/>
        <v>-0.90561789279107419</v>
      </c>
      <c r="DO35" s="14">
        <f t="shared" si="111"/>
        <v>0.88817458214715606</v>
      </c>
      <c r="DP35" s="14">
        <f t="shared" si="55"/>
        <v>0.85</v>
      </c>
      <c r="DQ35" s="14">
        <f t="shared" si="56"/>
        <v>0.34819672742760516</v>
      </c>
      <c r="DR35" s="14">
        <f t="shared" si="57"/>
        <v>-0.15257701989959918</v>
      </c>
      <c r="DS35" s="14">
        <f t="shared" si="58"/>
        <v>2.0679489869891248E-2</v>
      </c>
      <c r="DT35" s="14">
        <f t="shared" si="59"/>
        <v>-2.0372933506852462E-4</v>
      </c>
      <c r="DU35" s="14">
        <f t="shared" si="60"/>
        <v>1.7751215344537986E-2</v>
      </c>
      <c r="DV35" s="14">
        <f t="shared" si="61"/>
        <v>0.91629699833095923</v>
      </c>
      <c r="DW35" s="14">
        <f t="shared" si="62"/>
        <v>0.88457158464228725</v>
      </c>
      <c r="DX35" s="14">
        <f t="shared" si="63"/>
        <v>3.4571584642287267E-2</v>
      </c>
      <c r="DY35" s="14">
        <f t="shared" si="64"/>
        <v>0.88817458214715606</v>
      </c>
      <c r="DZ35" s="14">
        <f t="shared" si="65"/>
        <v>0.33323090331854088</v>
      </c>
      <c r="EA35" s="14">
        <f t="shared" si="66"/>
        <v>-0.14601911552246122</v>
      </c>
      <c r="EB35" s="14">
        <f t="shared" si="67"/>
        <v>1.8940044364637327E-2</v>
      </c>
      <c r="EC35" s="14">
        <f t="shared" si="68"/>
        <v>-1.6355223926174176E-4</v>
      </c>
      <c r="ED35" s="14">
        <f t="shared" si="69"/>
        <v>1.6148146857394678E-2</v>
      </c>
      <c r="EE35" s="14">
        <f t="shared" si="70"/>
        <v>0.92305922203883151</v>
      </c>
      <c r="EF35" s="14">
        <f t="shared" si="71"/>
        <v>0.88799017695699345</v>
      </c>
      <c r="EG35" s="14">
        <f t="shared" si="72"/>
        <v>-1.8440519016260648E-4</v>
      </c>
      <c r="EH35" s="14">
        <f t="shared" si="73"/>
        <v>-0.91044846800082446</v>
      </c>
      <c r="EI35" s="14">
        <f t="shared" si="74"/>
        <v>0.88797203889880771</v>
      </c>
      <c r="EM35">
        <f t="shared" si="20"/>
        <v>1212.064601518618</v>
      </c>
      <c r="EW35">
        <f t="shared" si="112"/>
        <v>3.8627612659080204</v>
      </c>
      <c r="EX35">
        <f t="shared" si="75"/>
        <v>5.7638012490868376E-2</v>
      </c>
      <c r="EY35">
        <f t="shared" si="113"/>
        <v>1.1433805740504983</v>
      </c>
      <c r="EZ35">
        <f t="shared" si="114"/>
        <v>1.4338208363235714E-2</v>
      </c>
      <c r="FB35" s="16">
        <v>2189.6999999999998</v>
      </c>
      <c r="FC35" s="16">
        <v>9961.2999999999993</v>
      </c>
    </row>
    <row r="36" spans="3:159">
      <c r="C36" s="4">
        <f t="shared" si="76"/>
        <v>1205.3909056304806</v>
      </c>
      <c r="D36" s="4">
        <f>Sheet2!J36</f>
        <v>1322.6482177970454</v>
      </c>
      <c r="E36" s="4">
        <f t="shared" si="21"/>
        <v>1255.1419038209708</v>
      </c>
      <c r="F36" s="4">
        <f t="shared" si="22"/>
        <v>67.50631397607458</v>
      </c>
      <c r="G36" s="4">
        <f>Sheet3!D36</f>
        <v>563</v>
      </c>
      <c r="H36" s="4">
        <f>Sheet3!F36</f>
        <v>-609.87478772933218</v>
      </c>
      <c r="I36" s="4">
        <f t="shared" si="23"/>
        <v>0.89170366734985496</v>
      </c>
      <c r="J36" s="4">
        <f t="shared" si="24"/>
        <v>1246.9433435794665</v>
      </c>
      <c r="K36">
        <f t="shared" si="0"/>
        <v>1264.0195617137629</v>
      </c>
      <c r="M36">
        <f t="shared" si="1"/>
        <v>1264.0195617137629</v>
      </c>
      <c r="Q36">
        <f t="shared" si="25"/>
        <v>202.60509900874303</v>
      </c>
      <c r="S36">
        <f t="shared" si="26"/>
        <v>1.211329929560536</v>
      </c>
      <c r="T36">
        <f t="shared" si="27"/>
        <v>1.2276339647122604E-2</v>
      </c>
      <c r="U36">
        <f t="shared" si="28"/>
        <v>121.1329929560536</v>
      </c>
      <c r="V36">
        <f t="shared" si="77"/>
        <v>680.16175544824102</v>
      </c>
      <c r="W36">
        <f t="shared" si="29"/>
        <v>58.183590211041846</v>
      </c>
      <c r="X36">
        <f t="shared" si="78"/>
        <v>0.7897394900991257</v>
      </c>
      <c r="Y36">
        <f t="shared" si="30"/>
        <v>48.33</v>
      </c>
      <c r="Z36">
        <f t="shared" si="31"/>
        <v>1.0094416079671134</v>
      </c>
      <c r="AA36">
        <f t="shared" si="32"/>
        <v>48.786312913050587</v>
      </c>
      <c r="AB36">
        <f t="shared" si="33"/>
        <v>59.096320984483832</v>
      </c>
      <c r="AC36">
        <f t="shared" si="2"/>
        <v>1.211329929560536</v>
      </c>
      <c r="AD36">
        <f t="shared" si="34"/>
        <v>48.786312913050587</v>
      </c>
      <c r="AI36">
        <f t="shared" si="115"/>
        <v>0.56538061103385306</v>
      </c>
      <c r="AJ36">
        <f t="shared" si="116"/>
        <v>0.74923034185982995</v>
      </c>
      <c r="AK36">
        <f t="shared" si="35"/>
        <v>1.9711632057810144</v>
      </c>
      <c r="AL36">
        <f t="shared" si="3"/>
        <v>0</v>
      </c>
      <c r="AM36">
        <f t="shared" si="4"/>
        <v>1.9711632057810144</v>
      </c>
      <c r="AN36">
        <f t="shared" si="79"/>
        <v>1.9711632057810144</v>
      </c>
      <c r="AO36">
        <f t="shared" si="5"/>
        <v>0</v>
      </c>
      <c r="AP36">
        <f t="shared" si="6"/>
        <v>30</v>
      </c>
      <c r="AQ36">
        <f t="shared" si="80"/>
        <v>30</v>
      </c>
      <c r="AS36">
        <f t="shared" si="81"/>
        <v>1.8950818016698094</v>
      </c>
      <c r="AU36">
        <f t="shared" si="36"/>
        <v>0.88439151146729766</v>
      </c>
      <c r="AW36">
        <f t="shared" si="7"/>
        <v>0.36083617448022293</v>
      </c>
      <c r="AX36">
        <f t="shared" si="7"/>
        <v>3.0867281115271331E-2</v>
      </c>
      <c r="AY36">
        <f t="shared" si="82"/>
        <v>0.39170345559549424</v>
      </c>
      <c r="AZ36">
        <f t="shared" si="37"/>
        <v>0.92119732242763908</v>
      </c>
      <c r="BA36">
        <f t="shared" si="83"/>
        <v>7.8802677572360924E-2</v>
      </c>
      <c r="BB36">
        <f t="shared" si="8"/>
        <v>0.86681323054544934</v>
      </c>
      <c r="BC36">
        <f t="shared" si="84"/>
        <v>0.86681323054544934</v>
      </c>
      <c r="BD36">
        <f t="shared" si="85"/>
        <v>0.78969252685291103</v>
      </c>
      <c r="BE36">
        <f t="shared" si="86"/>
        <v>6.755326362749077E-2</v>
      </c>
      <c r="BF36">
        <f t="shared" si="9"/>
        <v>25.689924560644425</v>
      </c>
      <c r="BG36">
        <f t="shared" si="87"/>
        <v>9.1500910356993072E-3</v>
      </c>
      <c r="BH36">
        <f t="shared" si="88"/>
        <v>2.1428500052096872E-3</v>
      </c>
      <c r="BI36">
        <f t="shared" si="89"/>
        <v>0.91141270831812526</v>
      </c>
      <c r="BJ36">
        <f t="shared" si="90"/>
        <v>2.3511302680472757E-3</v>
      </c>
      <c r="BK36">
        <f t="shared" si="38"/>
        <v>3.4769345953369574E-3</v>
      </c>
      <c r="BL36">
        <f t="shared" si="39"/>
        <v>7.1374192084425037</v>
      </c>
      <c r="BM36">
        <f t="shared" si="91"/>
        <v>4.8714170960061608E-4</v>
      </c>
      <c r="BN36">
        <f t="shared" si="92"/>
        <v>0.72502905622476521</v>
      </c>
      <c r="BO36">
        <f t="shared" si="93"/>
        <v>1.7058429666472987</v>
      </c>
      <c r="BP36">
        <f t="shared" si="94"/>
        <v>0.65194083028979855</v>
      </c>
      <c r="BQ36">
        <f t="shared" si="40"/>
        <v>1.0916804656889713E-5</v>
      </c>
      <c r="BR36">
        <f t="shared" si="95"/>
        <v>1.0878366771727603</v>
      </c>
      <c r="BS36">
        <f t="shared" si="96"/>
        <v>0.99941678575909587</v>
      </c>
      <c r="BT36">
        <f t="shared" si="97"/>
        <v>1.0884714892461067</v>
      </c>
      <c r="BU36">
        <f t="shared" si="41"/>
        <v>0.70961900644588038</v>
      </c>
      <c r="BV36">
        <f t="shared" si="42"/>
        <v>0.70961900644588038</v>
      </c>
      <c r="BW36">
        <f t="shared" si="43"/>
        <v>0.70961900644588038</v>
      </c>
      <c r="BX36">
        <f t="shared" si="10"/>
        <v>17.603866518540276</v>
      </c>
      <c r="BY36">
        <f t="shared" si="11"/>
        <v>0.12485324603579213</v>
      </c>
      <c r="BZ36">
        <f t="shared" si="12"/>
        <v>33417.927607435297</v>
      </c>
      <c r="CA36">
        <f t="shared" si="13"/>
        <v>0.4729894376787025</v>
      </c>
      <c r="CB36">
        <f t="shared" si="14"/>
        <v>9326.1415430970501</v>
      </c>
      <c r="CC36">
        <f t="shared" si="98"/>
        <v>1.6187778227438283E-4</v>
      </c>
      <c r="CD36">
        <f t="shared" si="99"/>
        <v>5.4097398979906296E-4</v>
      </c>
      <c r="CE36">
        <f t="shared" si="100"/>
        <v>-2.7730730852953975</v>
      </c>
      <c r="CF36">
        <f t="shared" si="101"/>
        <v>11.117436001825206</v>
      </c>
      <c r="CG36">
        <f t="shared" si="102"/>
        <v>8.0907861774018701E-3</v>
      </c>
      <c r="CH36">
        <f t="shared" si="15"/>
        <v>35.794239863007547</v>
      </c>
      <c r="CI36" s="11">
        <f t="shared" si="16"/>
        <v>1962875975.2045288</v>
      </c>
      <c r="CJ36" s="18">
        <f t="shared" si="44"/>
        <v>0.24875499095245157</v>
      </c>
      <c r="CK36" s="18">
        <f t="shared" si="17"/>
        <v>49.750998190490314</v>
      </c>
      <c r="CL36">
        <f t="shared" si="103"/>
        <v>3800</v>
      </c>
      <c r="CM36" s="4">
        <f t="shared" si="18"/>
        <v>1255.1419038209708</v>
      </c>
      <c r="CN36" s="11"/>
      <c r="CO36" s="11"/>
      <c r="CP36" s="11"/>
      <c r="CQ36" s="11"/>
      <c r="CR36" s="11"/>
      <c r="CS36" s="11"/>
      <c r="CT36" s="11"/>
      <c r="CU36" s="13">
        <f t="shared" si="19"/>
        <v>1.8950818016698094</v>
      </c>
      <c r="CV36" s="14">
        <v>0.8</v>
      </c>
      <c r="CW36" s="14">
        <f t="shared" si="104"/>
        <v>0.38581725873511569</v>
      </c>
      <c r="CX36" s="14">
        <f t="shared" si="45"/>
        <v>-0.16906203570185988</v>
      </c>
      <c r="CY36" s="14">
        <f t="shared" si="105"/>
        <v>2.5389476898297684E-2</v>
      </c>
      <c r="CZ36" s="14">
        <f t="shared" si="106"/>
        <v>-3.4028154628631057E-4</v>
      </c>
      <c r="DA36" s="14">
        <f t="shared" si="46"/>
        <v>2.2193290144770648E-2</v>
      </c>
      <c r="DB36" s="14">
        <f t="shared" si="47"/>
        <v>0.89823421689099081</v>
      </c>
      <c r="DC36" s="14">
        <f t="shared" si="48"/>
        <v>0.87660249533614676</v>
      </c>
      <c r="DD36" s="14">
        <f t="shared" si="49"/>
        <v>7.6602495336146714E-2</v>
      </c>
      <c r="DE36" s="14">
        <v>0.85</v>
      </c>
      <c r="DF36" s="14">
        <f t="shared" si="50"/>
        <v>0.36312212586834419</v>
      </c>
      <c r="DG36" s="14">
        <f t="shared" si="51"/>
        <v>-0.1591172100723387</v>
      </c>
      <c r="DH36" s="14">
        <f t="shared" si="52"/>
        <v>2.2490332477384804E-2</v>
      </c>
      <c r="DI36" s="14">
        <f t="shared" si="53"/>
        <v>-2.5130070329527167E-4</v>
      </c>
      <c r="DJ36" s="14">
        <f t="shared" si="54"/>
        <v>1.9441535927433046E-2</v>
      </c>
      <c r="DK36" s="14">
        <f t="shared" si="107"/>
        <v>0.90930983886060712</v>
      </c>
      <c r="DL36" s="14">
        <f t="shared" si="108"/>
        <v>0.88130280300971831</v>
      </c>
      <c r="DM36" s="14">
        <f t="shared" si="109"/>
        <v>3.1302803009718327E-2</v>
      </c>
      <c r="DN36" s="14">
        <f t="shared" si="110"/>
        <v>-0.90599384652856896</v>
      </c>
      <c r="DO36" s="14">
        <f t="shared" si="111"/>
        <v>0.88455078986425684</v>
      </c>
      <c r="DP36" s="14">
        <f t="shared" si="55"/>
        <v>0.85</v>
      </c>
      <c r="DQ36" s="14">
        <f t="shared" si="56"/>
        <v>0.36312212586834419</v>
      </c>
      <c r="DR36" s="14">
        <f t="shared" si="57"/>
        <v>-0.1591172100723387</v>
      </c>
      <c r="DS36" s="14">
        <f t="shared" si="58"/>
        <v>2.2490332477384804E-2</v>
      </c>
      <c r="DT36" s="14">
        <f t="shared" si="59"/>
        <v>-2.5130070329527167E-4</v>
      </c>
      <c r="DU36" s="14">
        <f t="shared" si="60"/>
        <v>1.9441535927433046E-2</v>
      </c>
      <c r="DV36" s="14">
        <f t="shared" si="61"/>
        <v>0.90930983886060712</v>
      </c>
      <c r="DW36" s="14">
        <f t="shared" si="62"/>
        <v>0.88130280300971831</v>
      </c>
      <c r="DX36" s="14">
        <f t="shared" si="63"/>
        <v>3.1302803009718327E-2</v>
      </c>
      <c r="DY36" s="14">
        <f t="shared" si="64"/>
        <v>0.88455078986425684</v>
      </c>
      <c r="DZ36" s="14">
        <f t="shared" si="65"/>
        <v>0.3489384787451929</v>
      </c>
      <c r="EA36" s="14">
        <f t="shared" si="66"/>
        <v>-0.15290204939192165</v>
      </c>
      <c r="EB36" s="14">
        <f t="shared" si="67"/>
        <v>2.076768930289934E-2</v>
      </c>
      <c r="EC36" s="14">
        <f t="shared" si="68"/>
        <v>-2.0590858748784614E-4</v>
      </c>
      <c r="ED36" s="14">
        <f t="shared" si="69"/>
        <v>1.7833037606811021E-2</v>
      </c>
      <c r="EE36" s="14">
        <f t="shared" si="70"/>
        <v>0.91595543918869216</v>
      </c>
      <c r="EF36" s="14">
        <f t="shared" si="71"/>
        <v>0.88440581629168047</v>
      </c>
      <c r="EG36" s="14">
        <f t="shared" si="72"/>
        <v>-1.4497357257636789E-4</v>
      </c>
      <c r="EH36" s="14">
        <f t="shared" si="73"/>
        <v>-0.91018980190747356</v>
      </c>
      <c r="EI36" s="14">
        <f t="shared" si="74"/>
        <v>0.88439151146729766</v>
      </c>
      <c r="EM36">
        <f t="shared" si="20"/>
        <v>1264.0195617137629</v>
      </c>
      <c r="EW36">
        <f t="shared" si="112"/>
        <v>4.0448410590339305</v>
      </c>
      <c r="EX36">
        <f t="shared" si="75"/>
        <v>6.0354907651630769E-2</v>
      </c>
      <c r="EY36">
        <f t="shared" si="113"/>
        <v>1.1527530903291379</v>
      </c>
      <c r="EZ36">
        <f t="shared" si="114"/>
        <v>1.445574148767466E-2</v>
      </c>
    </row>
    <row r="37" spans="3:159">
      <c r="C37" s="4">
        <f t="shared" si="76"/>
        <v>1255.1419038209708</v>
      </c>
      <c r="D37" s="4">
        <f>Sheet2!J37</f>
        <v>1380.8411293921199</v>
      </c>
      <c r="E37" s="4">
        <f t="shared" si="21"/>
        <v>1307.2563588566784</v>
      </c>
      <c r="F37" s="4">
        <f t="shared" si="22"/>
        <v>73.584770535441521</v>
      </c>
      <c r="G37" s="4">
        <f>Sheet3!D37</f>
        <v>564</v>
      </c>
      <c r="H37" s="4">
        <f>Sheet3!F37</f>
        <v>-647.40481508651328</v>
      </c>
      <c r="I37" s="4">
        <f t="shared" si="23"/>
        <v>0.88265583071031661</v>
      </c>
      <c r="J37" s="4">
        <f t="shared" si="24"/>
        <v>1297.4736740655921</v>
      </c>
      <c r="K37">
        <f t="shared" si="0"/>
        <v>1317.9915166065452</v>
      </c>
      <c r="M37">
        <f t="shared" si="1"/>
        <v>1317.9915166065452</v>
      </c>
      <c r="Q37">
        <f t="shared" si="25"/>
        <v>212.08535105329156</v>
      </c>
      <c r="S37">
        <f t="shared" si="26"/>
        <v>1.2099118135990317</v>
      </c>
      <c r="T37">
        <f t="shared" si="27"/>
        <v>1.1726084942289473E-2</v>
      </c>
      <c r="U37">
        <f t="shared" si="28"/>
        <v>120.99118135990317</v>
      </c>
      <c r="V37">
        <f t="shared" si="77"/>
        <v>679.36548333585631</v>
      </c>
      <c r="W37">
        <f t="shared" si="29"/>
        <v>44.459039410618928</v>
      </c>
      <c r="X37">
        <f t="shared" si="78"/>
        <v>0.78879146489467089</v>
      </c>
      <c r="Y37">
        <f t="shared" si="30"/>
        <v>48.33</v>
      </c>
      <c r="Z37">
        <f t="shared" si="31"/>
        <v>1.0082598446658597</v>
      </c>
      <c r="AA37">
        <f t="shared" si="32"/>
        <v>48.729198292701</v>
      </c>
      <c r="AB37">
        <f t="shared" si="33"/>
        <v>58.958032681548701</v>
      </c>
      <c r="AC37">
        <f t="shared" si="2"/>
        <v>1.2099118135990317</v>
      </c>
      <c r="AD37">
        <f t="shared" si="34"/>
        <v>48.729198292701</v>
      </c>
      <c r="AI37">
        <f t="shared" si="115"/>
        <v>0.55646952176745046</v>
      </c>
      <c r="AJ37">
        <f t="shared" si="116"/>
        <v>0.74254161275897457</v>
      </c>
      <c r="AK37">
        <f t="shared" si="35"/>
        <v>1.9185846314805983</v>
      </c>
      <c r="AL37">
        <f t="shared" si="3"/>
        <v>0</v>
      </c>
      <c r="AM37">
        <f t="shared" si="4"/>
        <v>1.9185846314805983</v>
      </c>
      <c r="AN37">
        <f t="shared" si="79"/>
        <v>1.9185846314805983</v>
      </c>
      <c r="AO37">
        <f t="shared" si="5"/>
        <v>0</v>
      </c>
      <c r="AP37">
        <f t="shared" si="6"/>
        <v>30</v>
      </c>
      <c r="AQ37">
        <f t="shared" si="80"/>
        <v>30</v>
      </c>
      <c r="AS37">
        <f t="shared" si="81"/>
        <v>1.9759992752721818</v>
      </c>
      <c r="AU37">
        <f t="shared" si="36"/>
        <v>0.88082072705717984</v>
      </c>
      <c r="AW37">
        <f t="shared" si="7"/>
        <v>0.36041373999228432</v>
      </c>
      <c r="AX37">
        <f t="shared" si="7"/>
        <v>2.3586197802934243E-2</v>
      </c>
      <c r="AY37">
        <f t="shared" si="82"/>
        <v>0.38399993779521857</v>
      </c>
      <c r="AZ37">
        <f t="shared" si="37"/>
        <v>0.93857759993827805</v>
      </c>
      <c r="BA37">
        <f t="shared" si="83"/>
        <v>6.1422400061721949E-2</v>
      </c>
      <c r="BB37">
        <f t="shared" si="8"/>
        <v>0.87476561877666537</v>
      </c>
      <c r="BC37">
        <f t="shared" si="84"/>
        <v>0.87476561877666537</v>
      </c>
      <c r="BD37">
        <f t="shared" si="85"/>
        <v>0.78853706992441785</v>
      </c>
      <c r="BE37">
        <f t="shared" si="86"/>
        <v>5.1603446934574873E-2</v>
      </c>
      <c r="BF37">
        <f t="shared" si="9"/>
        <v>25.674882432135629</v>
      </c>
      <c r="BG37">
        <f t="shared" si="87"/>
        <v>8.9086310903734086E-3</v>
      </c>
      <c r="BH37">
        <f t="shared" si="88"/>
        <v>2.1376761918905844E-3</v>
      </c>
      <c r="BI37">
        <f t="shared" si="89"/>
        <v>0.91366679352137592</v>
      </c>
      <c r="BJ37">
        <f t="shared" si="90"/>
        <v>2.3396671598972497E-3</v>
      </c>
      <c r="BK37">
        <f t="shared" si="38"/>
        <v>3.4549199919006162E-3</v>
      </c>
      <c r="BL37">
        <f t="shared" si="39"/>
        <v>6.1098487091724945</v>
      </c>
      <c r="BM37">
        <f t="shared" si="91"/>
        <v>5.6546735547049966E-4</v>
      </c>
      <c r="BN37">
        <f t="shared" si="92"/>
        <v>0.87315753141261476</v>
      </c>
      <c r="BO37">
        <f t="shared" si="93"/>
        <v>1.8513173778934626</v>
      </c>
      <c r="BP37">
        <f t="shared" si="94"/>
        <v>0.68676137786503277</v>
      </c>
      <c r="BQ37">
        <f t="shared" si="40"/>
        <v>8.265302834061211E-6</v>
      </c>
      <c r="BR37">
        <f t="shared" si="95"/>
        <v>1.0880220238474319</v>
      </c>
      <c r="BS37">
        <f t="shared" si="96"/>
        <v>0.99955840508347316</v>
      </c>
      <c r="BT37">
        <f t="shared" si="97"/>
        <v>1.0885027011068664</v>
      </c>
      <c r="BU37">
        <f t="shared" si="41"/>
        <v>0.74754161482196146</v>
      </c>
      <c r="BV37">
        <f t="shared" si="42"/>
        <v>0.74754161482196146</v>
      </c>
      <c r="BW37">
        <f t="shared" si="43"/>
        <v>0.74754161482196146</v>
      </c>
      <c r="BX37">
        <f t="shared" si="10"/>
        <v>17.562672603498005</v>
      </c>
      <c r="BY37">
        <f t="shared" si="11"/>
        <v>9.9883672460391301E-2</v>
      </c>
      <c r="BZ37">
        <f t="shared" si="12"/>
        <v>33293.212077930533</v>
      </c>
      <c r="CA37">
        <f t="shared" si="13"/>
        <v>0.55972291157952114</v>
      </c>
      <c r="CB37">
        <f t="shared" si="14"/>
        <v>7851.5706671451226</v>
      </c>
      <c r="CC37">
        <f t="shared" si="98"/>
        <v>1.6187778227438283E-4</v>
      </c>
      <c r="CD37">
        <f t="shared" si="99"/>
        <v>6.4257206791905048E-4</v>
      </c>
      <c r="CE37">
        <f t="shared" si="100"/>
        <v>-2.7094264116846882</v>
      </c>
      <c r="CF37">
        <f t="shared" si="101"/>
        <v>10.88235483706133</v>
      </c>
      <c r="CG37">
        <f t="shared" si="102"/>
        <v>8.4441168532628265E-3</v>
      </c>
      <c r="CH37">
        <f t="shared" si="15"/>
        <v>37.496223362778217</v>
      </c>
      <c r="CI37" s="11">
        <f t="shared" si="16"/>
        <v>1941039411.0929401</v>
      </c>
      <c r="CJ37" s="18">
        <f t="shared" si="44"/>
        <v>0.26057227517853787</v>
      </c>
      <c r="CK37" s="18">
        <f t="shared" si="17"/>
        <v>52.114455035707572</v>
      </c>
      <c r="CL37">
        <f t="shared" si="103"/>
        <v>4000</v>
      </c>
      <c r="CM37" s="4">
        <f t="shared" si="18"/>
        <v>1307.2563588566784</v>
      </c>
      <c r="CN37" s="11"/>
      <c r="CO37" s="11"/>
      <c r="CP37" s="11"/>
      <c r="CQ37" s="11"/>
      <c r="CR37" s="11"/>
      <c r="CS37" s="11"/>
      <c r="CT37" s="11"/>
      <c r="CU37" s="13">
        <f t="shared" si="19"/>
        <v>1.9759992752721818</v>
      </c>
      <c r="CV37" s="14">
        <v>0.8</v>
      </c>
      <c r="CW37" s="14">
        <f t="shared" si="104"/>
        <v>0.40229114277617922</v>
      </c>
      <c r="CX37" s="14">
        <f t="shared" si="45"/>
        <v>-0.17628075987461833</v>
      </c>
      <c r="CY37" s="14">
        <f t="shared" si="105"/>
        <v>2.7603960216562633E-2</v>
      </c>
      <c r="CZ37" s="14">
        <f t="shared" si="106"/>
        <v>-4.1940393107006441E-4</v>
      </c>
      <c r="DA37" s="14">
        <f t="shared" si="46"/>
        <v>2.4332977624347201E-2</v>
      </c>
      <c r="DB37" s="14">
        <f t="shared" si="47"/>
        <v>0.88986517550863253</v>
      </c>
      <c r="DC37" s="14">
        <f t="shared" si="48"/>
        <v>0.87339567367735171</v>
      </c>
      <c r="DD37" s="14">
        <f t="shared" si="49"/>
        <v>7.3395673677351669E-2</v>
      </c>
      <c r="DE37" s="14">
        <v>0.85</v>
      </c>
      <c r="DF37" s="14">
        <f t="shared" si="50"/>
        <v>0.3786269579069923</v>
      </c>
      <c r="DG37" s="14">
        <f t="shared" si="51"/>
        <v>-0.16591130341140553</v>
      </c>
      <c r="DH37" s="14">
        <f t="shared" si="52"/>
        <v>2.4451950918477641E-2</v>
      </c>
      <c r="DI37" s="14">
        <f t="shared" si="53"/>
        <v>-3.0973323118153764E-4</v>
      </c>
      <c r="DJ37" s="14">
        <f t="shared" si="54"/>
        <v>2.1297290530706843E-2</v>
      </c>
      <c r="DK37" s="14">
        <f t="shared" si="107"/>
        <v>0.90180101531833401</v>
      </c>
      <c r="DL37" s="14">
        <f t="shared" si="108"/>
        <v>0.87805629896237469</v>
      </c>
      <c r="DM37" s="14">
        <f t="shared" si="109"/>
        <v>2.8056298962374715E-2</v>
      </c>
      <c r="DN37" s="14">
        <f t="shared" si="110"/>
        <v>-0.90678749429954031</v>
      </c>
      <c r="DO37" s="14">
        <f t="shared" si="111"/>
        <v>0.88094032409880896</v>
      </c>
      <c r="DP37" s="14">
        <f t="shared" si="55"/>
        <v>0.85</v>
      </c>
      <c r="DQ37" s="14">
        <f t="shared" si="56"/>
        <v>0.3786269579069923</v>
      </c>
      <c r="DR37" s="14">
        <f t="shared" si="57"/>
        <v>-0.16591130341140553</v>
      </c>
      <c r="DS37" s="14">
        <f t="shared" si="58"/>
        <v>2.4451950918477641E-2</v>
      </c>
      <c r="DT37" s="14">
        <f t="shared" si="59"/>
        <v>-3.0973323118153764E-4</v>
      </c>
      <c r="DU37" s="14">
        <f t="shared" si="60"/>
        <v>2.1297290530706846E-2</v>
      </c>
      <c r="DV37" s="14">
        <f t="shared" si="61"/>
        <v>0.90180101531833401</v>
      </c>
      <c r="DW37" s="14">
        <f t="shared" si="62"/>
        <v>0.87805629896237469</v>
      </c>
      <c r="DX37" s="14">
        <f t="shared" si="63"/>
        <v>2.8056298962374715E-2</v>
      </c>
      <c r="DY37" s="14">
        <f t="shared" si="64"/>
        <v>0.88094032409880896</v>
      </c>
      <c r="DZ37" s="14">
        <f t="shared" si="65"/>
        <v>0.36532884852350761</v>
      </c>
      <c r="EA37" s="14">
        <f t="shared" si="66"/>
        <v>-0.16008417828297408</v>
      </c>
      <c r="EB37" s="14">
        <f t="shared" si="67"/>
        <v>2.2764514220661548E-2</v>
      </c>
      <c r="EC37" s="14">
        <f t="shared" si="68"/>
        <v>-2.5902995059794734E-4</v>
      </c>
      <c r="ED37" s="14">
        <f t="shared" si="69"/>
        <v>1.9699376894569666E-2</v>
      </c>
      <c r="EE37" s="14">
        <f t="shared" si="70"/>
        <v>0.90825655946652384</v>
      </c>
      <c r="EF37" s="14">
        <f t="shared" si="71"/>
        <v>0.88083145417018149</v>
      </c>
      <c r="EG37" s="14">
        <f t="shared" si="72"/>
        <v>-1.0886992862746414E-4</v>
      </c>
      <c r="EH37" s="14">
        <f t="shared" si="73"/>
        <v>-0.910306201093943</v>
      </c>
      <c r="EI37" s="14">
        <f t="shared" si="74"/>
        <v>0.88082072705717984</v>
      </c>
      <c r="EM37">
        <f t="shared" si="20"/>
        <v>1317.9915166065452</v>
      </c>
      <c r="EW37">
        <f t="shared" si="112"/>
        <v>4.2348356990360383</v>
      </c>
      <c r="EX37">
        <f t="shared" si="75"/>
        <v>6.3189903831770131E-2</v>
      </c>
      <c r="EY37">
        <f t="shared" si="113"/>
        <v>1.1627451606966992</v>
      </c>
      <c r="EZ37">
        <f t="shared" si="114"/>
        <v>1.4581043937411647E-2</v>
      </c>
    </row>
    <row r="38" spans="3:159">
      <c r="C38" s="4">
        <f t="shared" si="76"/>
        <v>1307.2563588566784</v>
      </c>
      <c r="D38" s="4">
        <f>Sheet2!J38</f>
        <v>1441.2627986915509</v>
      </c>
      <c r="E38" s="4">
        <f t="shared" si="21"/>
        <v>1362.3785036413119</v>
      </c>
      <c r="F38" s="4">
        <f t="shared" si="22"/>
        <v>78.884295050238961</v>
      </c>
      <c r="G38" s="4">
        <f>Sheet3!D38</f>
        <v>565</v>
      </c>
      <c r="H38" s="4">
        <f>Sheet3!F38</f>
        <v>-685.37637930538222</v>
      </c>
      <c r="I38" s="4">
        <f t="shared" si="23"/>
        <v>0.87218203887786516</v>
      </c>
      <c r="J38" s="4">
        <f t="shared" si="24"/>
        <v>1350.8180388433314</v>
      </c>
      <c r="K38">
        <f t="shared" si="0"/>
        <v>1374.2595787741147</v>
      </c>
      <c r="M38">
        <f t="shared" si="1"/>
        <v>1374.2595787741147</v>
      </c>
      <c r="Q38">
        <f t="shared" si="25"/>
        <v>222.00771262088819</v>
      </c>
      <c r="S38">
        <f t="shared" si="26"/>
        <v>1.2084351349172102</v>
      </c>
      <c r="T38">
        <f t="shared" si="27"/>
        <v>1.1200566631113788E-2</v>
      </c>
      <c r="U38">
        <f t="shared" si="28"/>
        <v>120.84351349172103</v>
      </c>
      <c r="V38">
        <f t="shared" si="77"/>
        <v>678.53632825601358</v>
      </c>
      <c r="W38">
        <f t="shared" si="29"/>
        <v>31.352947994702745</v>
      </c>
      <c r="X38">
        <f t="shared" si="78"/>
        <v>0.78779922873791119</v>
      </c>
      <c r="Y38">
        <f t="shared" si="30"/>
        <v>48.33</v>
      </c>
      <c r="Z38">
        <f t="shared" si="31"/>
        <v>1.0070292790976751</v>
      </c>
      <c r="AA38">
        <f t="shared" si="32"/>
        <v>48.66972505879064</v>
      </c>
      <c r="AB38">
        <f t="shared" si="33"/>
        <v>58.814205767803195</v>
      </c>
      <c r="AC38">
        <f t="shared" si="2"/>
        <v>1.2084351349172102</v>
      </c>
      <c r="AD38">
        <f t="shared" si="34"/>
        <v>48.66972505879064</v>
      </c>
      <c r="AI38">
        <f t="shared" si="115"/>
        <v>0.54757176279369979</v>
      </c>
      <c r="AJ38">
        <f t="shared" si="116"/>
        <v>0.73578739350216438</v>
      </c>
      <c r="AK38">
        <f t="shared" si="35"/>
        <v>1.8667713153629817</v>
      </c>
      <c r="AL38">
        <f t="shared" si="3"/>
        <v>0</v>
      </c>
      <c r="AM38">
        <f t="shared" si="4"/>
        <v>1.8667713153629817</v>
      </c>
      <c r="AN38">
        <f t="shared" si="79"/>
        <v>1.8667713153629817</v>
      </c>
      <c r="AO38">
        <f t="shared" si="5"/>
        <v>0</v>
      </c>
      <c r="AP38">
        <f t="shared" si="6"/>
        <v>30</v>
      </c>
      <c r="AQ38">
        <f t="shared" si="80"/>
        <v>30</v>
      </c>
      <c r="AS38">
        <f t="shared" si="81"/>
        <v>2.0603591885668888</v>
      </c>
      <c r="AU38">
        <f t="shared" si="36"/>
        <v>0.87726467459853197</v>
      </c>
      <c r="AW38">
        <f t="shared" si="7"/>
        <v>0.35997386058909137</v>
      </c>
      <c r="AX38">
        <f t="shared" si="7"/>
        <v>1.6633216617171053E-2</v>
      </c>
      <c r="AY38">
        <f t="shared" si="82"/>
        <v>0.37660707720626241</v>
      </c>
      <c r="AZ38">
        <f t="shared" si="37"/>
        <v>0.95583403068110362</v>
      </c>
      <c r="BA38">
        <f t="shared" si="83"/>
        <v>4.4165969318896381E-2</v>
      </c>
      <c r="BB38">
        <f t="shared" si="8"/>
        <v>0.88224878918706628</v>
      </c>
      <c r="BC38">
        <f t="shared" si="84"/>
        <v>0.88224878918706628</v>
      </c>
      <c r="BD38">
        <f t="shared" si="85"/>
        <v>0.78733425686635472</v>
      </c>
      <c r="BE38">
        <f t="shared" si="86"/>
        <v>3.6380145000379317E-2</v>
      </c>
      <c r="BF38">
        <f t="shared" si="9"/>
        <v>25.659209749874666</v>
      </c>
      <c r="BG38">
        <f t="shared" si="87"/>
        <v>8.670691331247966E-3</v>
      </c>
      <c r="BH38">
        <f t="shared" si="88"/>
        <v>2.1325172721610819E-3</v>
      </c>
      <c r="BI38">
        <f t="shared" si="89"/>
        <v>0.91589272583273873</v>
      </c>
      <c r="BJ38">
        <f t="shared" si="90"/>
        <v>2.3283483010766094E-3</v>
      </c>
      <c r="BK38">
        <f t="shared" si="38"/>
        <v>3.4329612090094833E-3</v>
      </c>
      <c r="BL38">
        <f t="shared" si="39"/>
        <v>4.9942704332391648</v>
      </c>
      <c r="BM38">
        <f t="shared" si="91"/>
        <v>6.8737991962981198E-4</v>
      </c>
      <c r="BN38">
        <f t="shared" si="92"/>
        <v>1.1215250130877601</v>
      </c>
      <c r="BO38">
        <f t="shared" si="93"/>
        <v>2.0953747781155125</v>
      </c>
      <c r="BP38">
        <f t="shared" si="94"/>
        <v>0.73159988068596915</v>
      </c>
      <c r="BQ38">
        <f t="shared" si="40"/>
        <v>5.7748968194259229E-6</v>
      </c>
      <c r="BR38">
        <f t="shared" si="95"/>
        <v>1.0881961394064583</v>
      </c>
      <c r="BS38">
        <f t="shared" si="96"/>
        <v>0.99969143955719397</v>
      </c>
      <c r="BT38">
        <f t="shared" si="97"/>
        <v>1.0885320173277335</v>
      </c>
      <c r="BU38">
        <f t="shared" si="41"/>
        <v>0.79636989399982716</v>
      </c>
      <c r="BV38">
        <f t="shared" si="42"/>
        <v>0.79636989399982716</v>
      </c>
      <c r="BW38">
        <f t="shared" si="43"/>
        <v>0.79636989399982716</v>
      </c>
      <c r="BX38">
        <f t="shared" si="10"/>
        <v>17.519828823222507</v>
      </c>
      <c r="BY38">
        <f t="shared" si="11"/>
        <v>7.374680743576828E-2</v>
      </c>
      <c r="BZ38">
        <f t="shared" si="12"/>
        <v>33163.186320765621</v>
      </c>
      <c r="CA38">
        <f t="shared" si="13"/>
        <v>0.69629020704446232</v>
      </c>
      <c r="CB38">
        <f t="shared" si="14"/>
        <v>6286.9483874006728</v>
      </c>
      <c r="CC38">
        <f t="shared" si="98"/>
        <v>1.6187778227438283E-4</v>
      </c>
      <c r="CD38">
        <f t="shared" si="99"/>
        <v>8.0248789859811926E-4</v>
      </c>
      <c r="CE38">
        <f t="shared" si="100"/>
        <v>-2.62654581486367</v>
      </c>
      <c r="CF38">
        <f t="shared" si="101"/>
        <v>10.576165193515742</v>
      </c>
      <c r="CG38">
        <f t="shared" si="102"/>
        <v>8.9401241283240604E-3</v>
      </c>
      <c r="CH38">
        <f t="shared" si="15"/>
        <v>39.661939993939406</v>
      </c>
      <c r="CI38" s="11">
        <f t="shared" si="16"/>
        <v>1927695126.381747</v>
      </c>
      <c r="CJ38" s="18">
        <f t="shared" si="44"/>
        <v>0.27561072392316704</v>
      </c>
      <c r="CK38" s="18">
        <f t="shared" si="17"/>
        <v>55.122144784633406</v>
      </c>
      <c r="CL38">
        <f t="shared" si="103"/>
        <v>4200</v>
      </c>
      <c r="CM38" s="4">
        <f t="shared" si="18"/>
        <v>1362.3785036413119</v>
      </c>
      <c r="CN38" s="11"/>
      <c r="CO38" s="11"/>
      <c r="CP38" s="11"/>
      <c r="CQ38" s="11"/>
      <c r="CR38" s="11"/>
      <c r="CS38" s="11"/>
      <c r="CT38" s="11"/>
      <c r="CU38" s="13">
        <f t="shared" si="19"/>
        <v>2.0603591885668888</v>
      </c>
      <c r="CV38" s="14">
        <v>0.8</v>
      </c>
      <c r="CW38" s="14">
        <f t="shared" si="104"/>
        <v>0.41946586867234764</v>
      </c>
      <c r="CX38" s="14">
        <f t="shared" si="45"/>
        <v>-0.18380658734057198</v>
      </c>
      <c r="CY38" s="14">
        <f t="shared" si="105"/>
        <v>3.0011224010776768E-2</v>
      </c>
      <c r="CZ38" s="14">
        <f t="shared" si="106"/>
        <v>-5.1690803859139284E-4</v>
      </c>
      <c r="DA38" s="14">
        <f t="shared" si="46"/>
        <v>2.6696059383156365E-2</v>
      </c>
      <c r="DB38" s="14">
        <f t="shared" si="47"/>
        <v>0.8808560023152614</v>
      </c>
      <c r="DC38" s="14">
        <f t="shared" si="48"/>
        <v>0.87023692885461401</v>
      </c>
      <c r="DD38" s="14">
        <f t="shared" si="49"/>
        <v>7.0236928854613967E-2</v>
      </c>
      <c r="DE38" s="14">
        <v>0.85</v>
      </c>
      <c r="DF38" s="14">
        <f t="shared" si="50"/>
        <v>0.39479140580926841</v>
      </c>
      <c r="DG38" s="14">
        <f t="shared" si="51"/>
        <v>-0.17299443514406776</v>
      </c>
      <c r="DH38" s="14">
        <f t="shared" si="52"/>
        <v>2.6584336839996038E-2</v>
      </c>
      <c r="DI38" s="14">
        <f t="shared" si="53"/>
        <v>-3.8174081155638122E-4</v>
      </c>
      <c r="DJ38" s="14">
        <f t="shared" si="54"/>
        <v>2.3343727474509857E-2</v>
      </c>
      <c r="DK38" s="14">
        <f t="shared" si="107"/>
        <v>0.89370883640240417</v>
      </c>
      <c r="DL38" s="14">
        <f t="shared" si="108"/>
        <v>0.87483413802602372</v>
      </c>
      <c r="DM38" s="14">
        <f t="shared" si="109"/>
        <v>2.4834138026023744E-2</v>
      </c>
      <c r="DN38" s="14">
        <f t="shared" si="110"/>
        <v>-0.90805581657180567</v>
      </c>
      <c r="DO38" s="14">
        <f t="shared" si="111"/>
        <v>0.87734869109674374</v>
      </c>
      <c r="DP38" s="14">
        <f t="shared" si="55"/>
        <v>0.85</v>
      </c>
      <c r="DQ38" s="14">
        <f t="shared" si="56"/>
        <v>0.39479140580926841</v>
      </c>
      <c r="DR38" s="14">
        <f t="shared" si="57"/>
        <v>-0.17299443514406776</v>
      </c>
      <c r="DS38" s="14">
        <f t="shared" si="58"/>
        <v>2.6584336839996038E-2</v>
      </c>
      <c r="DT38" s="14">
        <f t="shared" si="59"/>
        <v>-3.8174081155638122E-4</v>
      </c>
      <c r="DU38" s="14">
        <f t="shared" si="60"/>
        <v>2.334372747450986E-2</v>
      </c>
      <c r="DV38" s="14">
        <f t="shared" si="61"/>
        <v>0.89370883640240417</v>
      </c>
      <c r="DW38" s="14">
        <f t="shared" si="62"/>
        <v>0.87483413802602372</v>
      </c>
      <c r="DX38" s="14">
        <f t="shared" si="63"/>
        <v>2.4834138026023744E-2</v>
      </c>
      <c r="DY38" s="14">
        <f t="shared" si="64"/>
        <v>0.87734869109674374</v>
      </c>
      <c r="DZ38" s="14">
        <f t="shared" si="65"/>
        <v>0.38248497814294352</v>
      </c>
      <c r="EA38" s="14">
        <f t="shared" si="66"/>
        <v>-0.1676018570092597</v>
      </c>
      <c r="EB38" s="14">
        <f t="shared" si="67"/>
        <v>2.4952796082998212E-2</v>
      </c>
      <c r="EC38" s="14">
        <f t="shared" si="68"/>
        <v>-3.2583824543922635E-4</v>
      </c>
      <c r="ED38" s="14">
        <f t="shared" si="69"/>
        <v>2.1775221675830254E-2</v>
      </c>
      <c r="EE38" s="14">
        <f t="shared" si="70"/>
        <v>0.89989380156425236</v>
      </c>
      <c r="EF38" s="14">
        <f t="shared" si="71"/>
        <v>0.87727216433294486</v>
      </c>
      <c r="EG38" s="14">
        <f t="shared" si="72"/>
        <v>-7.6526763798878683E-5</v>
      </c>
      <c r="EH38" s="14">
        <f t="shared" si="73"/>
        <v>-0.91085400400710881</v>
      </c>
      <c r="EI38" s="14">
        <f t="shared" si="74"/>
        <v>0.87726467459853197</v>
      </c>
      <c r="EM38">
        <f t="shared" si="20"/>
        <v>1374.2595787741147</v>
      </c>
      <c r="EW38">
        <f t="shared" si="112"/>
        <v>4.4337069090795618</v>
      </c>
      <c r="EX38">
        <f t="shared" si="75"/>
        <v>6.615735133874627E-2</v>
      </c>
      <c r="EY38">
        <f t="shared" si="113"/>
        <v>1.1734359607593032</v>
      </c>
      <c r="EZ38">
        <f t="shared" si="114"/>
        <v>1.4715108589502316E-2</v>
      </c>
    </row>
    <row r="39" spans="3:159">
      <c r="C39" s="4">
        <f t="shared" si="76"/>
        <v>1362.3785036413119</v>
      </c>
      <c r="D39" s="4">
        <f>Sheet2!J39</f>
        <v>1504.0845653473702</v>
      </c>
      <c r="E39" s="4">
        <f t="shared" si="21"/>
        <v>1421.6647370891956</v>
      </c>
      <c r="F39" s="4">
        <f t="shared" si="22"/>
        <v>82.419828258174675</v>
      </c>
      <c r="G39" s="4">
        <f>Sheet3!D39</f>
        <v>566</v>
      </c>
      <c r="H39" s="4">
        <f>Sheet3!F39</f>
        <v>-723.80087849320421</v>
      </c>
      <c r="I39" s="4">
        <f t="shared" si="23"/>
        <v>0.85943286621802317</v>
      </c>
      <c r="J39" s="4">
        <f t="shared" si="24"/>
        <v>1408.184313567534</v>
      </c>
      <c r="K39">
        <f t="shared" si="0"/>
        <v>1433.2315344943411</v>
      </c>
      <c r="M39">
        <f t="shared" si="1"/>
        <v>1433.2315344943411</v>
      </c>
      <c r="Q39">
        <f t="shared" si="25"/>
        <v>232.44780156293413</v>
      </c>
      <c r="S39">
        <f t="shared" si="26"/>
        <v>1.2068894304454365</v>
      </c>
      <c r="T39">
        <f t="shared" si="27"/>
        <v>1.0696385116178651E-2</v>
      </c>
      <c r="U39">
        <f t="shared" si="28"/>
        <v>120.68894304454365</v>
      </c>
      <c r="V39">
        <f t="shared" si="77"/>
        <v>677.66841519511263</v>
      </c>
      <c r="W39">
        <f t="shared" si="29"/>
        <v>18.774507411844553</v>
      </c>
      <c r="X39">
        <f t="shared" si="78"/>
        <v>0.78675521984370667</v>
      </c>
      <c r="Y39">
        <f t="shared" si="30"/>
        <v>48.33</v>
      </c>
      <c r="Z39">
        <f t="shared" si="31"/>
        <v>1.0057411920378638</v>
      </c>
      <c r="AA39">
        <f t="shared" si="32"/>
        <v>48.60747181118996</v>
      </c>
      <c r="AB39">
        <f t="shared" si="33"/>
        <v>58.663843969599661</v>
      </c>
      <c r="AC39">
        <f t="shared" si="2"/>
        <v>1.2068894304454365</v>
      </c>
      <c r="AD39">
        <f t="shared" si="34"/>
        <v>48.60747181118996</v>
      </c>
      <c r="AI39">
        <f t="shared" si="115"/>
        <v>0.53864742831431389</v>
      </c>
      <c r="AJ39">
        <f t="shared" si="116"/>
        <v>0.72893618020148065</v>
      </c>
      <c r="AK39">
        <f t="shared" si="35"/>
        <v>1.8154945334610399</v>
      </c>
      <c r="AL39">
        <f t="shared" si="3"/>
        <v>0</v>
      </c>
      <c r="AM39">
        <f t="shared" si="4"/>
        <v>1.8154945334610399</v>
      </c>
      <c r="AN39">
        <f t="shared" si="79"/>
        <v>1.8154945334610399</v>
      </c>
      <c r="AO39">
        <f t="shared" si="5"/>
        <v>0</v>
      </c>
      <c r="AP39">
        <f t="shared" si="6"/>
        <v>30</v>
      </c>
      <c r="AQ39">
        <f t="shared" si="80"/>
        <v>30</v>
      </c>
      <c r="AS39">
        <f t="shared" si="81"/>
        <v>2.1487729152838697</v>
      </c>
      <c r="AU39">
        <f t="shared" si="36"/>
        <v>0.87372600328297956</v>
      </c>
      <c r="AW39">
        <f t="shared" si="7"/>
        <v>0.35951341948641485</v>
      </c>
      <c r="AX39">
        <f t="shared" si="7"/>
        <v>9.9601622378430073E-3</v>
      </c>
      <c r="AY39">
        <f t="shared" si="82"/>
        <v>0.36947358172425787</v>
      </c>
      <c r="AZ39">
        <f t="shared" si="37"/>
        <v>0.97304228845981089</v>
      </c>
      <c r="BA39">
        <f t="shared" si="83"/>
        <v>2.6957711540189111E-2</v>
      </c>
      <c r="BB39">
        <f t="shared" si="8"/>
        <v>0.88933152372036428</v>
      </c>
      <c r="BC39">
        <f t="shared" si="84"/>
        <v>0.88933152372036428</v>
      </c>
      <c r="BD39">
        <f t="shared" si="85"/>
        <v>0.78607561314196295</v>
      </c>
      <c r="BE39">
        <f t="shared" si="86"/>
        <v>2.1777881474607162E-2</v>
      </c>
      <c r="BF39">
        <f t="shared" si="9"/>
        <v>25.642794203455399</v>
      </c>
      <c r="BG39">
        <f t="shared" si="87"/>
        <v>8.4352220132495204E-3</v>
      </c>
      <c r="BH39">
        <f t="shared" si="88"/>
        <v>2.1273523604537162E-3</v>
      </c>
      <c r="BI39">
        <f t="shared" si="89"/>
        <v>0.91810012675978392</v>
      </c>
      <c r="BJ39">
        <f t="shared" si="90"/>
        <v>2.3171245689309517E-3</v>
      </c>
      <c r="BK39">
        <f t="shared" si="38"/>
        <v>3.4109511980499794E-3</v>
      </c>
      <c r="BL39">
        <f t="shared" si="39"/>
        <v>3.7158319752613469</v>
      </c>
      <c r="BM39">
        <f t="shared" si="91"/>
        <v>9.1795087096479264E-4</v>
      </c>
      <c r="BN39">
        <f t="shared" si="92"/>
        <v>1.6505452008839003</v>
      </c>
      <c r="BO39">
        <f t="shared" si="93"/>
        <v>2.6156472015678136</v>
      </c>
      <c r="BP39">
        <f t="shared" si="94"/>
        <v>0.79437236644268649</v>
      </c>
      <c r="BQ39">
        <f t="shared" si="40"/>
        <v>3.4256774121833711E-6</v>
      </c>
      <c r="BR39">
        <f t="shared" si="95"/>
        <v>1.0883604105080424</v>
      </c>
      <c r="BS39">
        <f t="shared" si="96"/>
        <v>0.99981694926957954</v>
      </c>
      <c r="BT39">
        <f t="shared" si="97"/>
        <v>1.0885596721511359</v>
      </c>
      <c r="BU39">
        <f t="shared" si="41"/>
        <v>0.86472172278077286</v>
      </c>
      <c r="BV39">
        <f t="shared" si="42"/>
        <v>0.86472172278077286</v>
      </c>
      <c r="BW39">
        <f t="shared" si="43"/>
        <v>0.86472172278077286</v>
      </c>
      <c r="BX39">
        <f t="shared" si="10"/>
        <v>17.475038403430421</v>
      </c>
      <c r="BY39">
        <f t="shared" si="11"/>
        <v>4.6243597041797591E-2</v>
      </c>
      <c r="BZ39">
        <f t="shared" si="12"/>
        <v>33026.915719610115</v>
      </c>
      <c r="CA39">
        <f t="shared" si="13"/>
        <v>0.94769740610203823</v>
      </c>
      <c r="CB39">
        <f t="shared" si="14"/>
        <v>4600.152798686825</v>
      </c>
      <c r="CC39">
        <f t="shared" si="98"/>
        <v>1.6187778227438283E-4</v>
      </c>
      <c r="CD39">
        <f t="shared" si="99"/>
        <v>1.0967461779617885E-3</v>
      </c>
      <c r="CE39">
        <f t="shared" si="100"/>
        <v>-2.5089512263197435</v>
      </c>
      <c r="CF39">
        <f t="shared" si="101"/>
        <v>10.142303867024793</v>
      </c>
      <c r="CG39">
        <f t="shared" si="102"/>
        <v>9.721354130716146E-3</v>
      </c>
      <c r="CH39">
        <f t="shared" si="15"/>
        <v>42.660014298956511</v>
      </c>
      <c r="CI39" s="11">
        <f t="shared" si="16"/>
        <v>1932849572.3144424</v>
      </c>
      <c r="CJ39" s="18">
        <f t="shared" si="44"/>
        <v>0.29643116723941804</v>
      </c>
      <c r="CK39" s="18">
        <f t="shared" si="17"/>
        <v>59.28623344788361</v>
      </c>
      <c r="CL39">
        <f t="shared" si="103"/>
        <v>4400</v>
      </c>
      <c r="CM39" s="4">
        <f t="shared" si="18"/>
        <v>1421.6647370891956</v>
      </c>
      <c r="CN39" s="11"/>
      <c r="CO39" s="11"/>
      <c r="CP39" s="11"/>
      <c r="CQ39" s="11"/>
      <c r="CR39" s="11"/>
      <c r="CS39" s="11"/>
      <c r="CT39" s="11"/>
      <c r="CU39" s="13">
        <f t="shared" si="19"/>
        <v>2.1487729152838697</v>
      </c>
      <c r="CV39" s="14">
        <v>0.8</v>
      </c>
      <c r="CW39" s="14">
        <f t="shared" si="104"/>
        <v>0.43746590521242973</v>
      </c>
      <c r="CX39" s="14">
        <f t="shared" si="45"/>
        <v>-0.19169405932705305</v>
      </c>
      <c r="CY39" s="14">
        <f t="shared" si="105"/>
        <v>3.264215880200437E-2</v>
      </c>
      <c r="CZ39" s="14">
        <f t="shared" si="106"/>
        <v>-6.377510729066153E-4</v>
      </c>
      <c r="DA39" s="14">
        <f t="shared" si="46"/>
        <v>2.9322937605127244E-2</v>
      </c>
      <c r="DB39" s="14">
        <f t="shared" si="47"/>
        <v>0.87111402536148264</v>
      </c>
      <c r="DC39" s="14">
        <f t="shared" si="48"/>
        <v>0.86712947276048391</v>
      </c>
      <c r="DD39" s="14">
        <f t="shared" si="49"/>
        <v>6.7129472760483866E-2</v>
      </c>
      <c r="DE39" s="14">
        <v>0.85</v>
      </c>
      <c r="DF39" s="14">
        <f t="shared" si="50"/>
        <v>0.41173261667052219</v>
      </c>
      <c r="DG39" s="14">
        <f t="shared" si="51"/>
        <v>-0.1804179381901676</v>
      </c>
      <c r="DH39" s="14">
        <f t="shared" si="52"/>
        <v>2.8914853471671706E-2</v>
      </c>
      <c r="DI39" s="14">
        <f t="shared" si="53"/>
        <v>-4.7098438013414576E-4</v>
      </c>
      <c r="DJ39" s="14">
        <f t="shared" si="54"/>
        <v>2.5615015409684264E-2</v>
      </c>
      <c r="DK39" s="14">
        <f t="shared" si="107"/>
        <v>0.8849477971001477</v>
      </c>
      <c r="DL39" s="14">
        <f t="shared" si="108"/>
        <v>0.87163585112112463</v>
      </c>
      <c r="DM39" s="14">
        <f t="shared" si="109"/>
        <v>2.163585112112465E-2</v>
      </c>
      <c r="DN39" s="14">
        <f t="shared" si="110"/>
        <v>-0.90987243278718555</v>
      </c>
      <c r="DO39" s="14">
        <f t="shared" si="111"/>
        <v>0.87377899400122294</v>
      </c>
      <c r="DP39" s="14">
        <f t="shared" si="55"/>
        <v>0.85</v>
      </c>
      <c r="DQ39" s="14">
        <f t="shared" si="56"/>
        <v>0.41173261667052219</v>
      </c>
      <c r="DR39" s="14">
        <f t="shared" si="57"/>
        <v>-0.1804179381901676</v>
      </c>
      <c r="DS39" s="14">
        <f t="shared" si="58"/>
        <v>2.8914853471671706E-2</v>
      </c>
      <c r="DT39" s="14">
        <f t="shared" si="59"/>
        <v>-4.7098438013414576E-4</v>
      </c>
      <c r="DU39" s="14">
        <f t="shared" si="60"/>
        <v>2.5615015409684264E-2</v>
      </c>
      <c r="DV39" s="14">
        <f t="shared" si="61"/>
        <v>0.8849477971001477</v>
      </c>
      <c r="DW39" s="14">
        <f t="shared" si="62"/>
        <v>0.87163585112112463</v>
      </c>
      <c r="DX39" s="14">
        <f t="shared" si="63"/>
        <v>2.163585112112465E-2</v>
      </c>
      <c r="DY39" s="14">
        <f t="shared" si="64"/>
        <v>0.87377899400122294</v>
      </c>
      <c r="DZ39" s="14">
        <f t="shared" si="65"/>
        <v>0.40052773821826848</v>
      </c>
      <c r="EA39" s="14">
        <f t="shared" si="66"/>
        <v>-0.17550805010703635</v>
      </c>
      <c r="EB39" s="14">
        <f t="shared" si="67"/>
        <v>2.7362491992515468E-2</v>
      </c>
      <c r="EC39" s="14">
        <f t="shared" si="68"/>
        <v>-4.102920797373171E-4</v>
      </c>
      <c r="ED39" s="14">
        <f t="shared" si="69"/>
        <v>2.4098075423148388E-2</v>
      </c>
      <c r="EE39" s="14">
        <f t="shared" si="70"/>
        <v>0.89077393859360765</v>
      </c>
      <c r="EF39" s="14">
        <f t="shared" si="71"/>
        <v>0.87373067152242023</v>
      </c>
      <c r="EG39" s="14">
        <f t="shared" si="72"/>
        <v>-4.8322478802709234E-5</v>
      </c>
      <c r="EH39" s="14">
        <f t="shared" si="73"/>
        <v>-0.91190458262498963</v>
      </c>
      <c r="EI39" s="14">
        <f t="shared" si="74"/>
        <v>0.87372600328297956</v>
      </c>
      <c r="EM39">
        <f t="shared" si="20"/>
        <v>1433.2315344943411</v>
      </c>
      <c r="EW39">
        <f t="shared" si="112"/>
        <v>4.6428558026994748</v>
      </c>
      <c r="EX39">
        <f t="shared" si="75"/>
        <v>6.9278156822975973E-2</v>
      </c>
      <c r="EY39">
        <f t="shared" si="113"/>
        <v>1.1849353187475065</v>
      </c>
      <c r="EZ39">
        <f t="shared" si="114"/>
        <v>1.4859312710702484E-2</v>
      </c>
    </row>
    <row r="40" spans="3:159">
      <c r="C40" s="4">
        <f t="shared" si="76"/>
        <v>1421.6647370891956</v>
      </c>
      <c r="D40" s="4">
        <f>Sheet2!J40</f>
        <v>1569.5032679084893</v>
      </c>
      <c r="E40" s="4">
        <f t="shared" si="21"/>
        <v>1487.7814346343255</v>
      </c>
      <c r="F40" s="4">
        <f t="shared" si="22"/>
        <v>81.721833274163828</v>
      </c>
      <c r="G40" s="4">
        <f>Sheet3!D40</f>
        <v>567</v>
      </c>
      <c r="H40" s="4">
        <f>Sheet3!F40</f>
        <v>-762.69075267854055</v>
      </c>
      <c r="I40" s="4">
        <f t="shared" si="23"/>
        <v>0.84230407319708034</v>
      </c>
      <c r="J40" s="4">
        <f t="shared" si="24"/>
        <v>1472.4814964667612</v>
      </c>
      <c r="K40">
        <f t="shared" si="0"/>
        <v>1495.5840024988424</v>
      </c>
      <c r="M40">
        <f t="shared" si="1"/>
        <v>1495.5840024988424</v>
      </c>
      <c r="Q40">
        <f t="shared" si="25"/>
        <v>243.53020232771505</v>
      </c>
      <c r="S40">
        <f t="shared" si="26"/>
        <v>1.2052572702120985</v>
      </c>
      <c r="T40">
        <f t="shared" si="27"/>
        <v>1.0209077849848156E-2</v>
      </c>
      <c r="U40">
        <f t="shared" si="28"/>
        <v>120.52572702120985</v>
      </c>
      <c r="V40">
        <f t="shared" si="77"/>
        <v>676.7519572240933</v>
      </c>
      <c r="W40">
        <f t="shared" si="29"/>
        <v>6.6050668109123496</v>
      </c>
      <c r="X40">
        <f t="shared" si="78"/>
        <v>0.78564697976722853</v>
      </c>
      <c r="Y40">
        <f t="shared" si="30"/>
        <v>48.33</v>
      </c>
      <c r="Z40">
        <f t="shared" si="31"/>
        <v>1.0043810585100821</v>
      </c>
      <c r="AA40">
        <f t="shared" si="32"/>
        <v>48.541736557792262</v>
      </c>
      <c r="AB40">
        <f t="shared" si="33"/>
        <v>58.50528089499953</v>
      </c>
      <c r="AC40">
        <f t="shared" si="2"/>
        <v>1.2052572702120985</v>
      </c>
      <c r="AD40">
        <f t="shared" si="34"/>
        <v>48.541736557792262</v>
      </c>
      <c r="AI40">
        <f t="shared" si="115"/>
        <v>0.52962714865863014</v>
      </c>
      <c r="AJ40">
        <f t="shared" si="116"/>
        <v>0.72193203302460573</v>
      </c>
      <c r="AK40">
        <f t="shared" si="35"/>
        <v>1.764372021522123</v>
      </c>
      <c r="AL40">
        <f t="shared" si="3"/>
        <v>0</v>
      </c>
      <c r="AM40">
        <f t="shared" si="4"/>
        <v>1.764372021522123</v>
      </c>
      <c r="AN40">
        <f t="shared" si="79"/>
        <v>1.764372021522123</v>
      </c>
      <c r="AO40">
        <f t="shared" si="5"/>
        <v>0</v>
      </c>
      <c r="AP40">
        <f t="shared" si="6"/>
        <v>30</v>
      </c>
      <c r="AQ40">
        <f t="shared" si="80"/>
        <v>30</v>
      </c>
      <c r="AS40">
        <f t="shared" si="81"/>
        <v>2.2422548763101084</v>
      </c>
      <c r="AU40">
        <f t="shared" si="36"/>
        <v>0.87020024578241095</v>
      </c>
      <c r="AW40">
        <f t="shared" si="7"/>
        <v>0.35902722456927111</v>
      </c>
      <c r="AX40">
        <f t="shared" si="7"/>
        <v>3.5040885806130366E-3</v>
      </c>
      <c r="AY40">
        <f t="shared" si="82"/>
        <v>0.36253131314988413</v>
      </c>
      <c r="AZ40">
        <f t="shared" si="37"/>
        <v>0.99033438366973747</v>
      </c>
      <c r="BA40">
        <f t="shared" si="83"/>
        <v>9.6656163302625275E-3</v>
      </c>
      <c r="BB40">
        <f t="shared" si="8"/>
        <v>0.89609434932873011</v>
      </c>
      <c r="BC40">
        <f t="shared" si="84"/>
        <v>0.89609434932873011</v>
      </c>
      <c r="BD40">
        <f t="shared" si="85"/>
        <v>0.7847470071777608</v>
      </c>
      <c r="BE40">
        <f t="shared" si="86"/>
        <v>7.6590933454164676E-3</v>
      </c>
      <c r="BF40">
        <f t="shared" si="9"/>
        <v>25.625449073189415</v>
      </c>
      <c r="BG40">
        <f t="shared" si="87"/>
        <v>8.2004685128651989E-3</v>
      </c>
      <c r="BH40">
        <f t="shared" si="88"/>
        <v>2.1221437849168034E-3</v>
      </c>
      <c r="BI40">
        <f t="shared" si="89"/>
        <v>0.92030533059979103</v>
      </c>
      <c r="BJ40">
        <f t="shared" si="90"/>
        <v>2.3059127382580057E-3</v>
      </c>
      <c r="BK40">
        <f t="shared" si="38"/>
        <v>3.3887094757547205E-3</v>
      </c>
      <c r="BL40">
        <f t="shared" si="39"/>
        <v>2.0361285891524665</v>
      </c>
      <c r="BM40">
        <f t="shared" si="91"/>
        <v>1.6642905039535162E-3</v>
      </c>
      <c r="BN40">
        <f t="shared" si="92"/>
        <v>3.8948170852122255</v>
      </c>
      <c r="BO40">
        <f t="shared" si="93"/>
        <v>4.82625478699679</v>
      </c>
      <c r="BP40">
        <f t="shared" si="94"/>
        <v>0.89833518611951002</v>
      </c>
      <c r="BQ40">
        <f t="shared" si="40"/>
        <v>1.1936557038488706E-6</v>
      </c>
      <c r="BR40">
        <f t="shared" si="95"/>
        <v>1.0885165103323782</v>
      </c>
      <c r="BS40">
        <f t="shared" si="96"/>
        <v>0.99993621308258407</v>
      </c>
      <c r="BT40">
        <f t="shared" si="97"/>
        <v>1.0885859478743354</v>
      </c>
      <c r="BU40">
        <f t="shared" si="41"/>
        <v>0.97791506009077434</v>
      </c>
      <c r="BV40">
        <f t="shared" si="42"/>
        <v>0.97791506009077434</v>
      </c>
      <c r="BW40">
        <f t="shared" si="43"/>
        <v>0.97791506009077434</v>
      </c>
      <c r="BX40">
        <f t="shared" si="10"/>
        <v>17.42780495211688</v>
      </c>
      <c r="BY40">
        <f t="shared" si="11"/>
        <v>1.704604786051854E-2</v>
      </c>
      <c r="BZ40">
        <f t="shared" si="12"/>
        <v>32882.846340917393</v>
      </c>
      <c r="CA40">
        <f t="shared" si="13"/>
        <v>1.5880838382944049</v>
      </c>
      <c r="CB40">
        <f t="shared" si="14"/>
        <v>2733.1905358742351</v>
      </c>
      <c r="CC40">
        <f t="shared" si="98"/>
        <v>1.6187778227438283E-4</v>
      </c>
      <c r="CD40">
        <f t="shared" si="99"/>
        <v>1.8459013134209644E-3</v>
      </c>
      <c r="CE40">
        <f t="shared" si="100"/>
        <v>-2.3108402230707741</v>
      </c>
      <c r="CF40">
        <f t="shared" si="101"/>
        <v>9.4153811069951967</v>
      </c>
      <c r="CG40">
        <f t="shared" si="102"/>
        <v>1.1280392019807045E-2</v>
      </c>
      <c r="CH40">
        <f t="shared" si="15"/>
        <v>47.577129990532789</v>
      </c>
      <c r="CI40" s="11">
        <f t="shared" si="16"/>
        <v>1993521896.5486672</v>
      </c>
      <c r="CJ40" s="18">
        <f t="shared" si="44"/>
        <v>0.33058348772564938</v>
      </c>
      <c r="CK40" s="18">
        <f t="shared" si="17"/>
        <v>66.116697545129881</v>
      </c>
      <c r="CL40">
        <f t="shared" si="103"/>
        <v>4600</v>
      </c>
      <c r="CM40" s="4">
        <f t="shared" si="18"/>
        <v>1487.7814346343255</v>
      </c>
      <c r="CN40" s="11"/>
      <c r="CO40" s="11"/>
      <c r="CP40" s="11"/>
      <c r="CQ40" s="11"/>
      <c r="CR40" s="11"/>
      <c r="CS40" s="11"/>
      <c r="CT40" s="11"/>
      <c r="CU40" s="13">
        <f t="shared" si="19"/>
        <v>2.2422548763101084</v>
      </c>
      <c r="CV40" s="14">
        <v>0.8</v>
      </c>
      <c r="CW40" s="14">
        <f t="shared" si="104"/>
        <v>0.45649777703587657</v>
      </c>
      <c r="CX40" s="14">
        <f t="shared" si="45"/>
        <v>-0.20003367327858398</v>
      </c>
      <c r="CY40" s="14">
        <f t="shared" si="105"/>
        <v>3.5544121535426333E-2</v>
      </c>
      <c r="CZ40" s="14">
        <f t="shared" si="106"/>
        <v>-7.8908443668813098E-4</v>
      </c>
      <c r="DA40" s="14">
        <f t="shared" si="46"/>
        <v>3.2274003364225028E-2</v>
      </c>
      <c r="DB40" s="14">
        <f t="shared" si="47"/>
        <v>0.86049338656165986</v>
      </c>
      <c r="DC40" s="14">
        <f t="shared" si="48"/>
        <v>0.86407109914631486</v>
      </c>
      <c r="DD40" s="14">
        <f t="shared" si="49"/>
        <v>6.4071099146314814E-2</v>
      </c>
      <c r="DE40" s="14">
        <v>0.85</v>
      </c>
      <c r="DF40" s="14">
        <f t="shared" si="50"/>
        <v>0.42964496662200147</v>
      </c>
      <c r="DG40" s="14">
        <f t="shared" si="51"/>
        <v>-0.18826698661513785</v>
      </c>
      <c r="DH40" s="14">
        <f t="shared" si="52"/>
        <v>3.1485450218232326E-2</v>
      </c>
      <c r="DI40" s="14">
        <f t="shared" si="53"/>
        <v>-5.8274530624189173E-4</v>
      </c>
      <c r="DJ40" s="14">
        <f t="shared" si="54"/>
        <v>2.8162322340554397E-2</v>
      </c>
      <c r="DK40" s="14">
        <f t="shared" si="107"/>
        <v>0.87538380992486919</v>
      </c>
      <c r="DL40" s="14">
        <f t="shared" si="108"/>
        <v>0.86845404993614317</v>
      </c>
      <c r="DM40" s="14">
        <f t="shared" si="109"/>
        <v>1.8454049936143191E-2</v>
      </c>
      <c r="DN40" s="14">
        <f t="shared" si="110"/>
        <v>-0.91234098420343368</v>
      </c>
      <c r="DO40" s="14">
        <f t="shared" si="111"/>
        <v>0.87022714122862233</v>
      </c>
      <c r="DP40" s="14">
        <f t="shared" si="55"/>
        <v>0.85</v>
      </c>
      <c r="DQ40" s="14">
        <f t="shared" si="56"/>
        <v>0.42964496662200147</v>
      </c>
      <c r="DR40" s="14">
        <f t="shared" si="57"/>
        <v>-0.18826698661513785</v>
      </c>
      <c r="DS40" s="14">
        <f t="shared" si="58"/>
        <v>3.1485450218232326E-2</v>
      </c>
      <c r="DT40" s="14">
        <f t="shared" si="59"/>
        <v>-5.8274530624189173E-4</v>
      </c>
      <c r="DU40" s="14">
        <f t="shared" si="60"/>
        <v>2.8162322340554401E-2</v>
      </c>
      <c r="DV40" s="14">
        <f t="shared" si="61"/>
        <v>0.87538380992486919</v>
      </c>
      <c r="DW40" s="14">
        <f t="shared" si="62"/>
        <v>0.86845404993614317</v>
      </c>
      <c r="DX40" s="14">
        <f t="shared" si="63"/>
        <v>1.8454049936143191E-2</v>
      </c>
      <c r="DY40" s="14">
        <f t="shared" si="64"/>
        <v>0.87022714122862233</v>
      </c>
      <c r="DZ40" s="14">
        <f t="shared" si="65"/>
        <v>0.41965850560935097</v>
      </c>
      <c r="EA40" s="14">
        <f t="shared" si="66"/>
        <v>-0.18389099930500283</v>
      </c>
      <c r="EB40" s="14">
        <f t="shared" si="67"/>
        <v>3.0038795254142065E-2</v>
      </c>
      <c r="EC40" s="14">
        <f t="shared" si="68"/>
        <v>-5.1809606233278965E-4</v>
      </c>
      <c r="ED40" s="14">
        <f t="shared" si="69"/>
        <v>2.6723348602171588E-2</v>
      </c>
      <c r="EE40" s="14">
        <f t="shared" si="70"/>
        <v>0.8807533471572796</v>
      </c>
      <c r="EF40" s="14">
        <f t="shared" si="71"/>
        <v>0.87020257074008545</v>
      </c>
      <c r="EG40" s="14">
        <f t="shared" si="72"/>
        <v>-2.4570488536879154E-5</v>
      </c>
      <c r="EH40" s="14">
        <f t="shared" si="73"/>
        <v>-0.91355571288205384</v>
      </c>
      <c r="EI40" s="14">
        <f t="shared" si="74"/>
        <v>0.87020024578241095</v>
      </c>
      <c r="EM40">
        <f t="shared" si="20"/>
        <v>1495.5840024988424</v>
      </c>
      <c r="EW40">
        <f t="shared" si="112"/>
        <v>4.8646167094144497</v>
      </c>
      <c r="EX40">
        <f t="shared" si="75"/>
        <v>7.2587151873753308E-2</v>
      </c>
      <c r="EY40">
        <f t="shared" si="113"/>
        <v>1.1974154219304325</v>
      </c>
      <c r="EZ40">
        <f t="shared" si="114"/>
        <v>1.5015815561890133E-2</v>
      </c>
    </row>
    <row r="41" spans="3:159">
      <c r="C41" s="4">
        <f t="shared" si="76"/>
        <v>1487.7814346343255</v>
      </c>
      <c r="D41" s="4">
        <f>Sheet2!J41</f>
        <v>1637.7461992189358</v>
      </c>
      <c r="E41" s="4">
        <f t="shared" si="21"/>
        <v>1555.1394796206594</v>
      </c>
      <c r="F41" s="4">
        <f t="shared" si="22"/>
        <v>82.606719598276413</v>
      </c>
      <c r="G41" s="4">
        <f>Sheet3!D41</f>
        <v>568</v>
      </c>
      <c r="H41" s="4">
        <f>Sheet3!F41</f>
        <v>-802.05960612025524</v>
      </c>
      <c r="I41" s="4">
        <f t="shared" si="23"/>
        <v>0.82698711747184683</v>
      </c>
      <c r="J41" s="4">
        <f t="shared" si="24"/>
        <v>1537.8574369238102</v>
      </c>
      <c r="K41">
        <f t="shared" si="0"/>
        <v>1562.7638169266306</v>
      </c>
      <c r="M41">
        <f t="shared" si="1"/>
        <v>1562.7638169266306</v>
      </c>
      <c r="Q41">
        <f t="shared" si="25"/>
        <v>255.51911787206234</v>
      </c>
      <c r="S41">
        <f t="shared" si="26"/>
        <v>1.2035012177982465</v>
      </c>
      <c r="T41">
        <f t="shared" si="27"/>
        <v>9.7304256790593808E-3</v>
      </c>
      <c r="U41">
        <f t="shared" si="28"/>
        <v>120.35012177982465</v>
      </c>
      <c r="V41">
        <f t="shared" si="77"/>
        <v>675.76593379371548</v>
      </c>
      <c r="W41">
        <f t="shared" si="29"/>
        <v>-5.3703366268070942</v>
      </c>
      <c r="X41">
        <f t="shared" si="78"/>
        <v>0.78444808821279377</v>
      </c>
      <c r="Y41">
        <f t="shared" si="30"/>
        <v>48.33</v>
      </c>
      <c r="Z41">
        <f t="shared" si="31"/>
        <v>1.0029176814985388</v>
      </c>
      <c r="AA41">
        <f t="shared" si="32"/>
        <v>48.471011546824379</v>
      </c>
      <c r="AB41">
        <f t="shared" si="33"/>
        <v>58.334921424516004</v>
      </c>
      <c r="AC41">
        <f t="shared" si="2"/>
        <v>1.2035012177982465</v>
      </c>
      <c r="AD41">
        <f t="shared" si="34"/>
        <v>48.471011546824379</v>
      </c>
      <c r="AI41">
        <f t="shared" si="115"/>
        <v>0.5203526266491123</v>
      </c>
      <c r="AJ41">
        <f t="shared" si="116"/>
        <v>0.71464616742796694</v>
      </c>
      <c r="AK41">
        <f t="shared" si="35"/>
        <v>1.7125501651848209</v>
      </c>
      <c r="AL41">
        <f t="shared" si="3"/>
        <v>0</v>
      </c>
      <c r="AM41">
        <f t="shared" si="4"/>
        <v>1.7125501651848209</v>
      </c>
      <c r="AN41">
        <f t="shared" si="79"/>
        <v>1.7125501651848209</v>
      </c>
      <c r="AO41">
        <f t="shared" si="5"/>
        <v>0</v>
      </c>
      <c r="AP41">
        <f t="shared" si="6"/>
        <v>30</v>
      </c>
      <c r="AQ41">
        <f t="shared" si="80"/>
        <v>30</v>
      </c>
      <c r="AS41">
        <f t="shared" si="81"/>
        <v>2.3429742382708105</v>
      </c>
      <c r="AU41">
        <f t="shared" si="36"/>
        <v>0.86665662683960665</v>
      </c>
      <c r="AW41">
        <f t="shared" si="7"/>
        <v>0.35850412411601063</v>
      </c>
      <c r="AX41">
        <f t="shared" si="7"/>
        <v>-2.8490454051051982E-3</v>
      </c>
      <c r="AY41">
        <f t="shared" si="82"/>
        <v>0.3556550787109054</v>
      </c>
      <c r="AZ41">
        <f t="shared" si="37"/>
        <v>1.0080106979364156</v>
      </c>
      <c r="BA41">
        <f t="shared" si="83"/>
        <v>-8.0106979364156228E-3</v>
      </c>
      <c r="BB41">
        <f t="shared" si="8"/>
        <v>0.90266639600488541</v>
      </c>
      <c r="BC41">
        <f t="shared" si="84"/>
        <v>0.90266639600488541</v>
      </c>
      <c r="BD41">
        <f t="shared" si="85"/>
        <v>0.78331805312657332</v>
      </c>
      <c r="BE41">
        <f t="shared" si="86"/>
        <v>-6.2250572584042034E-3</v>
      </c>
      <c r="BF41">
        <f t="shared" si="9"/>
        <v>25.606774207742923</v>
      </c>
      <c r="BG41">
        <f t="shared" si="87"/>
        <v>7.9625122135784914E-3</v>
      </c>
      <c r="BH41">
        <f t="shared" si="88"/>
        <v>2.1168032564633735E-3</v>
      </c>
      <c r="BI41">
        <f t="shared" si="89"/>
        <v>0.92254519758142661</v>
      </c>
      <c r="BJ41">
        <f t="shared" si="90"/>
        <v>2.2945252568793931E-3</v>
      </c>
      <c r="BK41">
        <f t="shared" si="38"/>
        <v>3.3658346647235564E-3</v>
      </c>
      <c r="BL41" t="e">
        <f t="shared" si="39"/>
        <v>#NUM!</v>
      </c>
      <c r="BM41" t="e">
        <f t="shared" si="91"/>
        <v>#NUM!</v>
      </c>
      <c r="BN41" t="e">
        <f t="shared" si="92"/>
        <v>#NUM!</v>
      </c>
      <c r="BO41" t="e">
        <f t="shared" si="93"/>
        <v>#NUM!</v>
      </c>
      <c r="BP41" t="e">
        <f t="shared" si="94"/>
        <v>#NUM!</v>
      </c>
      <c r="BQ41">
        <f t="shared" si="40"/>
        <v>-9.6086631070140422E-7</v>
      </c>
      <c r="BR41">
        <f t="shared" si="95"/>
        <v>1.0886672121593273</v>
      </c>
      <c r="BS41">
        <f t="shared" si="96"/>
        <v>1.0000513501931945</v>
      </c>
      <c r="BT41">
        <f t="shared" si="97"/>
        <v>1.0886113117581548</v>
      </c>
      <c r="BU41">
        <f t="shared" si="41"/>
        <v>1</v>
      </c>
      <c r="BV41">
        <f t="shared" si="42"/>
        <v>1</v>
      </c>
      <c r="BW41">
        <f t="shared" si="43"/>
        <v>1</v>
      </c>
      <c r="BX41">
        <f t="shared" si="10"/>
        <v>17.377057539611311</v>
      </c>
      <c r="BY41">
        <f t="shared" si="11"/>
        <v>-1.454163006397334E-2</v>
      </c>
      <c r="BZ41">
        <f t="shared" si="12"/>
        <v>32727.647988860346</v>
      </c>
      <c r="CA41">
        <f t="shared" si="13"/>
        <v>1.7125501651848209</v>
      </c>
      <c r="CB41">
        <f t="shared" si="14"/>
        <v>2522.5827671234033</v>
      </c>
      <c r="CC41">
        <f t="shared" si="98"/>
        <v>1.6187778227438283E-4</v>
      </c>
      <c r="CD41">
        <f t="shared" si="99"/>
        <v>2.0000136628829956E-3</v>
      </c>
      <c r="CE41">
        <f t="shared" si="100"/>
        <v>-2.2801452017540758</v>
      </c>
      <c r="CF41">
        <f t="shared" si="101"/>
        <v>9.3034227356440695</v>
      </c>
      <c r="CG41">
        <f t="shared" si="102"/>
        <v>1.1553524499605283E-2</v>
      </c>
      <c r="CH41">
        <f t="shared" si="15"/>
        <v>48.471011546824379</v>
      </c>
      <c r="CI41" s="11">
        <f t="shared" si="16"/>
        <v>1985263916.4983239</v>
      </c>
      <c r="CJ41" s="18">
        <f t="shared" si="44"/>
        <v>0.33679022493166932</v>
      </c>
      <c r="CK41" s="18">
        <f t="shared" si="17"/>
        <v>67.358044986333866</v>
      </c>
      <c r="CL41">
        <f t="shared" si="103"/>
        <v>4800</v>
      </c>
      <c r="CM41" s="4">
        <f t="shared" si="18"/>
        <v>1555.1394796206594</v>
      </c>
      <c r="CN41" s="11"/>
      <c r="CO41" s="11"/>
      <c r="CP41" s="11"/>
      <c r="CQ41" s="11"/>
      <c r="CR41" s="11"/>
      <c r="CS41" s="11"/>
      <c r="CT41" s="11"/>
      <c r="CU41" s="13">
        <f t="shared" si="19"/>
        <v>2.3429742382708105</v>
      </c>
      <c r="CV41" s="14">
        <v>0.8</v>
      </c>
      <c r="CW41" s="14">
        <f t="shared" si="104"/>
        <v>0.47700310197698881</v>
      </c>
      <c r="CX41" s="14">
        <f t="shared" si="45"/>
        <v>-0.20901894259659706</v>
      </c>
      <c r="CY41" s="14">
        <f t="shared" si="105"/>
        <v>3.8809036227197009E-2</v>
      </c>
      <c r="CZ41" s="14">
        <f t="shared" si="106"/>
        <v>-9.8296071020937781E-4</v>
      </c>
      <c r="DA41" s="14">
        <f t="shared" si="46"/>
        <v>3.566134787445685E-2</v>
      </c>
      <c r="DB41" s="14">
        <f t="shared" si="47"/>
        <v>0.84869912529146907</v>
      </c>
      <c r="DC41" s="14">
        <f t="shared" si="48"/>
        <v>0.86103880908857566</v>
      </c>
      <c r="DD41" s="14">
        <f t="shared" si="49"/>
        <v>6.1038809088575618E-2</v>
      </c>
      <c r="DE41" s="14">
        <v>0.85</v>
      </c>
      <c r="DF41" s="14">
        <f t="shared" si="50"/>
        <v>0.44894409597834245</v>
      </c>
      <c r="DG41" s="14">
        <f t="shared" si="51"/>
        <v>-0.1967237106791502</v>
      </c>
      <c r="DH41" s="14">
        <f t="shared" si="52"/>
        <v>3.437755458187694E-2</v>
      </c>
      <c r="DI41" s="14">
        <f t="shared" si="53"/>
        <v>-7.2592451892585592E-4</v>
      </c>
      <c r="DJ41" s="14">
        <f t="shared" si="54"/>
        <v>3.108094204534231E-2</v>
      </c>
      <c r="DK41" s="14">
        <f t="shared" si="107"/>
        <v>0.86474714928506935</v>
      </c>
      <c r="DL41" s="14">
        <f t="shared" si="108"/>
        <v>0.86525692445245683</v>
      </c>
      <c r="DM41" s="14">
        <f t="shared" si="109"/>
        <v>1.5256924452456855E-2</v>
      </c>
      <c r="DN41" s="14">
        <f t="shared" si="110"/>
        <v>-0.91563769272237649</v>
      </c>
      <c r="DO41" s="14">
        <f t="shared" si="111"/>
        <v>0.86666262166107966</v>
      </c>
      <c r="DP41" s="14">
        <f t="shared" si="55"/>
        <v>0.85</v>
      </c>
      <c r="DQ41" s="14">
        <f t="shared" si="56"/>
        <v>0.44894409597834245</v>
      </c>
      <c r="DR41" s="14">
        <f t="shared" si="57"/>
        <v>-0.1967237106791502</v>
      </c>
      <c r="DS41" s="14">
        <f t="shared" si="58"/>
        <v>3.437755458187694E-2</v>
      </c>
      <c r="DT41" s="14">
        <f t="shared" si="59"/>
        <v>-7.2592451892585592E-4</v>
      </c>
      <c r="DU41" s="14">
        <f t="shared" si="60"/>
        <v>3.108094204534231E-2</v>
      </c>
      <c r="DV41" s="14">
        <f t="shared" si="61"/>
        <v>0.86474714928506935</v>
      </c>
      <c r="DW41" s="14">
        <f t="shared" si="62"/>
        <v>0.86525692445245683</v>
      </c>
      <c r="DX41" s="14">
        <f t="shared" si="63"/>
        <v>1.5256924452456855E-2</v>
      </c>
      <c r="DY41" s="14">
        <f t="shared" si="64"/>
        <v>0.86666262166107966</v>
      </c>
      <c r="DZ41" s="14">
        <f t="shared" si="65"/>
        <v>0.44031261074834027</v>
      </c>
      <c r="EA41" s="14">
        <f t="shared" si="66"/>
        <v>-0.19294146291527667</v>
      </c>
      <c r="EB41" s="14">
        <f t="shared" si="67"/>
        <v>3.3068363216941281E-2</v>
      </c>
      <c r="EC41" s="14">
        <f t="shared" si="68"/>
        <v>-6.5877295683758167E-4</v>
      </c>
      <c r="ED41" s="14">
        <f t="shared" si="69"/>
        <v>2.9752832681414865E-2</v>
      </c>
      <c r="EE41" s="14">
        <f t="shared" si="70"/>
        <v>0.86954602338356124</v>
      </c>
      <c r="EF41" s="14">
        <f t="shared" si="71"/>
        <v>0.8666571306010229</v>
      </c>
      <c r="EG41" s="14">
        <f t="shared" si="72"/>
        <v>-5.4910600567614765E-6</v>
      </c>
      <c r="EH41" s="14">
        <f t="shared" si="73"/>
        <v>-0.91596723630611832</v>
      </c>
      <c r="EI41" s="14">
        <f t="shared" si="74"/>
        <v>0.86665662683960665</v>
      </c>
      <c r="EM41">
        <f t="shared" si="20"/>
        <v>1562.7638169266306</v>
      </c>
      <c r="EW41">
        <f t="shared" si="112"/>
        <v>5.1040359124906276</v>
      </c>
      <c r="EX41">
        <f t="shared" si="75"/>
        <v>7.6159634372025067E-2</v>
      </c>
      <c r="EY41">
        <f t="shared" si="113"/>
        <v>1.2112224619485521</v>
      </c>
      <c r="EZ41">
        <f t="shared" si="114"/>
        <v>1.5188958451626329E-2</v>
      </c>
    </row>
    <row r="42" spans="3:159">
      <c r="C42" s="4">
        <f t="shared" si="76"/>
        <v>1555.1394796206594</v>
      </c>
      <c r="D42" s="4">
        <f>Sheet2!J42</f>
        <v>1709.077322578391</v>
      </c>
      <c r="E42" s="4">
        <f t="shared" si="21"/>
        <v>1622.3956987034485</v>
      </c>
      <c r="F42" s="4">
        <f t="shared" si="22"/>
        <v>86.681623874942488</v>
      </c>
      <c r="G42" s="4">
        <f>Sheet3!D42</f>
        <v>569</v>
      </c>
      <c r="H42" s="4">
        <f>Sheet3!F42</f>
        <v>-841.92235098864057</v>
      </c>
      <c r="I42" s="4">
        <f t="shared" si="23"/>
        <v>0.81450964462959297</v>
      </c>
      <c r="J42" s="4">
        <f t="shared" si="24"/>
        <v>1602.6554717796053</v>
      </c>
      <c r="K42">
        <f t="shared" si="0"/>
        <v>1632.1084010995251</v>
      </c>
      <c r="M42">
        <f t="shared" si="1"/>
        <v>1632.1084010995251</v>
      </c>
      <c r="Q42">
        <f t="shared" si="25"/>
        <v>267.94510477104188</v>
      </c>
      <c r="S42">
        <f t="shared" si="26"/>
        <v>1.2016912627158829</v>
      </c>
      <c r="T42">
        <f t="shared" si="27"/>
        <v>9.2807379084907365E-3</v>
      </c>
      <c r="U42">
        <f t="shared" si="28"/>
        <v>120.16912627158828</v>
      </c>
      <c r="V42">
        <f t="shared" si="77"/>
        <v>674.74964401496823</v>
      </c>
      <c r="W42">
        <f t="shared" si="29"/>
        <v>-16.654381412044639</v>
      </c>
      <c r="X42">
        <f t="shared" si="78"/>
        <v>0.78320548952289581</v>
      </c>
      <c r="Y42">
        <f t="shared" si="30"/>
        <v>48.33</v>
      </c>
      <c r="Z42">
        <f t="shared" si="31"/>
        <v>1.0014093855965691</v>
      </c>
      <c r="AA42">
        <f t="shared" si="32"/>
        <v>48.398115605882182</v>
      </c>
      <c r="AB42">
        <f t="shared" si="33"/>
        <v>58.159592655501839</v>
      </c>
      <c r="AC42">
        <f t="shared" si="2"/>
        <v>1.2016912627158829</v>
      </c>
      <c r="AD42">
        <f t="shared" si="34"/>
        <v>48.398115605882182</v>
      </c>
      <c r="AI42">
        <f t="shared" si="115"/>
        <v>0.51122715612742309</v>
      </c>
      <c r="AJ42">
        <f t="shared" si="116"/>
        <v>0.70739273558067439</v>
      </c>
      <c r="AK42">
        <f t="shared" si="35"/>
        <v>1.6622968156400353</v>
      </c>
      <c r="AL42">
        <f t="shared" si="3"/>
        <v>0</v>
      </c>
      <c r="AM42">
        <f t="shared" si="4"/>
        <v>1.6622968156400353</v>
      </c>
      <c r="AN42">
        <f t="shared" si="79"/>
        <v>1.6622968156400353</v>
      </c>
      <c r="AO42">
        <f t="shared" si="5"/>
        <v>0</v>
      </c>
      <c r="AP42">
        <f t="shared" si="6"/>
        <v>30</v>
      </c>
      <c r="AQ42">
        <f t="shared" si="80"/>
        <v>30</v>
      </c>
      <c r="AS42">
        <f t="shared" si="81"/>
        <v>2.4469391320832461</v>
      </c>
      <c r="AU42">
        <f t="shared" si="36"/>
        <v>0.8632833870312645</v>
      </c>
      <c r="AW42">
        <f t="shared" si="7"/>
        <v>0.35796496690379009</v>
      </c>
      <c r="AX42">
        <f t="shared" si="7"/>
        <v>-8.8354030918664801E-3</v>
      </c>
      <c r="AY42">
        <f t="shared" si="82"/>
        <v>0.34912956381192362</v>
      </c>
      <c r="AZ42">
        <f t="shared" si="37"/>
        <v>1.0253069462104507</v>
      </c>
      <c r="BA42">
        <f t="shared" si="83"/>
        <v>-2.5306946210450709E-2</v>
      </c>
      <c r="BB42">
        <f t="shared" si="8"/>
        <v>0.90878685524255753</v>
      </c>
      <c r="BC42">
        <f t="shared" si="84"/>
        <v>0.90878685524255753</v>
      </c>
      <c r="BD42">
        <f t="shared" si="85"/>
        <v>0.78184578221651568</v>
      </c>
      <c r="BE42">
        <f t="shared" si="86"/>
        <v>-1.9297761737156825E-2</v>
      </c>
      <c r="BF42">
        <f t="shared" si="9"/>
        <v>25.587511846809022</v>
      </c>
      <c r="BG42">
        <f t="shared" si="87"/>
        <v>7.7317675725582461E-3</v>
      </c>
      <c r="BH42">
        <f t="shared" si="88"/>
        <v>2.1115656566033899E-3</v>
      </c>
      <c r="BI42">
        <f t="shared" si="89"/>
        <v>0.92472156126116323</v>
      </c>
      <c r="BJ42">
        <f t="shared" si="90"/>
        <v>2.2834610385028468E-3</v>
      </c>
      <c r="BK42">
        <f t="shared" si="38"/>
        <v>3.3433088970359118E-3</v>
      </c>
      <c r="BL42" t="e">
        <f t="shared" si="39"/>
        <v>#NUM!</v>
      </c>
      <c r="BM42" t="e">
        <f t="shared" si="91"/>
        <v>#NUM!</v>
      </c>
      <c r="BN42" t="e">
        <f t="shared" si="92"/>
        <v>#NUM!</v>
      </c>
      <c r="BO42" t="e">
        <f t="shared" si="93"/>
        <v>#NUM!</v>
      </c>
      <c r="BP42" t="e">
        <f t="shared" si="94"/>
        <v>#NUM!</v>
      </c>
      <c r="BQ42">
        <f t="shared" si="40"/>
        <v>-2.9503452406629313E-6</v>
      </c>
      <c r="BR42">
        <f t="shared" si="95"/>
        <v>1.088806389003417</v>
      </c>
      <c r="BS42">
        <f t="shared" si="96"/>
        <v>1.00015767995785</v>
      </c>
      <c r="BT42">
        <f t="shared" si="97"/>
        <v>1.0886347331245838</v>
      </c>
      <c r="BU42">
        <f t="shared" si="41"/>
        <v>1</v>
      </c>
      <c r="BV42">
        <f t="shared" si="42"/>
        <v>1</v>
      </c>
      <c r="BW42">
        <f t="shared" si="43"/>
        <v>1</v>
      </c>
      <c r="BX42">
        <f t="shared" si="10"/>
        <v>17.324829851065424</v>
      </c>
      <c r="BY42">
        <f t="shared" si="11"/>
        <v>-4.7282092170105344E-2</v>
      </c>
      <c r="BZ42">
        <f t="shared" si="12"/>
        <v>32567.486423607323</v>
      </c>
      <c r="CA42">
        <f t="shared" si="13"/>
        <v>1.6622968156400353</v>
      </c>
      <c r="CB42">
        <f t="shared" si="14"/>
        <v>2586.125514690922</v>
      </c>
      <c r="CC42">
        <f t="shared" si="98"/>
        <v>1.6187778227438283E-4</v>
      </c>
      <c r="CD42">
        <f t="shared" si="99"/>
        <v>1.9508720560312679E-3</v>
      </c>
      <c r="CE42">
        <f t="shared" si="100"/>
        <v>-2.2896725978590653</v>
      </c>
      <c r="CF42">
        <f t="shared" si="101"/>
        <v>9.3381503273940254</v>
      </c>
      <c r="CG42">
        <f t="shared" si="102"/>
        <v>1.1467751619664681E-2</v>
      </c>
      <c r="CH42">
        <f t="shared" si="15"/>
        <v>48.398115605882182</v>
      </c>
      <c r="CI42" s="11">
        <f t="shared" si="16"/>
        <v>1954224973.1071775</v>
      </c>
      <c r="CJ42" s="18">
        <f t="shared" si="44"/>
        <v>0.33628109541394557</v>
      </c>
      <c r="CK42" s="18">
        <f t="shared" si="17"/>
        <v>67.256219082789116</v>
      </c>
      <c r="CL42">
        <f t="shared" si="103"/>
        <v>5000</v>
      </c>
      <c r="CM42" s="4">
        <f t="shared" si="18"/>
        <v>1622.3956987034485</v>
      </c>
      <c r="CN42" s="11"/>
      <c r="CO42" s="11"/>
      <c r="CP42" s="11"/>
      <c r="CQ42" s="11"/>
      <c r="CR42" s="11"/>
      <c r="CS42" s="11"/>
      <c r="CT42" s="11"/>
      <c r="CU42" s="13">
        <f t="shared" si="19"/>
        <v>2.4469391320832461</v>
      </c>
      <c r="CV42" s="14">
        <v>0.8</v>
      </c>
      <c r="CW42" s="14">
        <f t="shared" si="104"/>
        <v>0.49816918056001253</v>
      </c>
      <c r="CX42" s="14">
        <f t="shared" si="45"/>
        <v>-0.21829374887354561</v>
      </c>
      <c r="CY42" s="14">
        <f t="shared" si="105"/>
        <v>4.232959990606578E-2</v>
      </c>
      <c r="CZ42" s="14">
        <f t="shared" si="106"/>
        <v>-1.2212776904108897E-3</v>
      </c>
      <c r="DA42" s="14">
        <f t="shared" si="46"/>
        <v>3.9393641113432298E-2</v>
      </c>
      <c r="DB42" s="14">
        <f t="shared" si="47"/>
        <v>0.83616242549158493</v>
      </c>
      <c r="DC42" s="14">
        <f t="shared" si="48"/>
        <v>0.85819661122528368</v>
      </c>
      <c r="DD42" s="14">
        <f t="shared" si="49"/>
        <v>5.8196611225283634E-2</v>
      </c>
      <c r="DE42" s="14">
        <v>0.85</v>
      </c>
      <c r="DF42" s="14">
        <f t="shared" si="50"/>
        <v>0.46886511111530593</v>
      </c>
      <c r="DG42" s="14">
        <f t="shared" si="51"/>
        <v>-0.20545294011627824</v>
      </c>
      <c r="DH42" s="14">
        <f t="shared" si="52"/>
        <v>3.7496116179767613E-2</v>
      </c>
      <c r="DI42" s="14">
        <f t="shared" si="53"/>
        <v>-9.0192355673866418E-4</v>
      </c>
      <c r="DJ42" s="14">
        <f t="shared" si="54"/>
        <v>3.4290643382171755E-2</v>
      </c>
      <c r="DK42" s="14">
        <f t="shared" si="107"/>
        <v>0.85342239282072718</v>
      </c>
      <c r="DL42" s="14">
        <f t="shared" si="108"/>
        <v>0.8622095025468034</v>
      </c>
      <c r="DM42" s="14">
        <f t="shared" si="109"/>
        <v>1.2209502546803419E-2</v>
      </c>
      <c r="DN42" s="14">
        <f t="shared" si="110"/>
        <v>-0.91974217356960553</v>
      </c>
      <c r="DO42" s="14">
        <f t="shared" si="111"/>
        <v>0.86327491866488759</v>
      </c>
      <c r="DP42" s="14">
        <f t="shared" si="55"/>
        <v>0.85</v>
      </c>
      <c r="DQ42" s="14">
        <f t="shared" si="56"/>
        <v>0.46886511111530593</v>
      </c>
      <c r="DR42" s="14">
        <f t="shared" si="57"/>
        <v>-0.20545294011627824</v>
      </c>
      <c r="DS42" s="14">
        <f t="shared" si="58"/>
        <v>3.7496116179767613E-2</v>
      </c>
      <c r="DT42" s="14">
        <f t="shared" si="59"/>
        <v>-9.0192355673866418E-4</v>
      </c>
      <c r="DU42" s="14">
        <f t="shared" si="60"/>
        <v>3.4290643382171755E-2</v>
      </c>
      <c r="DV42" s="14">
        <f t="shared" si="61"/>
        <v>0.85342239282072718</v>
      </c>
      <c r="DW42" s="14">
        <f t="shared" si="62"/>
        <v>0.8622095025468034</v>
      </c>
      <c r="DX42" s="14">
        <f t="shared" si="63"/>
        <v>1.2209502546803419E-2</v>
      </c>
      <c r="DY42" s="14">
        <f t="shared" si="64"/>
        <v>0.86327491866488759</v>
      </c>
      <c r="DZ42" s="14">
        <f t="shared" si="65"/>
        <v>0.46165518750894741</v>
      </c>
      <c r="EA42" s="14">
        <f t="shared" si="66"/>
        <v>-0.20229360928141082</v>
      </c>
      <c r="EB42" s="14">
        <f t="shared" si="67"/>
        <v>3.6351797557253623E-2</v>
      </c>
      <c r="EC42" s="14">
        <f t="shared" si="68"/>
        <v>-8.3467756909000031E-4</v>
      </c>
      <c r="ED42" s="14">
        <f t="shared" si="69"/>
        <v>3.310534362134028E-2</v>
      </c>
      <c r="EE42" s="14">
        <f t="shared" si="70"/>
        <v>0.85756054650723645</v>
      </c>
      <c r="EF42" s="14">
        <f t="shared" si="71"/>
        <v>0.86328270241315919</v>
      </c>
      <c r="EG42" s="14">
        <f t="shared" si="72"/>
        <v>7.7837482715947814E-6</v>
      </c>
      <c r="EH42" s="14">
        <f t="shared" si="73"/>
        <v>-0.91915582359126446</v>
      </c>
      <c r="EI42" s="14">
        <f t="shared" si="74"/>
        <v>0.8632833870312645</v>
      </c>
      <c r="EM42">
        <f t="shared" si="20"/>
        <v>1632.1084010995251</v>
      </c>
      <c r="EW42">
        <f t="shared" si="112"/>
        <v>5.3514357724812074</v>
      </c>
      <c r="EX42">
        <f t="shared" si="75"/>
        <v>7.9851199871096651E-2</v>
      </c>
      <c r="EY42">
        <f t="shared" si="113"/>
        <v>1.2258550488490378</v>
      </c>
      <c r="EZ42">
        <f t="shared" si="114"/>
        <v>1.5372453855198798E-2</v>
      </c>
    </row>
    <row r="43" spans="3:159">
      <c r="C43" s="4">
        <f t="shared" si="76"/>
        <v>1622.3956987034485</v>
      </c>
      <c r="D43" s="4">
        <f>Sheet2!J43</f>
        <v>1783.805143515325</v>
      </c>
      <c r="E43" s="4">
        <f t="shared" si="21"/>
        <v>1689.5478499898356</v>
      </c>
      <c r="F43" s="4">
        <f t="shared" si="22"/>
        <v>94.257293525489331</v>
      </c>
      <c r="G43" s="4">
        <f>Sheet3!D43</f>
        <v>570</v>
      </c>
      <c r="H43" s="4">
        <f>Sheet3!F43</f>
        <v>-882.29537712062188</v>
      </c>
      <c r="I43" s="4">
        <f t="shared" si="23"/>
        <v>0.80453825382375443</v>
      </c>
      <c r="J43" s="4">
        <f t="shared" si="24"/>
        <v>1666.6481369000276</v>
      </c>
      <c r="K43">
        <f t="shared" si="0"/>
        <v>1703.1004211093868</v>
      </c>
      <c r="M43">
        <f t="shared" si="1"/>
        <v>1703.1004211093868</v>
      </c>
      <c r="Q43">
        <f t="shared" si="25"/>
        <v>280.71764630170333</v>
      </c>
      <c r="S43">
        <f t="shared" si="26"/>
        <v>1.1998411278401042</v>
      </c>
      <c r="T43">
        <f t="shared" si="27"/>
        <v>8.8614546710007042E-3</v>
      </c>
      <c r="U43">
        <f t="shared" si="28"/>
        <v>119.98411278401042</v>
      </c>
      <c r="V43">
        <f t="shared" si="77"/>
        <v>673.71079328221856</v>
      </c>
      <c r="W43">
        <f t="shared" si="29"/>
        <v>-27.220303030237641</v>
      </c>
      <c r="X43">
        <f t="shared" si="78"/>
        <v>0.78192823536982969</v>
      </c>
      <c r="Y43">
        <f t="shared" si="30"/>
        <v>48.33</v>
      </c>
      <c r="Z43">
        <f t="shared" si="31"/>
        <v>0.99986760653342022</v>
      </c>
      <c r="AA43">
        <f t="shared" si="32"/>
        <v>48.323601423760195</v>
      </c>
      <c r="AB43">
        <f t="shared" si="33"/>
        <v>57.980644433580096</v>
      </c>
      <c r="AC43">
        <f t="shared" si="2"/>
        <v>1.1998411278401042</v>
      </c>
      <c r="AD43">
        <f t="shared" si="34"/>
        <v>48.323601423760195</v>
      </c>
      <c r="AI43">
        <f t="shared" si="115"/>
        <v>0.50232133798187495</v>
      </c>
      <c r="AJ43">
        <f t="shared" si="116"/>
        <v>0.70023171811651896</v>
      </c>
      <c r="AK43">
        <f t="shared" si="35"/>
        <v>1.6139582337228287</v>
      </c>
      <c r="AL43">
        <f t="shared" si="3"/>
        <v>0</v>
      </c>
      <c r="AM43">
        <f t="shared" si="4"/>
        <v>1.6139582337228287</v>
      </c>
      <c r="AN43">
        <f t="shared" si="79"/>
        <v>1.6139582337228287</v>
      </c>
      <c r="AO43">
        <f t="shared" si="5"/>
        <v>0</v>
      </c>
      <c r="AP43">
        <f t="shared" si="6"/>
        <v>30</v>
      </c>
      <c r="AQ43">
        <f t="shared" si="80"/>
        <v>30</v>
      </c>
      <c r="AS43">
        <f t="shared" si="81"/>
        <v>2.5533739446917343</v>
      </c>
      <c r="AU43">
        <f t="shared" si="36"/>
        <v>0.860136052765476</v>
      </c>
      <c r="AW43">
        <f t="shared" si="7"/>
        <v>0.35741384076172361</v>
      </c>
      <c r="AX43">
        <f t="shared" si="7"/>
        <v>-1.4440785496900539E-2</v>
      </c>
      <c r="AY43">
        <f t="shared" si="82"/>
        <v>0.34297305526482308</v>
      </c>
      <c r="AZ43">
        <f t="shared" si="37"/>
        <v>1.0421047230248168</v>
      </c>
      <c r="BA43">
        <f t="shared" si="83"/>
        <v>-4.2104723024816826E-2</v>
      </c>
      <c r="BB43">
        <f t="shared" si="8"/>
        <v>0.91445730845856554</v>
      </c>
      <c r="BC43">
        <f t="shared" si="84"/>
        <v>0.91445730845856554</v>
      </c>
      <c r="BD43">
        <f t="shared" si="85"/>
        <v>0.78034140074355685</v>
      </c>
      <c r="BE43">
        <f t="shared" si="86"/>
        <v>-3.152855736776327E-2</v>
      </c>
      <c r="BF43">
        <f t="shared" si="9"/>
        <v>25.567806875586225</v>
      </c>
      <c r="BG43">
        <f t="shared" si="87"/>
        <v>7.5098246859934487E-3</v>
      </c>
      <c r="BH43">
        <f t="shared" si="88"/>
        <v>2.1064727575515097E-3</v>
      </c>
      <c r="BI43">
        <f t="shared" si="89"/>
        <v>0.92681895688854865</v>
      </c>
      <c r="BJ43">
        <f t="shared" si="90"/>
        <v>2.2727985243452633E-3</v>
      </c>
      <c r="BK43">
        <f t="shared" si="38"/>
        <v>3.3212945141200922E-3</v>
      </c>
      <c r="BL43" t="e">
        <f t="shared" si="39"/>
        <v>#NUM!</v>
      </c>
      <c r="BM43" t="e">
        <f t="shared" si="91"/>
        <v>#NUM!</v>
      </c>
      <c r="BN43" t="e">
        <f t="shared" si="92"/>
        <v>#NUM!</v>
      </c>
      <c r="BO43" t="e">
        <f t="shared" si="93"/>
        <v>#NUM!</v>
      </c>
      <c r="BP43" t="e">
        <f t="shared" si="94"/>
        <v>#NUM!</v>
      </c>
      <c r="BQ43">
        <f t="shared" si="40"/>
        <v>-4.7750660328172503E-6</v>
      </c>
      <c r="BR43">
        <f t="shared" si="95"/>
        <v>1.0889340562038257</v>
      </c>
      <c r="BS43">
        <f t="shared" si="96"/>
        <v>1.0002552146180845</v>
      </c>
      <c r="BT43">
        <f t="shared" si="97"/>
        <v>1.0886562152236321</v>
      </c>
      <c r="BU43">
        <f t="shared" si="41"/>
        <v>1</v>
      </c>
      <c r="BV43">
        <f t="shared" si="42"/>
        <v>1</v>
      </c>
      <c r="BW43">
        <f t="shared" si="43"/>
        <v>1</v>
      </c>
      <c r="BX43">
        <f t="shared" si="10"/>
        <v>17.271523984304828</v>
      </c>
      <c r="BY43">
        <f t="shared" si="11"/>
        <v>-8.0936199438896197E-2</v>
      </c>
      <c r="BZ43">
        <f t="shared" si="12"/>
        <v>32403.570350960883</v>
      </c>
      <c r="CA43">
        <f t="shared" si="13"/>
        <v>1.6139582337228287</v>
      </c>
      <c r="CB43">
        <f t="shared" si="14"/>
        <v>2650.1747052404767</v>
      </c>
      <c r="CC43">
        <f t="shared" si="98"/>
        <v>1.6187778227438283E-4</v>
      </c>
      <c r="CD43">
        <f t="shared" si="99"/>
        <v>1.9037235507619861E-3</v>
      </c>
      <c r="CE43">
        <f t="shared" si="100"/>
        <v>-2.2990381077487405</v>
      </c>
      <c r="CF43">
        <f t="shared" si="101"/>
        <v>9.3723082417358246</v>
      </c>
      <c r="CG43">
        <f t="shared" si="102"/>
        <v>1.1384314187923218E-2</v>
      </c>
      <c r="CH43">
        <f t="shared" si="15"/>
        <v>48.323601423760195</v>
      </c>
      <c r="CI43" s="11">
        <f t="shared" si="16"/>
        <v>1923488355.7730706</v>
      </c>
      <c r="CJ43" s="18">
        <f t="shared" si="44"/>
        <v>0.33576075643193604</v>
      </c>
      <c r="CK43" s="18">
        <f t="shared" si="17"/>
        <v>67.152151286387209</v>
      </c>
      <c r="CL43">
        <f t="shared" si="103"/>
        <v>5200</v>
      </c>
      <c r="CM43" s="4">
        <f t="shared" si="18"/>
        <v>1689.5478499898356</v>
      </c>
      <c r="CN43" s="11"/>
      <c r="CO43" s="11"/>
      <c r="CP43" s="11"/>
      <c r="CQ43" s="11"/>
      <c r="CR43" s="11"/>
      <c r="CS43" s="11"/>
      <c r="CT43" s="11"/>
      <c r="CU43" s="13">
        <f t="shared" si="19"/>
        <v>2.5533739446917343</v>
      </c>
      <c r="CV43" s="14">
        <v>0.8</v>
      </c>
      <c r="CW43" s="14">
        <f t="shared" si="104"/>
        <v>0.51983810672373265</v>
      </c>
      <c r="CX43" s="14">
        <f t="shared" si="45"/>
        <v>-0.22778889893687373</v>
      </c>
      <c r="CY43" s="14">
        <f t="shared" si="105"/>
        <v>4.6092119131556024E-2</v>
      </c>
      <c r="CZ43" s="14">
        <f t="shared" si="106"/>
        <v>-1.5110217092634639E-3</v>
      </c>
      <c r="DA43" s="14">
        <f t="shared" si="46"/>
        <v>4.3473880383395079E-2</v>
      </c>
      <c r="DB43" s="14">
        <f t="shared" si="47"/>
        <v>0.82296877059203555</v>
      </c>
      <c r="DC43" s="14">
        <f t="shared" si="48"/>
        <v>0.85559188779593354</v>
      </c>
      <c r="DD43" s="14">
        <f t="shared" si="49"/>
        <v>5.5591887795933492E-2</v>
      </c>
      <c r="DE43" s="14">
        <v>0.85</v>
      </c>
      <c r="DF43" s="14">
        <f t="shared" si="50"/>
        <v>0.48925939456351303</v>
      </c>
      <c r="DG43" s="14">
        <f t="shared" si="51"/>
        <v>-0.21438955194058701</v>
      </c>
      <c r="DH43" s="14">
        <f t="shared" si="52"/>
        <v>4.0829005182278E-2</v>
      </c>
      <c r="DI43" s="14">
        <f t="shared" si="53"/>
        <v>-1.1159018829450045E-3</v>
      </c>
      <c r="DJ43" s="14">
        <f t="shared" si="54"/>
        <v>3.7792684867311813E-2</v>
      </c>
      <c r="DK43" s="14">
        <f t="shared" si="107"/>
        <v>0.84148322644221507</v>
      </c>
      <c r="DL43" s="14">
        <f t="shared" si="108"/>
        <v>0.85935726552269542</v>
      </c>
      <c r="DM43" s="14">
        <f t="shared" si="109"/>
        <v>9.357265522695446E-3</v>
      </c>
      <c r="DN43" s="14">
        <f t="shared" si="110"/>
        <v>-0.92469244546476215</v>
      </c>
      <c r="DO43" s="14">
        <f t="shared" si="111"/>
        <v>0.86011932731643803</v>
      </c>
      <c r="DP43" s="14">
        <f t="shared" si="55"/>
        <v>0.85</v>
      </c>
      <c r="DQ43" s="14">
        <f t="shared" si="56"/>
        <v>0.48925939456351303</v>
      </c>
      <c r="DR43" s="14">
        <f t="shared" si="57"/>
        <v>-0.21438955194058701</v>
      </c>
      <c r="DS43" s="14">
        <f t="shared" si="58"/>
        <v>4.0829005182278E-2</v>
      </c>
      <c r="DT43" s="14">
        <f t="shared" si="59"/>
        <v>-1.1159018829450045E-3</v>
      </c>
      <c r="DU43" s="14">
        <f t="shared" si="60"/>
        <v>3.7792684867311813E-2</v>
      </c>
      <c r="DV43" s="14">
        <f t="shared" si="61"/>
        <v>0.84148322644221507</v>
      </c>
      <c r="DW43" s="14">
        <f t="shared" si="62"/>
        <v>0.85935726552269542</v>
      </c>
      <c r="DX43" s="14">
        <f t="shared" si="63"/>
        <v>9.357265522695446E-3</v>
      </c>
      <c r="DY43" s="14">
        <f t="shared" si="64"/>
        <v>0.86011932731643803</v>
      </c>
      <c r="DZ43" s="14">
        <f t="shared" si="65"/>
        <v>0.48350324445852993</v>
      </c>
      <c r="EA43" s="14">
        <f t="shared" si="66"/>
        <v>-0.21186725302180787</v>
      </c>
      <c r="EB43" s="14">
        <f t="shared" si="67"/>
        <v>3.987394784799795E-2</v>
      </c>
      <c r="EC43" s="14">
        <f t="shared" si="68"/>
        <v>-1.0517853225022475E-3</v>
      </c>
      <c r="ED43" s="14">
        <f t="shared" si="69"/>
        <v>3.6781578083863981E-2</v>
      </c>
      <c r="EE43" s="14">
        <f t="shared" si="70"/>
        <v>0.84488728224400134</v>
      </c>
      <c r="EF43" s="14">
        <f t="shared" si="71"/>
        <v>0.86013476769261366</v>
      </c>
      <c r="EG43" s="14">
        <f t="shared" si="72"/>
        <v>1.5440376175623882E-5</v>
      </c>
      <c r="EH43" s="14">
        <f t="shared" si="73"/>
        <v>-0.92316661517063092</v>
      </c>
      <c r="EI43" s="14">
        <f t="shared" si="74"/>
        <v>0.860136052765476</v>
      </c>
      <c r="EM43">
        <f t="shared" si="20"/>
        <v>1703.1004211093868</v>
      </c>
      <c r="EW43">
        <f t="shared" si="112"/>
        <v>5.604695080905933</v>
      </c>
      <c r="EX43">
        <f t="shared" si="75"/>
        <v>8.3630196857332001E-2</v>
      </c>
      <c r="EY43">
        <f t="shared" si="113"/>
        <v>1.2412214072567329</v>
      </c>
      <c r="EZ43">
        <f t="shared" si="114"/>
        <v>1.556515089206831E-2</v>
      </c>
    </row>
    <row r="44" spans="3:159">
      <c r="C44" s="4">
        <f t="shared" si="76"/>
        <v>1689.5478499898356</v>
      </c>
      <c r="D44" s="4">
        <f>Sheet2!J44</f>
        <v>1862.2927818526473</v>
      </c>
      <c r="E44" s="4">
        <f t="shared" si="21"/>
        <v>1756.5934386033489</v>
      </c>
      <c r="F44" s="4">
        <f t="shared" si="22"/>
        <v>105.69934324929841</v>
      </c>
      <c r="G44" s="4">
        <f>Sheet3!D44</f>
        <v>571</v>
      </c>
      <c r="H44" s="4">
        <f>Sheet3!F44</f>
        <v>-923.19675385314349</v>
      </c>
      <c r="I44" s="4">
        <f t="shared" si="23"/>
        <v>0.79679536009351892</v>
      </c>
      <c r="J44" s="4">
        <f t="shared" si="24"/>
        <v>1729.6372111212959</v>
      </c>
      <c r="K44">
        <f t="shared" si="0"/>
        <v>1775.9203159212416</v>
      </c>
      <c r="M44">
        <f t="shared" si="1"/>
        <v>1775.9203159212416</v>
      </c>
      <c r="Q44">
        <f t="shared" si="25"/>
        <v>293.87097955378584</v>
      </c>
      <c r="S44">
        <f t="shared" si="26"/>
        <v>1.1979463158163719</v>
      </c>
      <c r="T44">
        <f t="shared" si="27"/>
        <v>8.4694381937557035E-3</v>
      </c>
      <c r="U44">
        <f t="shared" si="28"/>
        <v>119.79463158163719</v>
      </c>
      <c r="V44">
        <f t="shared" si="77"/>
        <v>672.64685633089289</v>
      </c>
      <c r="W44">
        <f t="shared" si="29"/>
        <v>-37.156254983030941</v>
      </c>
      <c r="X44">
        <f t="shared" si="78"/>
        <v>0.78061290204462142</v>
      </c>
      <c r="Y44">
        <f t="shared" si="30"/>
        <v>48.33</v>
      </c>
      <c r="Z44">
        <f t="shared" si="31"/>
        <v>0.99828859651364332</v>
      </c>
      <c r="AA44">
        <f t="shared" si="32"/>
        <v>48.247287869504383</v>
      </c>
      <c r="AB44">
        <f t="shared" si="33"/>
        <v>57.797660751404706</v>
      </c>
      <c r="AC44">
        <f t="shared" si="2"/>
        <v>1.1979463158163719</v>
      </c>
      <c r="AD44">
        <f t="shared" si="34"/>
        <v>48.247287869504383</v>
      </c>
      <c r="AI44">
        <f t="shared" si="115"/>
        <v>0.49361105090121571</v>
      </c>
      <c r="AJ44">
        <f t="shared" si="116"/>
        <v>0.6931482285218209</v>
      </c>
      <c r="AK44">
        <f t="shared" si="35"/>
        <v>1.5673560699946836</v>
      </c>
      <c r="AL44">
        <f t="shared" si="3"/>
        <v>0</v>
      </c>
      <c r="AM44">
        <f t="shared" si="4"/>
        <v>1.5673560699946836</v>
      </c>
      <c r="AN44">
        <f t="shared" si="79"/>
        <v>1.5673560699946836</v>
      </c>
      <c r="AO44">
        <f t="shared" si="5"/>
        <v>0</v>
      </c>
      <c r="AP44">
        <f t="shared" si="6"/>
        <v>30</v>
      </c>
      <c r="AQ44">
        <f t="shared" si="80"/>
        <v>30</v>
      </c>
      <c r="AS44">
        <f t="shared" si="81"/>
        <v>2.6625491992822212</v>
      </c>
      <c r="AU44">
        <f t="shared" si="36"/>
        <v>0.85723511642141004</v>
      </c>
      <c r="AW44">
        <f t="shared" si="7"/>
        <v>0.35684940599847897</v>
      </c>
      <c r="AX44">
        <f t="shared" si="7"/>
        <v>-1.9711959395971767E-2</v>
      </c>
      <c r="AY44">
        <f t="shared" si="82"/>
        <v>0.33713744660250722</v>
      </c>
      <c r="AZ44">
        <f t="shared" si="37"/>
        <v>1.0584686144912661</v>
      </c>
      <c r="BA44">
        <f t="shared" si="83"/>
        <v>-5.8468614491266058E-2</v>
      </c>
      <c r="BB44">
        <f t="shared" si="8"/>
        <v>0.91973906566447294</v>
      </c>
      <c r="BC44">
        <f t="shared" si="84"/>
        <v>0.91973906566447294</v>
      </c>
      <c r="BD44">
        <f t="shared" si="85"/>
        <v>0.77880129239097406</v>
      </c>
      <c r="BE44">
        <f t="shared" si="86"/>
        <v>-4.3020106507355799E-2</v>
      </c>
      <c r="BF44">
        <f t="shared" si="9"/>
        <v>25.547610314280035</v>
      </c>
      <c r="BG44">
        <f t="shared" si="87"/>
        <v>7.2958647437532196E-3</v>
      </c>
      <c r="BH44">
        <f t="shared" si="88"/>
        <v>2.1015115947032375E-3</v>
      </c>
      <c r="BI44">
        <f t="shared" si="89"/>
        <v>0.92884465413261341</v>
      </c>
      <c r="BJ44">
        <f t="shared" si="90"/>
        <v>2.2625006079899338E-3</v>
      </c>
      <c r="BK44">
        <f t="shared" si="38"/>
        <v>3.2997206046352498E-3</v>
      </c>
      <c r="BL44" t="e">
        <f t="shared" si="39"/>
        <v>#NUM!</v>
      </c>
      <c r="BM44" t="e">
        <f t="shared" si="91"/>
        <v>#NUM!</v>
      </c>
      <c r="BN44" t="e">
        <f t="shared" si="92"/>
        <v>#NUM!</v>
      </c>
      <c r="BO44" t="e">
        <f t="shared" si="93"/>
        <v>#NUM!</v>
      </c>
      <c r="BP44" t="e">
        <f t="shared" si="94"/>
        <v>#NUM!</v>
      </c>
      <c r="BQ44">
        <f t="shared" si="40"/>
        <v>-6.455220023126395E-6</v>
      </c>
      <c r="BR44">
        <f t="shared" si="95"/>
        <v>1.0890516224870308</v>
      </c>
      <c r="BS44">
        <f t="shared" si="96"/>
        <v>1.0003450308580493</v>
      </c>
      <c r="BT44">
        <f t="shared" si="97"/>
        <v>1.0886759956741057</v>
      </c>
      <c r="BU44">
        <f t="shared" si="41"/>
        <v>1</v>
      </c>
      <c r="BV44">
        <f t="shared" si="42"/>
        <v>1</v>
      </c>
      <c r="BW44">
        <f t="shared" si="43"/>
        <v>1</v>
      </c>
      <c r="BX44">
        <f t="shared" si="10"/>
        <v>17.217016017270261</v>
      </c>
      <c r="BY44">
        <f t="shared" si="11"/>
        <v>-0.11559354463442623</v>
      </c>
      <c r="BZ44">
        <f t="shared" si="12"/>
        <v>32235.497304019646</v>
      </c>
      <c r="CA44">
        <f t="shared" si="13"/>
        <v>1.5673560699946836</v>
      </c>
      <c r="CB44">
        <f t="shared" si="14"/>
        <v>2714.8174722958947</v>
      </c>
      <c r="CC44">
        <f t="shared" si="98"/>
        <v>1.6187778227438283E-4</v>
      </c>
      <c r="CD44">
        <f t="shared" si="99"/>
        <v>1.8583938152325666E-3</v>
      </c>
      <c r="CE44">
        <f t="shared" si="100"/>
        <v>-2.308259897995939</v>
      </c>
      <c r="CF44">
        <f t="shared" si="101"/>
        <v>9.4059613376698241</v>
      </c>
      <c r="CG44">
        <f t="shared" si="102"/>
        <v>1.1302997236700725E-2</v>
      </c>
      <c r="CH44">
        <f t="shared" si="15"/>
        <v>48.247287869504383</v>
      </c>
      <c r="CI44" s="11">
        <f t="shared" si="16"/>
        <v>1892978655.85149</v>
      </c>
      <c r="CJ44" s="18">
        <f t="shared" si="44"/>
        <v>0.33522794306756631</v>
      </c>
      <c r="CK44" s="18">
        <f t="shared" si="17"/>
        <v>67.04558861351326</v>
      </c>
      <c r="CL44">
        <f t="shared" si="103"/>
        <v>5400</v>
      </c>
      <c r="CM44" s="4">
        <f t="shared" si="18"/>
        <v>1756.5934386033489</v>
      </c>
      <c r="CN44" s="11"/>
      <c r="CO44" s="11"/>
      <c r="CP44" s="11"/>
      <c r="CQ44" s="11"/>
      <c r="CR44" s="11"/>
      <c r="CS44" s="11"/>
      <c r="CT44" s="11"/>
      <c r="CU44" s="13">
        <f t="shared" si="19"/>
        <v>2.6625491992822212</v>
      </c>
      <c r="CV44" s="14">
        <v>0.8</v>
      </c>
      <c r="CW44" s="14">
        <f t="shared" si="104"/>
        <v>0.54206495593451354</v>
      </c>
      <c r="CX44" s="14">
        <f t="shared" si="45"/>
        <v>-0.23752852641526179</v>
      </c>
      <c r="CY44" s="14">
        <f t="shared" si="105"/>
        <v>5.0117928699746822E-2</v>
      </c>
      <c r="CZ44" s="14">
        <f t="shared" si="106"/>
        <v>-1.8628882334926493E-3</v>
      </c>
      <c r="DA44" s="14">
        <f t="shared" si="46"/>
        <v>4.7944268114226724E-2</v>
      </c>
      <c r="DB44" s="14">
        <f t="shared" si="47"/>
        <v>0.80908231804595498</v>
      </c>
      <c r="DC44" s="14">
        <f t="shared" si="48"/>
        <v>0.85324315010085305</v>
      </c>
      <c r="DD44" s="14">
        <f t="shared" si="49"/>
        <v>5.3243150100853009E-2</v>
      </c>
      <c r="DE44" s="14">
        <v>0.85</v>
      </c>
      <c r="DF44" s="14">
        <f t="shared" si="50"/>
        <v>0.51017878205601275</v>
      </c>
      <c r="DG44" s="14">
        <f t="shared" si="51"/>
        <v>-0.22355626015554053</v>
      </c>
      <c r="DH44" s="14">
        <f t="shared" si="52"/>
        <v>4.4395120232301681E-2</v>
      </c>
      <c r="DI44" s="14">
        <f t="shared" si="53"/>
        <v>-1.3757581871433448E-3</v>
      </c>
      <c r="DJ44" s="14">
        <f t="shared" si="54"/>
        <v>4.1621884758373619E-2</v>
      </c>
      <c r="DK44" s="14">
        <f t="shared" si="107"/>
        <v>0.82889349766945775</v>
      </c>
      <c r="DL44" s="14">
        <f t="shared" si="108"/>
        <v>0.85671472790086778</v>
      </c>
      <c r="DM44" s="14">
        <f t="shared" si="109"/>
        <v>6.7147279008678007E-3</v>
      </c>
      <c r="DN44" s="14">
        <f t="shared" si="110"/>
        <v>-0.9305684439997054</v>
      </c>
      <c r="DO44" s="14">
        <f t="shared" si="111"/>
        <v>0.85721572705819149</v>
      </c>
      <c r="DP44" s="14">
        <f t="shared" si="55"/>
        <v>0.85</v>
      </c>
      <c r="DQ44" s="14">
        <f t="shared" si="56"/>
        <v>0.51017878205601275</v>
      </c>
      <c r="DR44" s="14">
        <f t="shared" si="57"/>
        <v>-0.22355626015554053</v>
      </c>
      <c r="DS44" s="14">
        <f t="shared" si="58"/>
        <v>4.4395120232301681E-2</v>
      </c>
      <c r="DT44" s="14">
        <f t="shared" si="59"/>
        <v>-1.3757581871433448E-3</v>
      </c>
      <c r="DU44" s="14">
        <f t="shared" si="60"/>
        <v>4.1621884758373619E-2</v>
      </c>
      <c r="DV44" s="14">
        <f t="shared" si="61"/>
        <v>0.82889349766945775</v>
      </c>
      <c r="DW44" s="14">
        <f t="shared" si="62"/>
        <v>0.85671472790086778</v>
      </c>
      <c r="DX44" s="14">
        <f t="shared" si="63"/>
        <v>6.7147279008678007E-3</v>
      </c>
      <c r="DY44" s="14">
        <f t="shared" si="64"/>
        <v>0.85721572705819149</v>
      </c>
      <c r="DZ44" s="14">
        <f t="shared" si="65"/>
        <v>0.50588428450306844</v>
      </c>
      <c r="EA44" s="14">
        <f t="shared" si="66"/>
        <v>-0.22167444568980693</v>
      </c>
      <c r="EB44" s="14">
        <f t="shared" si="67"/>
        <v>4.365086229324347E-2</v>
      </c>
      <c r="EC44" s="14">
        <f t="shared" si="68"/>
        <v>-1.318821695722627E-3</v>
      </c>
      <c r="ED44" s="14">
        <f t="shared" si="69"/>
        <v>4.0815712258621496E-2</v>
      </c>
      <c r="EE44" s="14">
        <f t="shared" si="70"/>
        <v>0.83150536048048862</v>
      </c>
      <c r="EF44" s="14">
        <f t="shared" si="71"/>
        <v>0.85723372183403201</v>
      </c>
      <c r="EG44" s="14">
        <f t="shared" si="72"/>
        <v>1.7994775840524113E-5</v>
      </c>
      <c r="EH44" s="14">
        <f t="shared" si="73"/>
        <v>-0.92807461687799597</v>
      </c>
      <c r="EI44" s="14">
        <f t="shared" si="74"/>
        <v>0.85723511642141004</v>
      </c>
      <c r="EM44">
        <f t="shared" si="20"/>
        <v>1775.9203159212416</v>
      </c>
      <c r="EW44">
        <f t="shared" si="112"/>
        <v>5.8641326472115356</v>
      </c>
      <c r="EX44">
        <f t="shared" si="75"/>
        <v>8.7501382431055957E-2</v>
      </c>
      <c r="EY44">
        <f t="shared" si="113"/>
        <v>1.2573721915551412</v>
      </c>
      <c r="EZ44">
        <f t="shared" si="114"/>
        <v>1.576768477777173E-2</v>
      </c>
    </row>
    <row r="45" spans="3:159">
      <c r="C45" s="4">
        <f t="shared" si="76"/>
        <v>1756.5934386033489</v>
      </c>
      <c r="D45" s="4">
        <f>Sheet2!J45</f>
        <v>1944.9710062070151</v>
      </c>
      <c r="E45" s="4">
        <f t="shared" si="21"/>
        <v>1823.5296695791312</v>
      </c>
      <c r="F45" s="4">
        <f t="shared" si="22"/>
        <v>121.44133662788386</v>
      </c>
      <c r="G45" s="4">
        <f>Sheet3!D45</f>
        <v>572</v>
      </c>
      <c r="H45" s="4">
        <f>Sheet3!F45</f>
        <v>-964.64647167943735</v>
      </c>
      <c r="I45" s="4">
        <f t="shared" si="23"/>
        <v>0.79104934000591853</v>
      </c>
      <c r="J45" s="4">
        <f t="shared" si="24"/>
        <v>1791.4517116621573</v>
      </c>
      <c r="K45">
        <f t="shared" si="0"/>
        <v>1850.782222405182</v>
      </c>
      <c r="M45">
        <f t="shared" si="1"/>
        <v>1850.782222405182</v>
      </c>
      <c r="Q45">
        <f t="shared" si="25"/>
        <v>307.4459370680762</v>
      </c>
      <c r="S45">
        <f t="shared" si="26"/>
        <v>1.1960014888928625</v>
      </c>
      <c r="T45">
        <f t="shared" si="27"/>
        <v>8.1019074158927649E-3</v>
      </c>
      <c r="U45">
        <f t="shared" si="28"/>
        <v>119.60014888928625</v>
      </c>
      <c r="V45">
        <f t="shared" si="77"/>
        <v>671.55483601334231</v>
      </c>
      <c r="W45">
        <f t="shared" si="29"/>
        <v>-46.542166354475569</v>
      </c>
      <c r="X45">
        <f t="shared" si="78"/>
        <v>0.77925540629319245</v>
      </c>
      <c r="Y45">
        <f t="shared" si="30"/>
        <v>48.33</v>
      </c>
      <c r="Z45">
        <f t="shared" si="31"/>
        <v>0.99666790741071876</v>
      </c>
      <c r="AA45">
        <f t="shared" si="32"/>
        <v>48.168959965160035</v>
      </c>
      <c r="AB45">
        <f t="shared" si="33"/>
        <v>57.610147836752091</v>
      </c>
      <c r="AC45">
        <f t="shared" si="2"/>
        <v>1.1960014888928625</v>
      </c>
      <c r="AD45">
        <f t="shared" si="34"/>
        <v>48.168959965160035</v>
      </c>
      <c r="AI45">
        <f t="shared" si="115"/>
        <v>0.48507191439184183</v>
      </c>
      <c r="AJ45">
        <f t="shared" si="116"/>
        <v>0.68612628297408707</v>
      </c>
      <c r="AK45">
        <f t="shared" si="35"/>
        <v>1.5223187968155107</v>
      </c>
      <c r="AL45">
        <f t="shared" si="3"/>
        <v>0</v>
      </c>
      <c r="AM45">
        <f t="shared" si="4"/>
        <v>1.5223187968155107</v>
      </c>
      <c r="AN45">
        <f t="shared" si="79"/>
        <v>1.5223187968155107</v>
      </c>
      <c r="AO45">
        <f t="shared" si="5"/>
        <v>0</v>
      </c>
      <c r="AP45">
        <f t="shared" si="6"/>
        <v>30</v>
      </c>
      <c r="AQ45">
        <f t="shared" si="80"/>
        <v>30</v>
      </c>
      <c r="AS45">
        <f t="shared" si="81"/>
        <v>2.7747859406374542</v>
      </c>
      <c r="AU45">
        <f t="shared" si="36"/>
        <v>0.85460311255596932</v>
      </c>
      <c r="AW45">
        <f t="shared" si="7"/>
        <v>0.35627007258156268</v>
      </c>
      <c r="AX45">
        <f t="shared" si="7"/>
        <v>-2.4691328386000536E-2</v>
      </c>
      <c r="AY45">
        <f t="shared" si="82"/>
        <v>0.33157874419556216</v>
      </c>
      <c r="AZ45">
        <f t="shared" si="37"/>
        <v>1.0744659566339325</v>
      </c>
      <c r="BA45">
        <f t="shared" si="83"/>
        <v>-7.4465956633932517E-2</v>
      </c>
      <c r="BB45">
        <f t="shared" si="8"/>
        <v>0.92468590783805105</v>
      </c>
      <c r="BC45">
        <f t="shared" si="84"/>
        <v>0.92468590783805105</v>
      </c>
      <c r="BD45">
        <f t="shared" si="85"/>
        <v>0.77722116500249816</v>
      </c>
      <c r="BE45">
        <f t="shared" si="86"/>
        <v>-5.3865380481076426E-2</v>
      </c>
      <c r="BF45">
        <f t="shared" si="9"/>
        <v>25.526864032968383</v>
      </c>
      <c r="BG45">
        <f t="shared" si="87"/>
        <v>7.0891003293539132E-3</v>
      </c>
      <c r="BH45">
        <f t="shared" si="88"/>
        <v>2.0966690116267393E-3</v>
      </c>
      <c r="BI45">
        <f t="shared" si="89"/>
        <v>0.93080570112568417</v>
      </c>
      <c r="BJ45">
        <f t="shared" si="90"/>
        <v>2.2525313382708123E-3</v>
      </c>
      <c r="BK45">
        <f t="shared" si="38"/>
        <v>3.2785156489747234E-3</v>
      </c>
      <c r="BL45" t="e">
        <f t="shared" si="39"/>
        <v>#NUM!</v>
      </c>
      <c r="BM45" t="e">
        <f t="shared" si="91"/>
        <v>#NUM!</v>
      </c>
      <c r="BN45" t="e">
        <f t="shared" si="92"/>
        <v>#NUM!</v>
      </c>
      <c r="BO45" t="e">
        <f t="shared" si="93"/>
        <v>#NUM!</v>
      </c>
      <c r="BP45" t="e">
        <f t="shared" si="94"/>
        <v>#NUM!</v>
      </c>
      <c r="BQ45">
        <f t="shared" si="40"/>
        <v>-8.0086586467259066E-6</v>
      </c>
      <c r="BR45">
        <f t="shared" si="95"/>
        <v>1.0891603337775375</v>
      </c>
      <c r="BS45">
        <f t="shared" si="96"/>
        <v>1.0004280808816397</v>
      </c>
      <c r="BT45">
        <f t="shared" si="97"/>
        <v>1.0886942845683634</v>
      </c>
      <c r="BU45">
        <f t="shared" si="41"/>
        <v>1</v>
      </c>
      <c r="BV45">
        <f t="shared" si="42"/>
        <v>1</v>
      </c>
      <c r="BW45">
        <f t="shared" si="43"/>
        <v>1</v>
      </c>
      <c r="BX45">
        <f t="shared" si="10"/>
        <v>17.161158862965951</v>
      </c>
      <c r="BY45">
        <f t="shared" si="11"/>
        <v>-0.15136117035730423</v>
      </c>
      <c r="BZ45">
        <f t="shared" si="12"/>
        <v>32062.788258659592</v>
      </c>
      <c r="CA45">
        <f t="shared" si="13"/>
        <v>1.5223187968155107</v>
      </c>
      <c r="CB45">
        <f t="shared" si="14"/>
        <v>2780.158833351104</v>
      </c>
      <c r="CC45">
        <f t="shared" si="98"/>
        <v>1.6187778227438283E-4</v>
      </c>
      <c r="CD45">
        <f t="shared" si="99"/>
        <v>1.8147164613320659E-3</v>
      </c>
      <c r="CE45">
        <f t="shared" si="100"/>
        <v>-2.3173570960727821</v>
      </c>
      <c r="CF45">
        <f t="shared" si="101"/>
        <v>9.4391781873008664</v>
      </c>
      <c r="CG45">
        <f t="shared" si="102"/>
        <v>1.1223585800585896E-2</v>
      </c>
      <c r="CH45">
        <f t="shared" si="15"/>
        <v>48.168959965160035</v>
      </c>
      <c r="CI45" s="11">
        <f t="shared" si="16"/>
        <v>1862615391.6975961</v>
      </c>
      <c r="CJ45" s="18">
        <f t="shared" si="44"/>
        <v>0.3346811548789112</v>
      </c>
      <c r="CK45" s="18">
        <f t="shared" si="17"/>
        <v>66.936230975782237</v>
      </c>
      <c r="CL45">
        <f t="shared" si="103"/>
        <v>5600</v>
      </c>
      <c r="CM45" s="4">
        <f t="shared" si="18"/>
        <v>1823.5296695791312</v>
      </c>
      <c r="CN45" s="11"/>
      <c r="CO45" s="11"/>
      <c r="CP45" s="11"/>
      <c r="CQ45" s="11"/>
      <c r="CR45" s="11"/>
      <c r="CS45" s="11"/>
      <c r="CT45" s="11"/>
      <c r="CU45" s="13">
        <f t="shared" si="19"/>
        <v>2.7747859406374542</v>
      </c>
      <c r="CV45" s="14">
        <v>0.8</v>
      </c>
      <c r="CW45" s="14">
        <f t="shared" si="104"/>
        <v>0.56491508928542367</v>
      </c>
      <c r="CX45" s="14">
        <f t="shared" si="45"/>
        <v>-0.24754127201671258</v>
      </c>
      <c r="CY45" s="14">
        <f t="shared" si="105"/>
        <v>5.4432314543345975E-2</v>
      </c>
      <c r="CZ45" s="14">
        <f t="shared" si="106"/>
        <v>-2.2900555577318529E-3</v>
      </c>
      <c r="DA45" s="14">
        <f t="shared" si="46"/>
        <v>5.2855169777561911E-2</v>
      </c>
      <c r="DB45" s="14">
        <f t="shared" si="47"/>
        <v>0.79446046834274231</v>
      </c>
      <c r="DC45" s="14">
        <f t="shared" si="48"/>
        <v>0.85117244102018219</v>
      </c>
      <c r="DD45" s="14">
        <f t="shared" si="49"/>
        <v>5.1172441020182147E-2</v>
      </c>
      <c r="DE45" s="14">
        <v>0.85</v>
      </c>
      <c r="DF45" s="14">
        <f t="shared" si="50"/>
        <v>0.5316847899156929</v>
      </c>
      <c r="DG45" s="14">
        <f t="shared" si="51"/>
        <v>-0.23298002072161186</v>
      </c>
      <c r="DH45" s="14">
        <f t="shared" si="52"/>
        <v>4.8216859941510627E-2</v>
      </c>
      <c r="DI45" s="14">
        <f t="shared" si="53"/>
        <v>-1.6912247476360198E-3</v>
      </c>
      <c r="DJ45" s="14">
        <f t="shared" si="54"/>
        <v>4.5819782046676423E-2</v>
      </c>
      <c r="DK45" s="14">
        <f t="shared" si="107"/>
        <v>0.81561033874983613</v>
      </c>
      <c r="DL45" s="14">
        <f t="shared" si="108"/>
        <v>0.85429915192406825</v>
      </c>
      <c r="DM45" s="14">
        <f t="shared" si="109"/>
        <v>4.2991519240682674E-3</v>
      </c>
      <c r="DN45" s="14">
        <f t="shared" si="110"/>
        <v>-0.93746578192227881</v>
      </c>
      <c r="DO45" s="14">
        <f t="shared" si="111"/>
        <v>0.85458592943547529</v>
      </c>
      <c r="DP45" s="14">
        <f t="shared" si="55"/>
        <v>0.85</v>
      </c>
      <c r="DQ45" s="14">
        <f t="shared" si="56"/>
        <v>0.5316847899156929</v>
      </c>
      <c r="DR45" s="14">
        <f t="shared" si="57"/>
        <v>-0.23298002072161186</v>
      </c>
      <c r="DS45" s="14">
        <f t="shared" si="58"/>
        <v>4.8216859941510627E-2</v>
      </c>
      <c r="DT45" s="14">
        <f t="shared" si="59"/>
        <v>-1.6912247476360198E-3</v>
      </c>
      <c r="DU45" s="14">
        <f t="shared" si="60"/>
        <v>4.5819782046676423E-2</v>
      </c>
      <c r="DV45" s="14">
        <f t="shared" si="61"/>
        <v>0.81561033874983613</v>
      </c>
      <c r="DW45" s="14">
        <f t="shared" si="62"/>
        <v>0.85429915192406825</v>
      </c>
      <c r="DX45" s="14">
        <f t="shared" si="63"/>
        <v>4.2991519240682674E-3</v>
      </c>
      <c r="DY45" s="14">
        <f t="shared" si="64"/>
        <v>0.85458592943547529</v>
      </c>
      <c r="DZ45" s="14">
        <f t="shared" si="65"/>
        <v>0.52883163162641522</v>
      </c>
      <c r="EA45" s="14">
        <f t="shared" si="66"/>
        <v>-0.23172978958849377</v>
      </c>
      <c r="EB45" s="14">
        <f t="shared" si="67"/>
        <v>4.7700760112413337E-2</v>
      </c>
      <c r="EC45" s="14">
        <f t="shared" si="68"/>
        <v>-1.6463314085798169E-3</v>
      </c>
      <c r="ED45" s="14">
        <f t="shared" si="69"/>
        <v>4.5247191891533894E-2</v>
      </c>
      <c r="EE45" s="14">
        <f t="shared" si="70"/>
        <v>0.81739163055274389</v>
      </c>
      <c r="EF45" s="14">
        <f t="shared" si="71"/>
        <v>0.85460197789065317</v>
      </c>
      <c r="EG45" s="14">
        <f t="shared" si="72"/>
        <v>1.6048455177886112E-5</v>
      </c>
      <c r="EH45" s="14">
        <f t="shared" si="73"/>
        <v>-0.93396628298674567</v>
      </c>
      <c r="EI45" s="14">
        <f t="shared" si="74"/>
        <v>0.85460311255596932</v>
      </c>
      <c r="EM45">
        <f t="shared" si="20"/>
        <v>1850.782222405182</v>
      </c>
      <c r="EW45">
        <f t="shared" si="112"/>
        <v>6.130134757882157</v>
      </c>
      <c r="EX45">
        <f t="shared" si="75"/>
        <v>9.1470520548067327E-2</v>
      </c>
      <c r="EY45">
        <f t="shared" si="113"/>
        <v>1.2743661872244647</v>
      </c>
      <c r="EZ45">
        <f t="shared" si="114"/>
        <v>1.5980792693334342E-2</v>
      </c>
    </row>
    <row r="46" spans="3:159">
      <c r="C46" s="4">
        <f t="shared" si="76"/>
        <v>1823.5296695791312</v>
      </c>
      <c r="D46" s="4">
        <f>Sheet2!J46</f>
        <v>2032.3553140815502</v>
      </c>
      <c r="E46" s="4">
        <f t="shared" si="21"/>
        <v>1890.3533888847971</v>
      </c>
      <c r="F46" s="4">
        <f t="shared" si="22"/>
        <v>142.00192519675306</v>
      </c>
      <c r="G46" s="4">
        <f>Sheet3!D46</f>
        <v>573</v>
      </c>
      <c r="H46" s="4">
        <f>Sheet3!F46</f>
        <v>-1006.6667338288369</v>
      </c>
      <c r="I46" s="4">
        <f t="shared" si="23"/>
        <v>0.78710691491092288</v>
      </c>
      <c r="J46" s="4">
        <f t="shared" si="24"/>
        <v>1851.9453564167475</v>
      </c>
      <c r="K46">
        <f t="shared" si="0"/>
        <v>1927.9424918303407</v>
      </c>
      <c r="M46">
        <f t="shared" si="1"/>
        <v>1927.9424918303407</v>
      </c>
      <c r="Q46">
        <f t="shared" si="25"/>
        <v>321.49160412331071</v>
      </c>
      <c r="S46">
        <f t="shared" si="26"/>
        <v>1.1940002573217403</v>
      </c>
      <c r="T46">
        <f t="shared" si="27"/>
        <v>7.7563744097151784E-3</v>
      </c>
      <c r="U46">
        <f t="shared" si="28"/>
        <v>119.40002573217403</v>
      </c>
      <c r="V46">
        <f t="shared" si="77"/>
        <v>670.43114448615722</v>
      </c>
      <c r="W46">
        <f t="shared" si="29"/>
        <v>-55.451564873153522</v>
      </c>
      <c r="X46">
        <f t="shared" si="78"/>
        <v>0.77785083958766899</v>
      </c>
      <c r="Y46">
        <f t="shared" si="30"/>
        <v>48.33</v>
      </c>
      <c r="Z46">
        <f t="shared" si="31"/>
        <v>0.99500021443478359</v>
      </c>
      <c r="AA46">
        <f t="shared" si="32"/>
        <v>48.088360363633086</v>
      </c>
      <c r="AB46">
        <f t="shared" si="33"/>
        <v>57.417514648358484</v>
      </c>
      <c r="AC46">
        <f t="shared" si="2"/>
        <v>1.1940002573217403</v>
      </c>
      <c r="AD46">
        <f t="shared" si="34"/>
        <v>48.088360363633086</v>
      </c>
      <c r="AI46">
        <f t="shared" si="115"/>
        <v>0.47667884391506166</v>
      </c>
      <c r="AJ46">
        <f t="shared" si="116"/>
        <v>0.67914842832068101</v>
      </c>
      <c r="AK46">
        <f t="shared" si="35"/>
        <v>1.4786791858624444</v>
      </c>
      <c r="AL46">
        <f t="shared" si="3"/>
        <v>0</v>
      </c>
      <c r="AM46">
        <f t="shared" si="4"/>
        <v>1.4786791858624444</v>
      </c>
      <c r="AN46">
        <f t="shared" si="79"/>
        <v>1.4786791858624444</v>
      </c>
      <c r="AO46">
        <f t="shared" si="5"/>
        <v>0</v>
      </c>
      <c r="AP46">
        <f t="shared" si="6"/>
        <v>30</v>
      </c>
      <c r="AQ46">
        <f t="shared" si="80"/>
        <v>30</v>
      </c>
      <c r="AS46">
        <f t="shared" si="81"/>
        <v>2.8904685034937643</v>
      </c>
      <c r="AU46">
        <f t="shared" si="36"/>
        <v>0.85226512065629612</v>
      </c>
      <c r="AW46">
        <f t="shared" si="7"/>
        <v>0.35567393710538009</v>
      </c>
      <c r="AX46">
        <f t="shared" si="7"/>
        <v>-2.9417900047297302E-2</v>
      </c>
      <c r="AY46">
        <f t="shared" si="82"/>
        <v>0.32625603705808282</v>
      </c>
      <c r="AZ46">
        <f t="shared" si="37"/>
        <v>1.0901681400674283</v>
      </c>
      <c r="BA46">
        <f t="shared" si="83"/>
        <v>-9.0168140067428348E-2</v>
      </c>
      <c r="BB46">
        <f t="shared" si="8"/>
        <v>0.92934565331522245</v>
      </c>
      <c r="BC46">
        <f t="shared" si="84"/>
        <v>0.92934565331522245</v>
      </c>
      <c r="BD46">
        <f t="shared" si="85"/>
        <v>0.77559588057948803</v>
      </c>
      <c r="BE46">
        <f t="shared" si="86"/>
        <v>-6.4149772338316716E-2</v>
      </c>
      <c r="BF46">
        <f t="shared" si="9"/>
        <v>25.50549844338261</v>
      </c>
      <c r="BG46">
        <f t="shared" si="87"/>
        <v>6.8887638570290961E-3</v>
      </c>
      <c r="BH46">
        <f t="shared" si="88"/>
        <v>2.0919314723027898E-3</v>
      </c>
      <c r="BI46">
        <f t="shared" si="89"/>
        <v>0.93270902601486083</v>
      </c>
      <c r="BJ46">
        <f t="shared" si="90"/>
        <v>2.242855396436851E-3</v>
      </c>
      <c r="BK46">
        <f t="shared" si="38"/>
        <v>3.2576060921707937E-3</v>
      </c>
      <c r="BL46" t="e">
        <f t="shared" si="39"/>
        <v>#NUM!</v>
      </c>
      <c r="BM46" t="e">
        <f t="shared" si="91"/>
        <v>#NUM!</v>
      </c>
      <c r="BN46" t="e">
        <f t="shared" si="92"/>
        <v>#NUM!</v>
      </c>
      <c r="BO46" t="e">
        <f t="shared" si="93"/>
        <v>#NUM!</v>
      </c>
      <c r="BP46" t="e">
        <f t="shared" si="94"/>
        <v>#NUM!</v>
      </c>
      <c r="BQ46">
        <f t="shared" si="40"/>
        <v>-9.4513195737630515E-6</v>
      </c>
      <c r="BR46">
        <f t="shared" si="95"/>
        <v>1.0892613028179967</v>
      </c>
      <c r="BS46">
        <f t="shared" si="96"/>
        <v>1.0005052150636822</v>
      </c>
      <c r="BT46">
        <f t="shared" si="97"/>
        <v>1.0887112694846526</v>
      </c>
      <c r="BU46">
        <f t="shared" si="41"/>
        <v>1</v>
      </c>
      <c r="BV46">
        <f t="shared" si="42"/>
        <v>1</v>
      </c>
      <c r="BW46">
        <f t="shared" si="43"/>
        <v>1</v>
      </c>
      <c r="BX46">
        <f t="shared" si="10"/>
        <v>17.103776459475686</v>
      </c>
      <c r="BY46">
        <f t="shared" si="11"/>
        <v>-0.18836795913059629</v>
      </c>
      <c r="BZ46">
        <f t="shared" si="12"/>
        <v>31884.868406810481</v>
      </c>
      <c r="CA46">
        <f t="shared" si="13"/>
        <v>1.4786791858624444</v>
      </c>
      <c r="CB46">
        <f t="shared" si="14"/>
        <v>2846.3257412013859</v>
      </c>
      <c r="CC46">
        <f t="shared" si="98"/>
        <v>1.6187778227438283E-4</v>
      </c>
      <c r="CD46">
        <f t="shared" si="99"/>
        <v>1.7725307848533551E-3</v>
      </c>
      <c r="CE46">
        <f t="shared" si="100"/>
        <v>-2.3263501754520157</v>
      </c>
      <c r="CF46">
        <f t="shared" si="101"/>
        <v>9.472032477743408</v>
      </c>
      <c r="CG46">
        <f t="shared" si="102"/>
        <v>1.1145861522194041E-2</v>
      </c>
      <c r="CH46">
        <f t="shared" si="15"/>
        <v>48.088360363633086</v>
      </c>
      <c r="CI46" s="11">
        <f t="shared" si="16"/>
        <v>1832310976.764317</v>
      </c>
      <c r="CJ46" s="18">
        <f t="shared" si="44"/>
        <v>0.33411859652832909</v>
      </c>
      <c r="CK46" s="18">
        <f t="shared" si="17"/>
        <v>66.823719305665819</v>
      </c>
      <c r="CL46">
        <f t="shared" si="103"/>
        <v>5800</v>
      </c>
      <c r="CM46" s="4">
        <f t="shared" si="18"/>
        <v>1890.3533888847971</v>
      </c>
      <c r="CN46" s="11"/>
      <c r="CO46" s="11"/>
      <c r="CP46" s="11"/>
      <c r="CQ46" s="11"/>
      <c r="CR46" s="11"/>
      <c r="CS46" s="11"/>
      <c r="CT46" s="11"/>
      <c r="CU46" s="13">
        <f t="shared" si="19"/>
        <v>2.8904685034937643</v>
      </c>
      <c r="CV46" s="14">
        <v>0.8</v>
      </c>
      <c r="CW46" s="14">
        <f t="shared" si="104"/>
        <v>0.58846675298951678</v>
      </c>
      <c r="CX46" s="14">
        <f t="shared" si="45"/>
        <v>-0.25786142260570744</v>
      </c>
      <c r="CY46" s="14">
        <f t="shared" si="105"/>
        <v>5.906555833570485E-2</v>
      </c>
      <c r="CZ46" s="14">
        <f t="shared" si="106"/>
        <v>-2.8089227709878544E-3</v>
      </c>
      <c r="DA46" s="14">
        <f t="shared" si="46"/>
        <v>5.8267350007879117E-2</v>
      </c>
      <c r="DB46" s="14">
        <f t="shared" si="47"/>
        <v>0.7790521122022549</v>
      </c>
      <c r="DC46" s="14">
        <f t="shared" si="48"/>
        <v>0.84940636059705155</v>
      </c>
      <c r="DD46" s="14">
        <f t="shared" si="49"/>
        <v>4.9406360597051502E-2</v>
      </c>
      <c r="DE46" s="14">
        <v>0.85</v>
      </c>
      <c r="DF46" s="14">
        <f t="shared" si="50"/>
        <v>0.55385106163719233</v>
      </c>
      <c r="DG46" s="14">
        <f t="shared" si="51"/>
        <v>-0.24269310362890115</v>
      </c>
      <c r="DH46" s="14">
        <f t="shared" si="52"/>
        <v>5.2321048214326801E-2</v>
      </c>
      <c r="DI46" s="14">
        <f t="shared" si="53"/>
        <v>-2.0744124256959415E-3</v>
      </c>
      <c r="DJ46" s="14">
        <f t="shared" si="54"/>
        <v>5.0436474470146993E-2</v>
      </c>
      <c r="DK46" s="14">
        <f t="shared" si="107"/>
        <v>0.80158242811849989</v>
      </c>
      <c r="DL46" s="14">
        <f t="shared" si="108"/>
        <v>0.85213134868263873</v>
      </c>
      <c r="DM46" s="14">
        <f t="shared" si="109"/>
        <v>2.1313486826387562E-3</v>
      </c>
      <c r="DN46" s="14">
        <f t="shared" si="110"/>
        <v>-0.94550023828825613</v>
      </c>
      <c r="DO46" s="14">
        <f t="shared" si="111"/>
        <v>0.85225420216339376</v>
      </c>
      <c r="DP46" s="14">
        <f t="shared" si="55"/>
        <v>0.85</v>
      </c>
      <c r="DQ46" s="14">
        <f t="shared" si="56"/>
        <v>0.55385106163719233</v>
      </c>
      <c r="DR46" s="14">
        <f t="shared" si="57"/>
        <v>-0.24269310362890115</v>
      </c>
      <c r="DS46" s="14">
        <f t="shared" si="58"/>
        <v>5.2321048214326801E-2</v>
      </c>
      <c r="DT46" s="14">
        <f t="shared" si="59"/>
        <v>-2.0744124256959415E-3</v>
      </c>
      <c r="DU46" s="14">
        <f t="shared" si="60"/>
        <v>5.0436474470146986E-2</v>
      </c>
      <c r="DV46" s="14">
        <f t="shared" si="61"/>
        <v>0.80158242811849989</v>
      </c>
      <c r="DW46" s="14">
        <f t="shared" si="62"/>
        <v>0.85213134868263873</v>
      </c>
      <c r="DX46" s="14">
        <f t="shared" si="63"/>
        <v>2.1313486826387562E-3</v>
      </c>
      <c r="DY46" s="14">
        <f t="shared" si="64"/>
        <v>0.85225420216339376</v>
      </c>
      <c r="DZ46" s="14">
        <f t="shared" si="65"/>
        <v>0.55238613220865873</v>
      </c>
      <c r="EA46" s="14">
        <f t="shared" si="66"/>
        <v>-0.24205118327479516</v>
      </c>
      <c r="EB46" s="14">
        <f t="shared" si="67"/>
        <v>5.2044637157868293E-2</v>
      </c>
      <c r="EC46" s="14">
        <f t="shared" si="68"/>
        <v>-2.0471231872694262E-3</v>
      </c>
      <c r="ED46" s="14">
        <f t="shared" si="69"/>
        <v>5.0122016481100505E-2</v>
      </c>
      <c r="EE46" s="14">
        <f t="shared" si="70"/>
        <v>0.8025195631166111</v>
      </c>
      <c r="EF46" s="14">
        <f t="shared" si="71"/>
        <v>0.852264475839279</v>
      </c>
      <c r="EG46" s="14">
        <f t="shared" si="72"/>
        <v>1.0273675885241751E-5</v>
      </c>
      <c r="EH46" s="14">
        <f t="shared" si="73"/>
        <v>-0.9409426719563434</v>
      </c>
      <c r="EI46" s="14">
        <f t="shared" si="74"/>
        <v>0.85226512065629612</v>
      </c>
      <c r="EM46">
        <f t="shared" si="20"/>
        <v>1927.9424918303407</v>
      </c>
      <c r="EW46">
        <f t="shared" si="112"/>
        <v>6.4031748978595813</v>
      </c>
      <c r="EX46">
        <f t="shared" si="75"/>
        <v>9.5544676291893185E-2</v>
      </c>
      <c r="EY46">
        <f t="shared" si="113"/>
        <v>1.2922725006630122</v>
      </c>
      <c r="EZ46">
        <f t="shared" si="114"/>
        <v>1.6205341246043933E-2</v>
      </c>
    </row>
    <row r="47" spans="3:159">
      <c r="C47" s="4">
        <f t="shared" si="76"/>
        <v>1890.3533888847971</v>
      </c>
      <c r="D47" s="4">
        <f>Sheet2!J47</f>
        <v>2125.0686234818568</v>
      </c>
      <c r="E47" s="4">
        <f t="shared" si="21"/>
        <v>1957.0610086792631</v>
      </c>
      <c r="F47" s="4">
        <f t="shared" si="22"/>
        <v>168.00761480259371</v>
      </c>
      <c r="G47" s="4">
        <f>Sheet3!D47</f>
        <v>574</v>
      </c>
      <c r="H47" s="4">
        <f>Sheet3!F47</f>
        <v>-1049.2823111034866</v>
      </c>
      <c r="I47" s="4">
        <f t="shared" si="23"/>
        <v>0.78480726608568341</v>
      </c>
      <c r="J47" s="4">
        <f t="shared" si="24"/>
        <v>1910.9936243542988</v>
      </c>
      <c r="K47">
        <f t="shared" si="0"/>
        <v>2007.7110061833268</v>
      </c>
      <c r="M47">
        <f t="shared" si="1"/>
        <v>2007.7110061833268</v>
      </c>
      <c r="Q47">
        <f t="shared" si="25"/>
        <v>336.06752508361677</v>
      </c>
      <c r="S47">
        <f t="shared" si="26"/>
        <v>1.1919348984478599</v>
      </c>
      <c r="T47">
        <f t="shared" si="27"/>
        <v>7.4305899679973477E-3</v>
      </c>
      <c r="U47">
        <f t="shared" si="28"/>
        <v>119.193489844786</v>
      </c>
      <c r="V47">
        <f t="shared" si="77"/>
        <v>669.27144547847342</v>
      </c>
      <c r="W47">
        <f t="shared" si="29"/>
        <v>-63.953248845668284</v>
      </c>
      <c r="X47">
        <f t="shared" si="78"/>
        <v>0.77639324749163841</v>
      </c>
      <c r="Y47">
        <f t="shared" si="30"/>
        <v>48.33</v>
      </c>
      <c r="Z47">
        <f t="shared" si="31"/>
        <v>0.99327908203988335</v>
      </c>
      <c r="AA47">
        <f t="shared" si="32"/>
        <v>48.005178034987559</v>
      </c>
      <c r="AB47">
        <f t="shared" si="33"/>
        <v>57.219047006104333</v>
      </c>
      <c r="AC47">
        <f t="shared" si="2"/>
        <v>1.1919348984478599</v>
      </c>
      <c r="AD47">
        <f t="shared" si="34"/>
        <v>48.005178034987559</v>
      </c>
      <c r="AI47">
        <f t="shared" si="115"/>
        <v>0.46840551164929656</v>
      </c>
      <c r="AJ47">
        <f t="shared" si="116"/>
        <v>0.67219526171475463</v>
      </c>
      <c r="AK47">
        <f t="shared" si="35"/>
        <v>1.4362715349090038</v>
      </c>
      <c r="AL47">
        <f t="shared" si="3"/>
        <v>0</v>
      </c>
      <c r="AM47">
        <f t="shared" si="4"/>
        <v>1.4362715349090038</v>
      </c>
      <c r="AN47">
        <f t="shared" si="79"/>
        <v>1.4362715349090038</v>
      </c>
      <c r="AO47">
        <f t="shared" si="5"/>
        <v>0</v>
      </c>
      <c r="AP47">
        <f t="shared" si="6"/>
        <v>30</v>
      </c>
      <c r="AQ47">
        <f t="shared" si="80"/>
        <v>30</v>
      </c>
      <c r="AS47">
        <f t="shared" si="81"/>
        <v>3.0100614785357225</v>
      </c>
      <c r="AU47">
        <f t="shared" si="36"/>
        <v>0.8502494734517092</v>
      </c>
      <c r="AW47">
        <f t="shared" si="7"/>
        <v>0.3550586991121687</v>
      </c>
      <c r="AX47">
        <f t="shared" si="7"/>
        <v>-3.3928172929753572E-2</v>
      </c>
      <c r="AY47">
        <f t="shared" si="82"/>
        <v>0.32113052618241511</v>
      </c>
      <c r="AZ47">
        <f t="shared" si="37"/>
        <v>1.1056522820582961</v>
      </c>
      <c r="BA47">
        <f t="shared" si="83"/>
        <v>-0.10565228205829613</v>
      </c>
      <c r="BB47">
        <f t="shared" si="8"/>
        <v>0.93376149640268391</v>
      </c>
      <c r="BC47">
        <f t="shared" si="84"/>
        <v>0.93376149640268391</v>
      </c>
      <c r="BD47">
        <f t="shared" si="85"/>
        <v>0.77391922964152871</v>
      </c>
      <c r="BE47">
        <f t="shared" si="86"/>
        <v>-7.3953026704027425E-2</v>
      </c>
      <c r="BF47">
        <f t="shared" si="9"/>
        <v>25.483429433222586</v>
      </c>
      <c r="BG47">
        <f t="shared" si="87"/>
        <v>6.6940948629244171E-3</v>
      </c>
      <c r="BH47">
        <f t="shared" si="88"/>
        <v>2.0872848232324818E-3</v>
      </c>
      <c r="BI47">
        <f t="shared" si="89"/>
        <v>0.93456155140266828</v>
      </c>
      <c r="BJ47">
        <f t="shared" si="90"/>
        <v>2.2334375088507654E-3</v>
      </c>
      <c r="BK47">
        <f t="shared" si="38"/>
        <v>3.2369146170781837E-3</v>
      </c>
      <c r="BL47" t="e">
        <f t="shared" si="39"/>
        <v>#NUM!</v>
      </c>
      <c r="BM47" t="e">
        <f t="shared" si="91"/>
        <v>#NUM!</v>
      </c>
      <c r="BN47" t="e">
        <f t="shared" si="92"/>
        <v>#NUM!</v>
      </c>
      <c r="BO47" t="e">
        <f t="shared" si="93"/>
        <v>#NUM!</v>
      </c>
      <c r="BP47" t="e">
        <f t="shared" si="94"/>
        <v>#NUM!</v>
      </c>
      <c r="BQ47">
        <f t="shared" si="40"/>
        <v>-1.0797594489117053E-5</v>
      </c>
      <c r="BR47">
        <f t="shared" si="95"/>
        <v>1.0893555347545159</v>
      </c>
      <c r="BS47">
        <f t="shared" si="96"/>
        <v>1.0005772015131555</v>
      </c>
      <c r="BT47">
        <f t="shared" si="97"/>
        <v>1.088727119813546</v>
      </c>
      <c r="BU47">
        <f t="shared" si="41"/>
        <v>1</v>
      </c>
      <c r="BV47">
        <f t="shared" si="42"/>
        <v>1</v>
      </c>
      <c r="BW47">
        <f t="shared" si="43"/>
        <v>1</v>
      </c>
      <c r="BX47">
        <f t="shared" si="10"/>
        <v>17.044656063750736</v>
      </c>
      <c r="BY47">
        <f t="shared" si="11"/>
        <v>-0.2267704703980826</v>
      </c>
      <c r="BZ47">
        <f t="shared" si="12"/>
        <v>31701.041628046012</v>
      </c>
      <c r="CA47">
        <f t="shared" si="13"/>
        <v>1.4362715349090038</v>
      </c>
      <c r="CB47">
        <f t="shared" si="14"/>
        <v>2913.4724132558886</v>
      </c>
      <c r="CC47">
        <f t="shared" si="98"/>
        <v>1.6187778227438283E-4</v>
      </c>
      <c r="CD47">
        <f t="shared" si="99"/>
        <v>1.7316793449098924E-3</v>
      </c>
      <c r="CE47">
        <f t="shared" si="100"/>
        <v>-2.3352614436682297</v>
      </c>
      <c r="CF47">
        <f t="shared" si="101"/>
        <v>9.5046047942812493</v>
      </c>
      <c r="CG47">
        <f t="shared" si="102"/>
        <v>1.1069598604057417E-2</v>
      </c>
      <c r="CH47">
        <f t="shared" si="15"/>
        <v>48.005178034987559</v>
      </c>
      <c r="CI47" s="11">
        <f t="shared" si="16"/>
        <v>1801968128.2769842</v>
      </c>
      <c r="CJ47" s="18">
        <f t="shared" si="44"/>
        <v>0.33353809897232944</v>
      </c>
      <c r="CK47" s="18">
        <f t="shared" si="17"/>
        <v>66.707619794465884</v>
      </c>
      <c r="CL47">
        <f t="shared" si="103"/>
        <v>6000</v>
      </c>
      <c r="CM47" s="4">
        <f t="shared" si="18"/>
        <v>1957.0610086792631</v>
      </c>
      <c r="CN47" s="11"/>
      <c r="CO47" s="11"/>
      <c r="CP47" s="11"/>
      <c r="CQ47" s="11"/>
      <c r="CR47" s="11"/>
      <c r="CS47" s="11"/>
      <c r="CT47" s="11"/>
      <c r="CU47" s="13">
        <f t="shared" si="19"/>
        <v>3.0100614785357225</v>
      </c>
      <c r="CV47" s="14">
        <v>0.8</v>
      </c>
      <c r="CW47" s="14">
        <f t="shared" si="104"/>
        <v>0.61281453246479278</v>
      </c>
      <c r="CX47" s="14">
        <f t="shared" si="45"/>
        <v>-0.26853042475559874</v>
      </c>
      <c r="CY47" s="14">
        <f t="shared" si="105"/>
        <v>6.4054340284148456E-2</v>
      </c>
      <c r="CZ47" s="14">
        <f t="shared" si="106"/>
        <v>-3.440134489116212E-3</v>
      </c>
      <c r="DA47" s="14">
        <f t="shared" si="46"/>
        <v>6.4255017663291739E-2</v>
      </c>
      <c r="DB47" s="14">
        <f t="shared" si="47"/>
        <v>0.76279532766647162</v>
      </c>
      <c r="DC47" s="14">
        <f t="shared" si="48"/>
        <v>0.84797747727035144</v>
      </c>
      <c r="DD47" s="14">
        <f t="shared" si="49"/>
        <v>4.7977477270351399E-2</v>
      </c>
      <c r="DE47" s="14">
        <v>0.85</v>
      </c>
      <c r="DF47" s="14">
        <f t="shared" si="50"/>
        <v>0.57676661879039337</v>
      </c>
      <c r="DG47" s="14">
        <f t="shared" si="51"/>
        <v>-0.25273451741703418</v>
      </c>
      <c r="DH47" s="14">
        <f t="shared" si="52"/>
        <v>5.6740176860699008E-2</v>
      </c>
      <c r="DI47" s="14">
        <f t="shared" si="53"/>
        <v>-2.5405674388755527E-3</v>
      </c>
      <c r="DJ47" s="14">
        <f t="shared" si="54"/>
        <v>5.5533119872695727E-2</v>
      </c>
      <c r="DK47" s="14">
        <f t="shared" si="107"/>
        <v>0.78674769944284284</v>
      </c>
      <c r="DL47" s="14">
        <f t="shared" si="108"/>
        <v>0.85023678118526735</v>
      </c>
      <c r="DM47" s="14">
        <f t="shared" si="109"/>
        <v>2.3678118526737624E-4</v>
      </c>
      <c r="DN47" s="14">
        <f t="shared" si="110"/>
        <v>-0.95481392170168167</v>
      </c>
      <c r="DO47" s="14">
        <f t="shared" si="111"/>
        <v>0.85024798673321123</v>
      </c>
      <c r="DP47" s="14">
        <f t="shared" si="55"/>
        <v>0.85</v>
      </c>
      <c r="DQ47" s="14">
        <f t="shared" si="56"/>
        <v>0.57676661879039337</v>
      </c>
      <c r="DR47" s="14">
        <f t="shared" si="57"/>
        <v>-0.25273451741703418</v>
      </c>
      <c r="DS47" s="14">
        <f t="shared" si="58"/>
        <v>5.6740176860699008E-2</v>
      </c>
      <c r="DT47" s="14">
        <f t="shared" si="59"/>
        <v>-2.5405674388755527E-3</v>
      </c>
      <c r="DU47" s="14">
        <f t="shared" si="60"/>
        <v>5.5533119872695727E-2</v>
      </c>
      <c r="DV47" s="14">
        <f t="shared" si="61"/>
        <v>0.78674769944284284</v>
      </c>
      <c r="DW47" s="14">
        <f t="shared" si="62"/>
        <v>0.85023678118526735</v>
      </c>
      <c r="DX47" s="14">
        <f t="shared" si="63"/>
        <v>2.3678118526737624E-4</v>
      </c>
      <c r="DY47" s="14">
        <f t="shared" si="64"/>
        <v>0.85024798673321123</v>
      </c>
      <c r="DZ47" s="14">
        <f t="shared" si="65"/>
        <v>0.57659839672829982</v>
      </c>
      <c r="EA47" s="14">
        <f t="shared" si="66"/>
        <v>-0.25266080385543577</v>
      </c>
      <c r="EB47" s="14">
        <f t="shared" si="67"/>
        <v>5.6707083552990027E-2</v>
      </c>
      <c r="EC47" s="14">
        <f t="shared" si="68"/>
        <v>-2.536864639079134E-3</v>
      </c>
      <c r="ED47" s="14">
        <f t="shared" si="69"/>
        <v>5.5494468539314862E-2</v>
      </c>
      <c r="EE47" s="14">
        <f t="shared" si="70"/>
        <v>0.78685776485131831</v>
      </c>
      <c r="EF47" s="14">
        <f t="shared" si="71"/>
        <v>0.8502493978130905</v>
      </c>
      <c r="EG47" s="14">
        <f t="shared" si="72"/>
        <v>1.4110798792765777E-6</v>
      </c>
      <c r="EH47" s="14">
        <f t="shared" si="73"/>
        <v>-0.94912377908377787</v>
      </c>
      <c r="EI47" s="14">
        <f t="shared" si="74"/>
        <v>0.8502494734517092</v>
      </c>
      <c r="EM47">
        <f t="shared" si="20"/>
        <v>2007.7110061833268</v>
      </c>
      <c r="EW47">
        <f t="shared" si="112"/>
        <v>6.6838397360093174</v>
      </c>
      <c r="EX47">
        <f t="shared" si="75"/>
        <v>9.9732603614711909E-2</v>
      </c>
      <c r="EY47">
        <f t="shared" si="113"/>
        <v>1.3111734956332173</v>
      </c>
      <c r="EZ47">
        <f t="shared" si="114"/>
        <v>1.6442363293038498E-2</v>
      </c>
    </row>
    <row r="48" spans="3:159">
      <c r="C48" s="4">
        <f t="shared" si="76"/>
        <v>1957.0610086792631</v>
      </c>
      <c r="D48" s="4">
        <f>Sheet2!J48</f>
        <v>2223.8718829886084</v>
      </c>
      <c r="E48" s="4">
        <f t="shared" si="21"/>
        <v>2023.6484113292572</v>
      </c>
      <c r="F48" s="4">
        <f t="shared" si="22"/>
        <v>200.22347165935116</v>
      </c>
      <c r="G48" s="4">
        <f>Sheet3!D48</f>
        <v>575</v>
      </c>
      <c r="H48" s="4">
        <f>Sheet3!F48</f>
        <v>-1092.5209778077178</v>
      </c>
      <c r="I48" s="4">
        <f t="shared" si="23"/>
        <v>0.78401752301333905</v>
      </c>
      <c r="J48" s="4">
        <f t="shared" si="24"/>
        <v>1968.490509763938</v>
      </c>
      <c r="K48">
        <f t="shared" si="0"/>
        <v>2090.4664458339357</v>
      </c>
      <c r="M48">
        <f t="shared" si="1"/>
        <v>2090.4664458339357</v>
      </c>
      <c r="Q48">
        <f t="shared" si="25"/>
        <v>351.24668529156662</v>
      </c>
      <c r="S48">
        <f t="shared" si="26"/>
        <v>1.1897959780910514</v>
      </c>
      <c r="T48">
        <f t="shared" si="27"/>
        <v>7.1224957810047179E-3</v>
      </c>
      <c r="U48">
        <f t="shared" si="28"/>
        <v>118.97959780910514</v>
      </c>
      <c r="V48">
        <f t="shared" si="77"/>
        <v>668.07044169812536</v>
      </c>
      <c r="W48">
        <f t="shared" si="29"/>
        <v>-72.112908882989572</v>
      </c>
      <c r="X48">
        <f t="shared" si="78"/>
        <v>0.77487533147084342</v>
      </c>
      <c r="Y48">
        <f t="shared" si="30"/>
        <v>48.33</v>
      </c>
      <c r="Z48">
        <f t="shared" si="31"/>
        <v>0.99149664840920959</v>
      </c>
      <c r="AA48">
        <f t="shared" si="32"/>
        <v>47.919033017617096</v>
      </c>
      <c r="AB48">
        <f t="shared" si="33"/>
        <v>57.013872758373118</v>
      </c>
      <c r="AC48">
        <f t="shared" si="2"/>
        <v>1.1897959780910514</v>
      </c>
      <c r="AD48">
        <f t="shared" si="34"/>
        <v>47.919033017617096</v>
      </c>
      <c r="AI48">
        <f t="shared" si="115"/>
        <v>0.4602236713839048</v>
      </c>
      <c r="AJ48">
        <f t="shared" si="116"/>
        <v>0.66524479934913583</v>
      </c>
      <c r="AK48">
        <f t="shared" si="35"/>
        <v>1.3949284801934314</v>
      </c>
      <c r="AL48">
        <f t="shared" si="3"/>
        <v>0</v>
      </c>
      <c r="AM48">
        <f t="shared" si="4"/>
        <v>1.3949284801934314</v>
      </c>
      <c r="AN48">
        <f t="shared" si="79"/>
        <v>1.3949284801934314</v>
      </c>
      <c r="AO48">
        <f t="shared" si="5"/>
        <v>0</v>
      </c>
      <c r="AP48">
        <f t="shared" si="6"/>
        <v>30</v>
      </c>
      <c r="AQ48">
        <f t="shared" si="80"/>
        <v>30</v>
      </c>
      <c r="AS48">
        <f t="shared" si="81"/>
        <v>3.1341326024496787</v>
      </c>
      <c r="AU48">
        <f t="shared" si="36"/>
        <v>0.84858876329557376</v>
      </c>
      <c r="AW48">
        <f t="shared" si="7"/>
        <v>0.35442154830772293</v>
      </c>
      <c r="AX48">
        <f t="shared" si="7"/>
        <v>-3.8256996903377034E-2</v>
      </c>
      <c r="AY48">
        <f t="shared" si="82"/>
        <v>0.31616455140434591</v>
      </c>
      <c r="AZ48">
        <f t="shared" si="37"/>
        <v>1.1210034355004264</v>
      </c>
      <c r="BA48">
        <f t="shared" si="83"/>
        <v>-0.12100343550042636</v>
      </c>
      <c r="BB48">
        <f t="shared" si="8"/>
        <v>0.93797320064008216</v>
      </c>
      <c r="BC48">
        <f t="shared" si="84"/>
        <v>0.93797320064008216</v>
      </c>
      <c r="BD48">
        <f t="shared" si="85"/>
        <v>0.77218362718184463</v>
      </c>
      <c r="BE48">
        <f t="shared" si="86"/>
        <v>-8.3351102028043814E-2</v>
      </c>
      <c r="BF48">
        <f t="shared" si="9"/>
        <v>25.460554232090065</v>
      </c>
      <c r="BG48">
        <f t="shared" si="87"/>
        <v>6.5043254014736946E-3</v>
      </c>
      <c r="BH48">
        <f t="shared" si="88"/>
        <v>2.0827139870863444E-3</v>
      </c>
      <c r="BI48">
        <f t="shared" si="89"/>
        <v>0.9363703287368117</v>
      </c>
      <c r="BJ48">
        <f t="shared" si="90"/>
        <v>2.2242417590228225E-3</v>
      </c>
      <c r="BK48">
        <f t="shared" si="38"/>
        <v>3.2163579796743954E-3</v>
      </c>
      <c r="BL48" t="e">
        <f t="shared" si="39"/>
        <v>#NUM!</v>
      </c>
      <c r="BM48" t="e">
        <f t="shared" si="91"/>
        <v>#NUM!</v>
      </c>
      <c r="BN48" t="e">
        <f t="shared" si="92"/>
        <v>#NUM!</v>
      </c>
      <c r="BO48" t="e">
        <f t="shared" si="93"/>
        <v>#NUM!</v>
      </c>
      <c r="BP48" t="e">
        <f t="shared" si="94"/>
        <v>#NUM!</v>
      </c>
      <c r="BQ48">
        <f t="shared" si="40"/>
        <v>-1.2060657906981862E-5</v>
      </c>
      <c r="BR48">
        <f t="shared" si="95"/>
        <v>1.0894439500327104</v>
      </c>
      <c r="BS48">
        <f t="shared" si="96"/>
        <v>1.0006447435776817</v>
      </c>
      <c r="BT48">
        <f t="shared" si="97"/>
        <v>1.0887419906265017</v>
      </c>
      <c r="BU48">
        <f t="shared" si="41"/>
        <v>1</v>
      </c>
      <c r="BV48">
        <f t="shared" si="42"/>
        <v>1</v>
      </c>
      <c r="BW48">
        <f t="shared" si="43"/>
        <v>1</v>
      </c>
      <c r="BX48">
        <f t="shared" si="10"/>
        <v>16.983537875512749</v>
      </c>
      <c r="BY48">
        <f t="shared" si="11"/>
        <v>-0.26676082845665355</v>
      </c>
      <c r="BZ48">
        <f t="shared" si="12"/>
        <v>31510.456062618854</v>
      </c>
      <c r="CA48">
        <f t="shared" si="13"/>
        <v>1.3949284801934314</v>
      </c>
      <c r="CB48">
        <f t="shared" si="14"/>
        <v>2981.7874244627351</v>
      </c>
      <c r="CC48">
        <f t="shared" si="98"/>
        <v>1.6187778227438283E-4</v>
      </c>
      <c r="CD48">
        <f t="shared" si="99"/>
        <v>1.6920052578560511E-3</v>
      </c>
      <c r="CE48">
        <f t="shared" si="100"/>
        <v>-2.344115672523154</v>
      </c>
      <c r="CF48">
        <f t="shared" si="101"/>
        <v>9.5369849290441309</v>
      </c>
      <c r="CG48">
        <f t="shared" si="102"/>
        <v>1.0994558826865144E-2</v>
      </c>
      <c r="CH48">
        <f t="shared" si="15"/>
        <v>47.919033017617096</v>
      </c>
      <c r="CI48" s="11">
        <f t="shared" si="16"/>
        <v>1771476483.7729709</v>
      </c>
      <c r="CJ48" s="18">
        <f t="shared" si="44"/>
        <v>0.33293701324997077</v>
      </c>
      <c r="CK48" s="18">
        <f t="shared" si="17"/>
        <v>66.587402649994161</v>
      </c>
      <c r="CL48">
        <f t="shared" si="103"/>
        <v>6200</v>
      </c>
      <c r="CM48" s="4">
        <f t="shared" si="18"/>
        <v>2023.6484113292572</v>
      </c>
      <c r="CN48" s="11"/>
      <c r="CO48" s="11"/>
      <c r="CP48" s="11"/>
      <c r="CQ48" s="11"/>
      <c r="CR48" s="11"/>
      <c r="CS48" s="11"/>
      <c r="CT48" s="11"/>
      <c r="CU48" s="13">
        <f t="shared" si="19"/>
        <v>3.1341326024496787</v>
      </c>
      <c r="CV48" s="14">
        <v>0.8</v>
      </c>
      <c r="CW48" s="14">
        <f t="shared" si="104"/>
        <v>0.63807401249066242</v>
      </c>
      <c r="CX48" s="14">
        <f t="shared" si="45"/>
        <v>-0.27959892679188497</v>
      </c>
      <c r="CY48" s="14">
        <f t="shared" si="105"/>
        <v>6.9443654098276714E-2</v>
      </c>
      <c r="CZ48" s="14">
        <f t="shared" si="106"/>
        <v>-4.2100322986606828E-3</v>
      </c>
      <c r="DA48" s="14">
        <f t="shared" si="46"/>
        <v>7.0910047476439059E-2</v>
      </c>
      <c r="DB48" s="14">
        <f t="shared" si="47"/>
        <v>0.74561431302232983</v>
      </c>
      <c r="DC48" s="14">
        <f t="shared" si="48"/>
        <v>0.84692630594057827</v>
      </c>
      <c r="DD48" s="14">
        <f t="shared" si="49"/>
        <v>4.6926305940578228E-2</v>
      </c>
      <c r="DE48" s="14">
        <v>0.85</v>
      </c>
      <c r="DF48" s="14">
        <f t="shared" si="50"/>
        <v>0.60054024705003528</v>
      </c>
      <c r="DG48" s="14">
        <f t="shared" si="51"/>
        <v>-0.2631519310982447</v>
      </c>
      <c r="DH48" s="14">
        <f t="shared" si="52"/>
        <v>6.1514101900203615E-2</v>
      </c>
      <c r="DI48" s="14">
        <f t="shared" si="53"/>
        <v>-3.1091432641459152E-3</v>
      </c>
      <c r="DJ48" s="14">
        <f t="shared" si="54"/>
        <v>6.1185401687531699E-2</v>
      </c>
      <c r="DK48" s="14">
        <f t="shared" si="107"/>
        <v>0.77103028025886011</v>
      </c>
      <c r="DL48" s="14">
        <f t="shared" si="108"/>
        <v>0.84864711147699334</v>
      </c>
      <c r="DM48" s="14">
        <f t="shared" si="109"/>
        <v>-1.3528885230066345E-3</v>
      </c>
      <c r="DN48" s="14">
        <f t="shared" si="110"/>
        <v>-0.96558388927169858</v>
      </c>
      <c r="DO48" s="14">
        <f t="shared" si="111"/>
        <v>0.8485988907457569</v>
      </c>
      <c r="DP48" s="14">
        <f t="shared" si="55"/>
        <v>0.85</v>
      </c>
      <c r="DQ48" s="14">
        <f t="shared" si="56"/>
        <v>0.60054024705003528</v>
      </c>
      <c r="DR48" s="14">
        <f t="shared" si="57"/>
        <v>-0.2631519310982447</v>
      </c>
      <c r="DS48" s="14">
        <f t="shared" si="58"/>
        <v>6.1514101900203615E-2</v>
      </c>
      <c r="DT48" s="14">
        <f t="shared" si="59"/>
        <v>-3.1091432641459152E-3</v>
      </c>
      <c r="DU48" s="14">
        <f t="shared" si="60"/>
        <v>6.1185401687531699E-2</v>
      </c>
      <c r="DV48" s="14">
        <f t="shared" si="61"/>
        <v>0.77103028025886011</v>
      </c>
      <c r="DW48" s="14">
        <f t="shared" si="62"/>
        <v>0.84864711147699334</v>
      </c>
      <c r="DX48" s="14">
        <f t="shared" si="63"/>
        <v>-1.3528885230066345E-3</v>
      </c>
      <c r="DY48" s="14">
        <f t="shared" si="64"/>
        <v>0.8485988907457569</v>
      </c>
      <c r="DZ48" s="14">
        <f t="shared" si="65"/>
        <v>0.60153179029486292</v>
      </c>
      <c r="EA48" s="14">
        <f t="shared" si="66"/>
        <v>-0.26358641741440009</v>
      </c>
      <c r="EB48" s="14">
        <f t="shared" si="67"/>
        <v>6.1717399666052435E-2</v>
      </c>
      <c r="EC48" s="14">
        <f t="shared" si="68"/>
        <v>-3.1348954675612063E-3</v>
      </c>
      <c r="ED48" s="14">
        <f t="shared" si="69"/>
        <v>6.1429480736099967E-2</v>
      </c>
      <c r="EE48" s="14">
        <f t="shared" si="70"/>
        <v>0.77036796881603187</v>
      </c>
      <c r="EF48" s="14">
        <f t="shared" si="71"/>
        <v>0.84858918201930644</v>
      </c>
      <c r="EG48" s="14">
        <f t="shared" si="72"/>
        <v>-9.7087264504525095E-6</v>
      </c>
      <c r="EH48" s="14">
        <f t="shared" si="73"/>
        <v>-0.95865457492949357</v>
      </c>
      <c r="EI48" s="14">
        <f t="shared" si="74"/>
        <v>0.84858876329557376</v>
      </c>
      <c r="EM48">
        <f t="shared" si="20"/>
        <v>2090.4664458339357</v>
      </c>
      <c r="EW48">
        <f t="shared" si="112"/>
        <v>6.9728637909136548</v>
      </c>
      <c r="EX48">
        <f t="shared" si="75"/>
        <v>0.1040452626013712</v>
      </c>
      <c r="EY48">
        <f t="shared" si="113"/>
        <v>1.3311687809896326</v>
      </c>
      <c r="EZ48">
        <f t="shared" si="114"/>
        <v>1.6693107948168504E-2</v>
      </c>
    </row>
    <row r="49" spans="3:156">
      <c r="C49" s="4">
        <f t="shared" si="76"/>
        <v>2023.6484113292572</v>
      </c>
      <c r="D49" s="4">
        <f>Sheet2!J49</f>
        <v>2329.7060705549038</v>
      </c>
      <c r="E49" s="4">
        <f t="shared" si="21"/>
        <v>2090.1108243105728</v>
      </c>
      <c r="F49" s="4">
        <f t="shared" si="22"/>
        <v>239.59524624433107</v>
      </c>
      <c r="G49" s="4">
        <f>Sheet3!D49</f>
        <v>576</v>
      </c>
      <c r="H49" s="4">
        <f>Sheet3!F49</f>
        <v>-1136.4140529806377</v>
      </c>
      <c r="I49" s="4">
        <f t="shared" si="23"/>
        <v>0.78462937565676272</v>
      </c>
      <c r="J49" s="4">
        <f t="shared" si="24"/>
        <v>2024.3450253559763</v>
      </c>
      <c r="K49">
        <f t="shared" si="0"/>
        <v>2176.6772409420805</v>
      </c>
      <c r="M49">
        <f t="shared" si="1"/>
        <v>2176.6772409420805</v>
      </c>
      <c r="Q49">
        <f t="shared" si="25"/>
        <v>367.11960978092458</v>
      </c>
      <c r="S49">
        <f t="shared" si="26"/>
        <v>1.187571831564167</v>
      </c>
      <c r="T49">
        <f t="shared" si="27"/>
        <v>6.8301808918548989E-3</v>
      </c>
      <c r="U49">
        <f t="shared" si="28"/>
        <v>118.7571831564167</v>
      </c>
      <c r="V49">
        <f t="shared" si="77"/>
        <v>666.82158342327978</v>
      </c>
      <c r="W49">
        <f t="shared" si="29"/>
        <v>-79.994812078717317</v>
      </c>
      <c r="X49">
        <f t="shared" si="78"/>
        <v>0.77328803902190757</v>
      </c>
      <c r="Y49">
        <f t="shared" si="30"/>
        <v>48.33</v>
      </c>
      <c r="Z49">
        <f t="shared" si="31"/>
        <v>0.98964319297013925</v>
      </c>
      <c r="AA49">
        <f t="shared" si="32"/>
        <v>47.829455516246831</v>
      </c>
      <c r="AB49">
        <f t="shared" si="33"/>
        <v>56.800914090146101</v>
      </c>
      <c r="AC49">
        <f t="shared" si="2"/>
        <v>1.187571831564167</v>
      </c>
      <c r="AD49">
        <f t="shared" si="34"/>
        <v>47.829455516246831</v>
      </c>
      <c r="AI49">
        <f t="shared" si="115"/>
        <v>0.45210228721437284</v>
      </c>
      <c r="AJ49">
        <f t="shared" si="116"/>
        <v>0.65827163139629141</v>
      </c>
      <c r="AK49">
        <f t="shared" si="35"/>
        <v>1.3544771655466226</v>
      </c>
      <c r="AL49">
        <f t="shared" si="3"/>
        <v>0</v>
      </c>
      <c r="AM49">
        <f t="shared" si="4"/>
        <v>1.3544771655466226</v>
      </c>
      <c r="AN49">
        <f t="shared" si="79"/>
        <v>1.3544771655466226</v>
      </c>
      <c r="AO49">
        <f t="shared" si="5"/>
        <v>0</v>
      </c>
      <c r="AP49">
        <f t="shared" si="6"/>
        <v>30</v>
      </c>
      <c r="AQ49">
        <f t="shared" si="80"/>
        <v>30</v>
      </c>
      <c r="AS49">
        <f t="shared" si="81"/>
        <v>3.2633841693284564</v>
      </c>
      <c r="AU49">
        <f t="shared" si="36"/>
        <v>0.84732128683563435</v>
      </c>
      <c r="AW49">
        <f t="shared" si="7"/>
        <v>0.35375900996481613</v>
      </c>
      <c r="AX49">
        <f t="shared" si="7"/>
        <v>-4.2438466640521456E-2</v>
      </c>
      <c r="AY49">
        <f t="shared" si="82"/>
        <v>0.31132054332429465</v>
      </c>
      <c r="AZ49">
        <f t="shared" si="37"/>
        <v>1.1363175914681429</v>
      </c>
      <c r="BA49">
        <f t="shared" si="83"/>
        <v>-0.13631759146814293</v>
      </c>
      <c r="BB49">
        <f t="shared" si="8"/>
        <v>0.94201822429011706</v>
      </c>
      <c r="BC49">
        <f t="shared" si="84"/>
        <v>0.94201822429011706</v>
      </c>
      <c r="BD49">
        <f t="shared" si="85"/>
        <v>0.77037969602275569</v>
      </c>
      <c r="BE49">
        <f t="shared" si="86"/>
        <v>-9.2418092852104047E-2</v>
      </c>
      <c r="BF49">
        <f t="shared" si="9"/>
        <v>25.436745741608508</v>
      </c>
      <c r="BG49">
        <f t="shared" si="87"/>
        <v>6.3186625000757266E-3</v>
      </c>
      <c r="BH49">
        <f t="shared" si="88"/>
        <v>2.0782025607129408E-3</v>
      </c>
      <c r="BI49">
        <f t="shared" si="89"/>
        <v>0.9381427026768232</v>
      </c>
      <c r="BJ49">
        <f t="shared" si="90"/>
        <v>2.2152307477137111E-3</v>
      </c>
      <c r="BK49">
        <f t="shared" si="38"/>
        <v>3.1958442038515617E-3</v>
      </c>
      <c r="BL49" t="e">
        <f t="shared" si="39"/>
        <v>#NUM!</v>
      </c>
      <c r="BM49" t="e">
        <f t="shared" si="91"/>
        <v>#NUM!</v>
      </c>
      <c r="BN49" t="e">
        <f t="shared" si="92"/>
        <v>#NUM!</v>
      </c>
      <c r="BO49" t="e">
        <f t="shared" si="93"/>
        <v>#NUM!</v>
      </c>
      <c r="BP49" t="e">
        <f t="shared" si="94"/>
        <v>#NUM!</v>
      </c>
      <c r="BQ49">
        <f t="shared" si="40"/>
        <v>-1.3252775703972062E-5</v>
      </c>
      <c r="BR49">
        <f t="shared" si="95"/>
        <v>1.0895274059040105</v>
      </c>
      <c r="BS49">
        <f t="shared" si="96"/>
        <v>1.0007084962829587</v>
      </c>
      <c r="BT49">
        <f t="shared" si="97"/>
        <v>1.0887560263063236</v>
      </c>
      <c r="BU49">
        <f t="shared" si="41"/>
        <v>1</v>
      </c>
      <c r="BV49">
        <f t="shared" si="42"/>
        <v>1</v>
      </c>
      <c r="BW49">
        <f t="shared" si="43"/>
        <v>1</v>
      </c>
      <c r="BX49">
        <f t="shared" si="10"/>
        <v>16.920100830583692</v>
      </c>
      <c r="BY49">
        <f t="shared" si="11"/>
        <v>-0.30857757568122007</v>
      </c>
      <c r="BZ49">
        <f t="shared" si="12"/>
        <v>31312.056874560963</v>
      </c>
      <c r="CA49">
        <f t="shared" si="13"/>
        <v>1.3544771655466226</v>
      </c>
      <c r="CB49">
        <f t="shared" si="14"/>
        <v>3051.5032756377459</v>
      </c>
      <c r="CC49">
        <f t="shared" si="98"/>
        <v>1.6187778227438283E-4</v>
      </c>
      <c r="CD49">
        <f t="shared" si="99"/>
        <v>1.6533490362862493E-3</v>
      </c>
      <c r="CE49">
        <f t="shared" si="100"/>
        <v>-2.3529409272377269</v>
      </c>
      <c r="CF49">
        <f t="shared" si="101"/>
        <v>9.5692749244699709</v>
      </c>
      <c r="CG49">
        <f t="shared" si="102"/>
        <v>1.0920485234566218E-2</v>
      </c>
      <c r="CH49">
        <f t="shared" si="15"/>
        <v>47.829455516246831</v>
      </c>
      <c r="CI49" s="11">
        <f t="shared" si="16"/>
        <v>1740708080.1722956</v>
      </c>
      <c r="CJ49" s="18">
        <f t="shared" si="44"/>
        <v>0.33231206490657833</v>
      </c>
      <c r="CK49" s="18">
        <f t="shared" si="17"/>
        <v>66.462412981315666</v>
      </c>
      <c r="CL49">
        <f t="shared" si="103"/>
        <v>6400</v>
      </c>
      <c r="CM49" s="4">
        <f t="shared" si="18"/>
        <v>2090.1108243105728</v>
      </c>
      <c r="CN49" s="11"/>
      <c r="CO49" s="11"/>
      <c r="CP49" s="11"/>
      <c r="CQ49" s="11"/>
      <c r="CR49" s="11"/>
      <c r="CS49" s="11"/>
      <c r="CT49" s="11"/>
      <c r="CU49" s="13">
        <f t="shared" si="19"/>
        <v>3.2633841693284564</v>
      </c>
      <c r="CV49" s="14">
        <v>0.8</v>
      </c>
      <c r="CW49" s="14">
        <f t="shared" si="104"/>
        <v>0.66438817221529745</v>
      </c>
      <c r="CX49" s="14">
        <f t="shared" si="45"/>
        <v>-0.29112958103326242</v>
      </c>
      <c r="CY49" s="14">
        <f t="shared" si="105"/>
        <v>7.5289469277430285E-2</v>
      </c>
      <c r="CZ49" s="14">
        <f t="shared" si="106"/>
        <v>-5.1527563142836257E-3</v>
      </c>
      <c r="DA49" s="14">
        <f t="shared" si="46"/>
        <v>7.8347950880650233E-2</v>
      </c>
      <c r="DB49" s="14">
        <f t="shared" si="47"/>
        <v>0.72741524031899196</v>
      </c>
      <c r="DC49" s="14">
        <f t="shared" si="48"/>
        <v>0.84630413807680027</v>
      </c>
      <c r="DD49" s="14">
        <f t="shared" si="49"/>
        <v>4.6304138076800228E-2</v>
      </c>
      <c r="DE49" s="14">
        <v>0.85</v>
      </c>
      <c r="DF49" s="14">
        <f t="shared" si="50"/>
        <v>0.62530651502616241</v>
      </c>
      <c r="DG49" s="14">
        <f t="shared" si="51"/>
        <v>-0.27400431156071764</v>
      </c>
      <c r="DH49" s="14">
        <f t="shared" si="52"/>
        <v>6.6692401851287747E-2</v>
      </c>
      <c r="DI49" s="14">
        <f t="shared" si="53"/>
        <v>-3.8053526552365995E-3</v>
      </c>
      <c r="DJ49" s="14">
        <f t="shared" si="54"/>
        <v>6.7488426607165905E-2</v>
      </c>
      <c r="DK49" s="14">
        <f t="shared" si="107"/>
        <v>0.75433633755507667</v>
      </c>
      <c r="DL49" s="14">
        <f t="shared" si="108"/>
        <v>0.84740241550001094</v>
      </c>
      <c r="DM49" s="14">
        <f t="shared" si="109"/>
        <v>-2.5975844999890363E-3</v>
      </c>
      <c r="DN49" s="14">
        <f t="shared" si="110"/>
        <v>-0.97803445153578661</v>
      </c>
      <c r="DO49" s="14">
        <f t="shared" si="111"/>
        <v>0.84734407668777911</v>
      </c>
      <c r="DP49" s="14">
        <f t="shared" si="55"/>
        <v>0.85</v>
      </c>
      <c r="DQ49" s="14">
        <f t="shared" si="56"/>
        <v>0.62530651502616241</v>
      </c>
      <c r="DR49" s="14">
        <f t="shared" si="57"/>
        <v>-0.27400431156071764</v>
      </c>
      <c r="DS49" s="14">
        <f t="shared" si="58"/>
        <v>6.6692401851287747E-2</v>
      </c>
      <c r="DT49" s="14">
        <f t="shared" si="59"/>
        <v>-3.8053526552365995E-3</v>
      </c>
      <c r="DU49" s="14">
        <f t="shared" si="60"/>
        <v>6.7488426607165891E-2</v>
      </c>
      <c r="DV49" s="14">
        <f t="shared" si="61"/>
        <v>0.75433633755507667</v>
      </c>
      <c r="DW49" s="14">
        <f t="shared" si="62"/>
        <v>0.84740241550001094</v>
      </c>
      <c r="DX49" s="14">
        <f t="shared" si="63"/>
        <v>-2.5975844999890363E-3</v>
      </c>
      <c r="DY49" s="14">
        <f t="shared" si="64"/>
        <v>0.84734407668777911</v>
      </c>
      <c r="DZ49" s="14">
        <f t="shared" si="65"/>
        <v>0.62726648169877253</v>
      </c>
      <c r="EA49" s="14">
        <f t="shared" si="66"/>
        <v>-0.27486315327418998</v>
      </c>
      <c r="EB49" s="14">
        <f t="shared" si="67"/>
        <v>6.7111139666380118E-2</v>
      </c>
      <c r="EC49" s="14">
        <f t="shared" si="68"/>
        <v>-3.8653653539462919E-3</v>
      </c>
      <c r="ED49" s="14">
        <f t="shared" si="69"/>
        <v>6.8005934699611956E-2</v>
      </c>
      <c r="EE49" s="14">
        <f t="shared" si="70"/>
        <v>0.75300230103446675</v>
      </c>
      <c r="EF49" s="14">
        <f t="shared" si="71"/>
        <v>0.84732197705894396</v>
      </c>
      <c r="EG49" s="14">
        <f t="shared" si="72"/>
        <v>-2.2099628835148266E-5</v>
      </c>
      <c r="EH49" s="14">
        <f t="shared" si="73"/>
        <v>-0.96971356789676477</v>
      </c>
      <c r="EI49" s="14">
        <f t="shared" si="74"/>
        <v>0.84732128683563435</v>
      </c>
      <c r="EM49">
        <f t="shared" si="20"/>
        <v>2176.6772409420805</v>
      </c>
      <c r="EW49">
        <f t="shared" si="112"/>
        <v>7.2711763668337026</v>
      </c>
      <c r="EX49">
        <f t="shared" si="75"/>
        <v>0.10849651982216167</v>
      </c>
      <c r="EY49">
        <f t="shared" si="113"/>
        <v>1.3523807073550156</v>
      </c>
      <c r="EZ49">
        <f t="shared" si="114"/>
        <v>1.6959109511353224E-2</v>
      </c>
    </row>
    <row r="50" spans="3:156">
      <c r="C50" s="4">
        <f t="shared" si="76"/>
        <v>2090.1108243105728</v>
      </c>
      <c r="D50" s="4">
        <f>Sheet2!J50</f>
        <v>2443.7509240947606</v>
      </c>
      <c r="E50" s="4">
        <f t="shared" si="21"/>
        <v>2156.4426544426228</v>
      </c>
      <c r="F50" s="4">
        <f t="shared" si="22"/>
        <v>287.30826965213782</v>
      </c>
      <c r="G50" s="4">
        <f>Sheet3!D50</f>
        <v>577</v>
      </c>
      <c r="H50" s="4">
        <f>Sheet3!F50</f>
        <v>-1180.9970803338181</v>
      </c>
      <c r="I50" s="4">
        <f t="shared" si="23"/>
        <v>0.78655664825663762</v>
      </c>
      <c r="J50" s="4">
        <f t="shared" si="24"/>
        <v>2078.4774624961055</v>
      </c>
      <c r="K50">
        <f t="shared" si="0"/>
        <v>2266.9308742026669</v>
      </c>
      <c r="M50">
        <f t="shared" si="1"/>
        <v>2266.9308742026669</v>
      </c>
      <c r="Q50">
        <f t="shared" si="25"/>
        <v>383.80010518341675</v>
      </c>
      <c r="S50">
        <f t="shared" si="26"/>
        <v>1.1852478387415875</v>
      </c>
      <c r="T50">
        <f t="shared" si="27"/>
        <v>6.5518401584985474E-3</v>
      </c>
      <c r="U50">
        <f t="shared" si="28"/>
        <v>118.52478387415874</v>
      </c>
      <c r="V50">
        <f t="shared" si="77"/>
        <v>665.51666145340141</v>
      </c>
      <c r="W50">
        <f t="shared" si="29"/>
        <v>-87.663690235203944</v>
      </c>
      <c r="X50">
        <f t="shared" si="78"/>
        <v>0.77161998948165833</v>
      </c>
      <c r="Y50">
        <f t="shared" si="30"/>
        <v>48.33</v>
      </c>
      <c r="Z50">
        <f t="shared" si="31"/>
        <v>0.98770653228465621</v>
      </c>
      <c r="AA50">
        <f t="shared" si="32"/>
        <v>47.735856705317431</v>
      </c>
      <c r="AB50">
        <f t="shared" si="33"/>
        <v>56.578820990455604</v>
      </c>
      <c r="AC50">
        <f t="shared" si="2"/>
        <v>1.1852478387415875</v>
      </c>
      <c r="AD50">
        <f t="shared" si="34"/>
        <v>47.735856705317431</v>
      </c>
      <c r="AI50">
        <f t="shared" si="115"/>
        <v>0.44400637608479326</v>
      </c>
      <c r="AJ50">
        <f t="shared" si="116"/>
        <v>0.65124576824641034</v>
      </c>
      <c r="AK50">
        <f t="shared" si="35"/>
        <v>1.3147344366075719</v>
      </c>
      <c r="AL50">
        <f t="shared" si="3"/>
        <v>0</v>
      </c>
      <c r="AM50">
        <f t="shared" si="4"/>
        <v>1.3147344366075719</v>
      </c>
      <c r="AN50">
        <f t="shared" si="79"/>
        <v>1.3147344366075719</v>
      </c>
      <c r="AO50">
        <f t="shared" si="5"/>
        <v>0</v>
      </c>
      <c r="AP50">
        <f t="shared" si="6"/>
        <v>30</v>
      </c>
      <c r="AQ50">
        <f t="shared" si="80"/>
        <v>30</v>
      </c>
      <c r="AS50">
        <f t="shared" si="81"/>
        <v>3.3986969628225889</v>
      </c>
      <c r="AU50">
        <f t="shared" si="36"/>
        <v>0.84649314591025038</v>
      </c>
      <c r="AW50">
        <f t="shared" si="7"/>
        <v>0.3530667289774857</v>
      </c>
      <c r="AX50">
        <f t="shared" si="7"/>
        <v>-4.6506923348614261E-2</v>
      </c>
      <c r="AY50">
        <f t="shared" si="82"/>
        <v>0.30655980562887142</v>
      </c>
      <c r="AZ50">
        <f t="shared" si="37"/>
        <v>1.1517058743340824</v>
      </c>
      <c r="BA50">
        <f t="shared" si="83"/>
        <v>-0.15170587433408245</v>
      </c>
      <c r="BB50">
        <f t="shared" si="8"/>
        <v>0.94593286068026694</v>
      </c>
      <c r="BC50">
        <f t="shared" si="84"/>
        <v>0.94593286068026694</v>
      </c>
      <c r="BD50">
        <f t="shared" si="85"/>
        <v>0.76849568501789056</v>
      </c>
      <c r="BE50">
        <f t="shared" si="86"/>
        <v>-0.10122837124975016</v>
      </c>
      <c r="BF50">
        <f t="shared" si="9"/>
        <v>25.41184461051223</v>
      </c>
      <c r="BG50">
        <f t="shared" si="87"/>
        <v>6.1362661550133845E-3</v>
      </c>
      <c r="BH50">
        <f t="shared" si="88"/>
        <v>2.0737322766296962E-3</v>
      </c>
      <c r="BI50">
        <f t="shared" si="89"/>
        <v>0.93988652011514884</v>
      </c>
      <c r="BJ50">
        <f t="shared" si="90"/>
        <v>2.2063645261936895E-3</v>
      </c>
      <c r="BK50">
        <f t="shared" si="38"/>
        <v>3.1752688303667126E-3</v>
      </c>
      <c r="BL50" t="e">
        <f t="shared" si="39"/>
        <v>#NUM!</v>
      </c>
      <c r="BM50" t="e">
        <f t="shared" si="91"/>
        <v>#NUM!</v>
      </c>
      <c r="BN50" t="e">
        <f t="shared" si="92"/>
        <v>#NUM!</v>
      </c>
      <c r="BO50" t="e">
        <f t="shared" si="93"/>
        <v>#NUM!</v>
      </c>
      <c r="BP50" t="e">
        <f t="shared" si="94"/>
        <v>#NUM!</v>
      </c>
      <c r="BQ50">
        <f t="shared" si="40"/>
        <v>-1.4385613636171798E-5</v>
      </c>
      <c r="BR50">
        <f t="shared" si="95"/>
        <v>1.0896067179551394</v>
      </c>
      <c r="BS50">
        <f t="shared" si="96"/>
        <v>1.0007690827871316</v>
      </c>
      <c r="BT50">
        <f t="shared" si="97"/>
        <v>1.0887693641779939</v>
      </c>
      <c r="BU50">
        <f t="shared" si="41"/>
        <v>1</v>
      </c>
      <c r="BV50">
        <f t="shared" si="42"/>
        <v>1</v>
      </c>
      <c r="BW50">
        <f t="shared" si="43"/>
        <v>1</v>
      </c>
      <c r="BX50">
        <f t="shared" si="10"/>
        <v>16.853942781884403</v>
      </c>
      <c r="BY50">
        <f t="shared" si="11"/>
        <v>-0.35252090809899234</v>
      </c>
      <c r="BZ50">
        <f t="shared" si="12"/>
        <v>31104.520175210546</v>
      </c>
      <c r="CA50">
        <f t="shared" si="13"/>
        <v>1.3147344366075719</v>
      </c>
      <c r="CB50">
        <f t="shared" si="14"/>
        <v>3122.9095008129839</v>
      </c>
      <c r="CC50">
        <f t="shared" si="98"/>
        <v>1.6187778227438283E-4</v>
      </c>
      <c r="CD50">
        <f t="shared" si="99"/>
        <v>1.6155447343852226E-3</v>
      </c>
      <c r="CE50">
        <f t="shared" si="100"/>
        <v>-2.3617696784355577</v>
      </c>
      <c r="CF50">
        <f t="shared" si="101"/>
        <v>9.6015931607434357</v>
      </c>
      <c r="CG50">
        <f t="shared" si="102"/>
        <v>1.0847093903167744E-2</v>
      </c>
      <c r="CH50">
        <f t="shared" si="15"/>
        <v>47.735856705317431</v>
      </c>
      <c r="CI50" s="11">
        <f t="shared" si="16"/>
        <v>1709511170.7983768</v>
      </c>
      <c r="CJ50" s="18">
        <f t="shared" si="44"/>
        <v>0.33165915066024959</v>
      </c>
      <c r="CK50" s="18">
        <f t="shared" si="17"/>
        <v>66.331830132049916</v>
      </c>
      <c r="CL50">
        <f t="shared" si="103"/>
        <v>6600</v>
      </c>
      <c r="CM50" s="4">
        <f t="shared" ref="CM50:CM57" si="117">C50+CK50</f>
        <v>2156.4426544426228</v>
      </c>
      <c r="CN50" s="11"/>
      <c r="CO50" s="11"/>
      <c r="CP50" s="11"/>
      <c r="CQ50" s="11"/>
      <c r="CR50" s="11"/>
      <c r="CS50" s="11"/>
      <c r="CT50" s="11"/>
      <c r="CU50" s="13">
        <f t="shared" si="19"/>
        <v>3.3986969628225889</v>
      </c>
      <c r="CV50" s="14">
        <v>0.8</v>
      </c>
      <c r="CW50" s="14">
        <f t="shared" si="104"/>
        <v>0.69193632924561488</v>
      </c>
      <c r="CX50" s="14">
        <f t="shared" si="45"/>
        <v>-0.30320096302029137</v>
      </c>
      <c r="CY50" s="14">
        <f t="shared" si="105"/>
        <v>8.1662508747778487E-2</v>
      </c>
      <c r="CZ50" s="14">
        <f t="shared" si="106"/>
        <v>-6.3133637024929785E-3</v>
      </c>
      <c r="DA50" s="14">
        <f t="shared" si="46"/>
        <v>8.6716511717302339E-2</v>
      </c>
      <c r="DB50" s="14">
        <f t="shared" si="47"/>
        <v>0.70808055595083097</v>
      </c>
      <c r="DC50" s="14">
        <f t="shared" si="48"/>
        <v>0.84617718525688423</v>
      </c>
      <c r="DD50" s="14">
        <f t="shared" si="49"/>
        <v>4.617718525688419E-2</v>
      </c>
      <c r="DE50" s="14">
        <v>0.85</v>
      </c>
      <c r="DF50" s="14">
        <f t="shared" si="50"/>
        <v>0.65123419223116707</v>
      </c>
      <c r="DG50" s="14">
        <f t="shared" si="51"/>
        <v>-0.28536561225439194</v>
      </c>
      <c r="DH50" s="14">
        <f t="shared" si="52"/>
        <v>7.2337724011873022E-2</v>
      </c>
      <c r="DI50" s="14">
        <f t="shared" si="53"/>
        <v>-4.6624706978979479E-3</v>
      </c>
      <c r="DJ50" s="14">
        <f t="shared" si="54"/>
        <v>7.4563802348060954E-2</v>
      </c>
      <c r="DK50" s="14">
        <f t="shared" si="107"/>
        <v>0.73654834283341775</v>
      </c>
      <c r="DL50" s="14">
        <f t="shared" si="108"/>
        <v>0.84655442751020182</v>
      </c>
      <c r="DM50" s="14">
        <f t="shared" si="109"/>
        <v>-3.4455724897981543E-3</v>
      </c>
      <c r="DN50" s="14">
        <f t="shared" si="110"/>
        <v>-0.99245515493364822</v>
      </c>
      <c r="DO50" s="14">
        <f t="shared" si="111"/>
        <v>0.84652823357038376</v>
      </c>
      <c r="DP50" s="14">
        <f t="shared" si="55"/>
        <v>0.85</v>
      </c>
      <c r="DQ50" s="14">
        <f t="shared" si="56"/>
        <v>0.65123419223116707</v>
      </c>
      <c r="DR50" s="14">
        <f t="shared" si="57"/>
        <v>-0.28536561225439194</v>
      </c>
      <c r="DS50" s="14">
        <f t="shared" si="58"/>
        <v>7.2337724011873022E-2</v>
      </c>
      <c r="DT50" s="14">
        <f t="shared" si="59"/>
        <v>-4.6624706978979479E-3</v>
      </c>
      <c r="DU50" s="14">
        <f t="shared" si="60"/>
        <v>7.4563802348060954E-2</v>
      </c>
      <c r="DV50" s="14">
        <f t="shared" si="61"/>
        <v>0.73654834283341775</v>
      </c>
      <c r="DW50" s="14">
        <f t="shared" si="62"/>
        <v>0.84655442751020182</v>
      </c>
      <c r="DX50" s="14">
        <f t="shared" si="63"/>
        <v>-3.4455724897981543E-3</v>
      </c>
      <c r="DY50" s="14">
        <f t="shared" si="64"/>
        <v>0.84652823357038376</v>
      </c>
      <c r="DZ50" s="14">
        <f t="shared" si="65"/>
        <v>0.65390502223629343</v>
      </c>
      <c r="EA50" s="14">
        <f t="shared" si="66"/>
        <v>-0.28653594859227538</v>
      </c>
      <c r="EB50" s="14">
        <f t="shared" si="67"/>
        <v>7.2932281066492119E-2</v>
      </c>
      <c r="EC50" s="14">
        <f t="shared" si="68"/>
        <v>-4.7588663406198696E-3</v>
      </c>
      <c r="ED50" s="14">
        <f t="shared" si="69"/>
        <v>7.5321350177401325E-2</v>
      </c>
      <c r="EE50" s="14">
        <f t="shared" si="70"/>
        <v>0.7346995256349188</v>
      </c>
      <c r="EF50" s="14">
        <f t="shared" si="71"/>
        <v>0.84649375906035484</v>
      </c>
      <c r="EG50" s="14">
        <f t="shared" si="72"/>
        <v>-3.4474510028914551E-5</v>
      </c>
      <c r="EH50" s="14">
        <f t="shared" si="73"/>
        <v>-0.98252519255631909</v>
      </c>
      <c r="EI50" s="14">
        <f t="shared" si="74"/>
        <v>0.84649314591025038</v>
      </c>
      <c r="EM50">
        <f t="shared" si="20"/>
        <v>2266.9308742026669</v>
      </c>
      <c r="EW50">
        <f t="shared" si="112"/>
        <v>7.5799662225881512</v>
      </c>
      <c r="EX50">
        <f t="shared" si="75"/>
        <v>0.11310411328648222</v>
      </c>
      <c r="EY50">
        <f t="shared" si="113"/>
        <v>1.3749620773845865</v>
      </c>
      <c r="EZ50">
        <f t="shared" si="114"/>
        <v>1.7242284156750876E-2</v>
      </c>
    </row>
    <row r="51" spans="3:156">
      <c r="C51" s="4">
        <f t="shared" si="76"/>
        <v>2156.4426544426228</v>
      </c>
      <c r="D51" s="4">
        <f>Sheet2!J51</f>
        <v>2567.5088477336867</v>
      </c>
      <c r="E51" s="4">
        <f t="shared" si="21"/>
        <v>2222.6372641010644</v>
      </c>
      <c r="F51" s="4">
        <f t="shared" si="22"/>
        <v>344.87158363262233</v>
      </c>
      <c r="G51" s="4">
        <f>Sheet3!D51</f>
        <v>578</v>
      </c>
      <c r="H51" s="4">
        <f>Sheet3!F51</f>
        <v>-1226.3106938190219</v>
      </c>
      <c r="I51" s="4">
        <f t="shared" si="23"/>
        <v>0.78973374722179712</v>
      </c>
      <c r="J51" s="4">
        <f t="shared" si="24"/>
        <v>2130.8153610416903</v>
      </c>
      <c r="K51">
        <f t="shared" si="0"/>
        <v>2361.9757510881545</v>
      </c>
      <c r="M51">
        <f t="shared" si="1"/>
        <v>2361.9757510881545</v>
      </c>
      <c r="Q51">
        <f t="shared" si="25"/>
        <v>401.43347824098697</v>
      </c>
      <c r="S51">
        <f t="shared" si="26"/>
        <v>1.1828053896971888</v>
      </c>
      <c r="T51">
        <f t="shared" si="27"/>
        <v>6.2857322282620851E-3</v>
      </c>
      <c r="U51">
        <f t="shared" si="28"/>
        <v>118.28053896971889</v>
      </c>
      <c r="V51">
        <f t="shared" si="77"/>
        <v>664.14522631497164</v>
      </c>
      <c r="W51">
        <f t="shared" si="29"/>
        <v>-95.187029461719703</v>
      </c>
      <c r="X51">
        <f t="shared" si="78"/>
        <v>0.76985665217590138</v>
      </c>
      <c r="Y51">
        <f t="shared" si="30"/>
        <v>48.33</v>
      </c>
      <c r="Z51">
        <f t="shared" si="31"/>
        <v>0.98567115808099071</v>
      </c>
      <c r="AA51">
        <f t="shared" si="32"/>
        <v>47.637487070054277</v>
      </c>
      <c r="AB51">
        <f t="shared" si="33"/>
        <v>56.345876458090345</v>
      </c>
      <c r="AC51">
        <f t="shared" si="2"/>
        <v>1.1828053896971888</v>
      </c>
      <c r="AD51">
        <f t="shared" si="34"/>
        <v>47.637487070054277</v>
      </c>
      <c r="AI51">
        <f t="shared" si="115"/>
        <v>0.43589542649874607</v>
      </c>
      <c r="AJ51">
        <f t="shared" si="116"/>
        <v>0.64413103138116612</v>
      </c>
      <c r="AK51">
        <f t="shared" si="35"/>
        <v>1.2755005631930425</v>
      </c>
      <c r="AL51">
        <f t="shared" si="3"/>
        <v>0</v>
      </c>
      <c r="AM51">
        <f t="shared" si="4"/>
        <v>1.2755005631930425</v>
      </c>
      <c r="AN51">
        <f t="shared" si="79"/>
        <v>1.2755005631930425</v>
      </c>
      <c r="AO51">
        <f t="shared" si="5"/>
        <v>0</v>
      </c>
      <c r="AP51">
        <f t="shared" si="6"/>
        <v>30</v>
      </c>
      <c r="AQ51">
        <f t="shared" si="80"/>
        <v>30</v>
      </c>
      <c r="AS51">
        <f t="shared" si="81"/>
        <v>3.541193030117173</v>
      </c>
      <c r="AU51">
        <f t="shared" si="36"/>
        <v>0.84616135307126172</v>
      </c>
      <c r="AW51">
        <f t="shared" si="7"/>
        <v>0.35233916174081764</v>
      </c>
      <c r="AX51">
        <f t="shared" si="7"/>
        <v>-5.049816943686853E-2</v>
      </c>
      <c r="AY51">
        <f t="shared" si="82"/>
        <v>0.30184099230394912</v>
      </c>
      <c r="AZ51">
        <f t="shared" si="37"/>
        <v>1.1673005679295463</v>
      </c>
      <c r="BA51">
        <f t="shared" si="83"/>
        <v>-0.16730056792954628</v>
      </c>
      <c r="BB51">
        <f t="shared" si="8"/>
        <v>0.94975349404769849</v>
      </c>
      <c r="BC51">
        <f t="shared" si="84"/>
        <v>0.94975349404769849</v>
      </c>
      <c r="BD51">
        <f t="shared" si="85"/>
        <v>0.766516639217944</v>
      </c>
      <c r="BE51">
        <f t="shared" si="86"/>
        <v>-0.10985916788858209</v>
      </c>
      <c r="BF51">
        <f t="shared" si="9"/>
        <v>25.385647918944329</v>
      </c>
      <c r="BG51">
        <f t="shared" si="87"/>
        <v>5.9562205961440056E-3</v>
      </c>
      <c r="BH51">
        <f t="shared" si="88"/>
        <v>2.06928226532562E-3</v>
      </c>
      <c r="BI51">
        <f t="shared" si="89"/>
        <v>0.94161040597416334</v>
      </c>
      <c r="BJ51">
        <f t="shared" si="90"/>
        <v>2.1975991898526221E-3</v>
      </c>
      <c r="BK51">
        <f t="shared" si="38"/>
        <v>3.1545097467590415E-3</v>
      </c>
      <c r="BL51" t="e">
        <f t="shared" si="39"/>
        <v>#NUM!</v>
      </c>
      <c r="BM51" t="e">
        <f t="shared" si="91"/>
        <v>#NUM!</v>
      </c>
      <c r="BN51" t="e">
        <f t="shared" si="92"/>
        <v>#NUM!</v>
      </c>
      <c r="BO51" t="e">
        <f t="shared" si="93"/>
        <v>#NUM!</v>
      </c>
      <c r="BP51" t="e">
        <f t="shared" si="94"/>
        <v>#NUM!</v>
      </c>
      <c r="BQ51">
        <f t="shared" si="40"/>
        <v>-1.5470570854652061E-5</v>
      </c>
      <c r="BR51">
        <f t="shared" si="95"/>
        <v>1.0896826834083959</v>
      </c>
      <c r="BS51">
        <f t="shared" si="96"/>
        <v>1.0008271121855414</v>
      </c>
      <c r="BT51">
        <f t="shared" si="97"/>
        <v>1.0887821384342971</v>
      </c>
      <c r="BU51">
        <f t="shared" si="41"/>
        <v>1</v>
      </c>
      <c r="BV51">
        <f t="shared" si="42"/>
        <v>1</v>
      </c>
      <c r="BW51">
        <f t="shared" si="43"/>
        <v>1</v>
      </c>
      <c r="BX51">
        <f t="shared" si="10"/>
        <v>16.784552261701965</v>
      </c>
      <c r="BY51">
        <f t="shared" si="11"/>
        <v>-0.39897454898828583</v>
      </c>
      <c r="BZ51">
        <f t="shared" si="12"/>
        <v>30886.158565356774</v>
      </c>
      <c r="CA51">
        <f t="shared" si="13"/>
        <v>1.2755005631930425</v>
      </c>
      <c r="CB51">
        <f t="shared" si="14"/>
        <v>3196.3709372428239</v>
      </c>
      <c r="CC51">
        <f t="shared" si="98"/>
        <v>1.6187778227438283E-4</v>
      </c>
      <c r="CD51">
        <f t="shared" si="99"/>
        <v>1.5784150522754937E-3</v>
      </c>
      <c r="CE51">
        <f t="shared" si="100"/>
        <v>-2.3706403233815396</v>
      </c>
      <c r="CF51">
        <f t="shared" si="101"/>
        <v>9.634079953364278</v>
      </c>
      <c r="CG51">
        <f t="shared" si="102"/>
        <v>1.0774062922615872E-2</v>
      </c>
      <c r="CH51">
        <f t="shared" si="15"/>
        <v>47.637487070054277</v>
      </c>
      <c r="CI51" s="11">
        <f t="shared" si="16"/>
        <v>1677701562.6641552</v>
      </c>
      <c r="CJ51" s="18">
        <f t="shared" si="44"/>
        <v>0.33097304829220692</v>
      </c>
      <c r="CK51" s="18">
        <f t="shared" si="17"/>
        <v>66.194609658441379</v>
      </c>
      <c r="CL51">
        <f t="shared" si="103"/>
        <v>6800</v>
      </c>
      <c r="CM51" s="4">
        <f t="shared" si="117"/>
        <v>2222.6372641010644</v>
      </c>
      <c r="CN51" s="11"/>
      <c r="CO51" s="11"/>
      <c r="CP51" s="11"/>
      <c r="CQ51" s="11"/>
      <c r="CR51" s="11"/>
      <c r="CS51" s="11"/>
      <c r="CT51" s="11"/>
      <c r="CU51" s="13">
        <f t="shared" si="19"/>
        <v>3.541193030117173</v>
      </c>
      <c r="CV51" s="14">
        <v>0.8</v>
      </c>
      <c r="CW51" s="14">
        <f t="shared" si="104"/>
        <v>0.72094691972022595</v>
      </c>
      <c r="CX51" s="14">
        <f t="shared" si="45"/>
        <v>-0.31591317164110377</v>
      </c>
      <c r="CY51" s="14">
        <f t="shared" si="105"/>
        <v>8.8653734012131377E-2</v>
      </c>
      <c r="CZ51" s="14">
        <f t="shared" si="106"/>
        <v>-7.7525860560204423E-3</v>
      </c>
      <c r="DA51" s="14">
        <f t="shared" si="46"/>
        <v>9.6208595597525995E-2</v>
      </c>
      <c r="DB51" s="14">
        <f t="shared" si="47"/>
        <v>0.68746100130837406</v>
      </c>
      <c r="DC51" s="14">
        <f t="shared" si="48"/>
        <v>0.84663280589099577</v>
      </c>
      <c r="DD51" s="14">
        <f t="shared" si="49"/>
        <v>4.6632805890995721E-2</v>
      </c>
      <c r="DE51" s="14">
        <v>0.85</v>
      </c>
      <c r="DF51" s="14">
        <f t="shared" si="50"/>
        <v>0.67853827738374217</v>
      </c>
      <c r="DG51" s="14">
        <f t="shared" si="51"/>
        <v>-0.29733004389750944</v>
      </c>
      <c r="DH51" s="14">
        <f t="shared" si="52"/>
        <v>7.8530643277182149E-2</v>
      </c>
      <c r="DI51" s="14">
        <f t="shared" si="53"/>
        <v>-5.7253481697647707E-3</v>
      </c>
      <c r="DJ51" s="14">
        <f t="shared" si="54"/>
        <v>8.257012667296576E-2</v>
      </c>
      <c r="DK51" s="14">
        <f t="shared" si="107"/>
        <v>0.71751700320403877</v>
      </c>
      <c r="DL51" s="14">
        <f t="shared" si="108"/>
        <v>0.8461714173940017</v>
      </c>
      <c r="DM51" s="14">
        <f t="shared" si="109"/>
        <v>-3.8285826059982764E-3</v>
      </c>
      <c r="DN51" s="14">
        <f t="shared" si="110"/>
        <v>-1.0092277699398813</v>
      </c>
      <c r="DO51" s="14">
        <f t="shared" si="111"/>
        <v>0.84620642364386545</v>
      </c>
      <c r="DP51" s="14">
        <f t="shared" si="55"/>
        <v>0.85</v>
      </c>
      <c r="DQ51" s="14">
        <f t="shared" si="56"/>
        <v>0.67853827738374217</v>
      </c>
      <c r="DR51" s="14">
        <f t="shared" si="57"/>
        <v>-0.29733004389750944</v>
      </c>
      <c r="DS51" s="14">
        <f t="shared" si="58"/>
        <v>7.8530643277182149E-2</v>
      </c>
      <c r="DT51" s="14">
        <f t="shared" si="59"/>
        <v>-5.7253481697647707E-3</v>
      </c>
      <c r="DU51" s="14">
        <f t="shared" si="60"/>
        <v>8.257012667296576E-2</v>
      </c>
      <c r="DV51" s="14">
        <f t="shared" si="61"/>
        <v>0.71751700320403877</v>
      </c>
      <c r="DW51" s="14">
        <f t="shared" si="62"/>
        <v>0.8461714173940017</v>
      </c>
      <c r="DX51" s="14">
        <f t="shared" si="63"/>
        <v>-3.8285826059982764E-3</v>
      </c>
      <c r="DY51" s="14">
        <f t="shared" si="64"/>
        <v>0.84620642364386545</v>
      </c>
      <c r="DZ51" s="14">
        <f t="shared" si="65"/>
        <v>0.68158019090967703</v>
      </c>
      <c r="EA51" s="14">
        <f t="shared" si="66"/>
        <v>-0.29866298606502573</v>
      </c>
      <c r="EB51" s="14">
        <f t="shared" si="67"/>
        <v>7.9236333422651448E-2</v>
      </c>
      <c r="EC51" s="14">
        <f t="shared" si="68"/>
        <v>-5.8548387937620936E-3</v>
      </c>
      <c r="ED51" s="14">
        <f t="shared" si="69"/>
        <v>8.3498701140110307E-2</v>
      </c>
      <c r="EE51" s="14">
        <f t="shared" si="70"/>
        <v>0.71537981156768904</v>
      </c>
      <c r="EF51" s="14">
        <f t="shared" si="71"/>
        <v>0.84616147123914676</v>
      </c>
      <c r="EG51" s="14">
        <f t="shared" si="72"/>
        <v>-4.4952404718689998E-5</v>
      </c>
      <c r="EH51" s="14">
        <f t="shared" si="73"/>
        <v>-0.99737815878178882</v>
      </c>
      <c r="EI51" s="14">
        <f t="shared" si="74"/>
        <v>0.84616135307126172</v>
      </c>
      <c r="EM51">
        <f t="shared" si="20"/>
        <v>2361.9757510881545</v>
      </c>
      <c r="EW51">
        <f t="shared" si="112"/>
        <v>7.9007725119040844</v>
      </c>
      <c r="EX51">
        <f t="shared" si="75"/>
        <v>0.11789100940505307</v>
      </c>
      <c r="EY51">
        <f t="shared" si="113"/>
        <v>1.3991071850105021</v>
      </c>
      <c r="EZ51">
        <f t="shared" si="114"/>
        <v>1.7545068366969441E-2</v>
      </c>
    </row>
    <row r="52" spans="3:156">
      <c r="C52" s="4">
        <f t="shared" si="76"/>
        <v>2222.6372641010644</v>
      </c>
      <c r="D52" s="4">
        <f>Sheet2!J52</f>
        <v>2702.9277366834067</v>
      </c>
      <c r="E52" s="4">
        <f t="shared" si="21"/>
        <v>2288.686662624667</v>
      </c>
      <c r="F52" s="4">
        <f t="shared" si="22"/>
        <v>414.24107405873974</v>
      </c>
      <c r="G52" s="4">
        <f>Sheet3!D52</f>
        <v>579</v>
      </c>
      <c r="H52" s="4">
        <f>Sheet3!F52</f>
        <v>-1272.4017361027588</v>
      </c>
      <c r="I52" s="4">
        <f t="shared" si="23"/>
        <v>0.79411496965299533</v>
      </c>
      <c r="J52" s="4">
        <f t="shared" si="24"/>
        <v>2181.2890698795927</v>
      </c>
      <c r="K52">
        <f t="shared" si="0"/>
        <v>2462.7825003922353</v>
      </c>
      <c r="M52">
        <f t="shared" si="1"/>
        <v>2462.7825003922353</v>
      </c>
      <c r="Q52">
        <f t="shared" si="25"/>
        <v>420.20859011414905</v>
      </c>
      <c r="S52">
        <f t="shared" si="26"/>
        <v>1.1802203727952623</v>
      </c>
      <c r="T52">
        <f t="shared" si="27"/>
        <v>6.0301339507947936E-3</v>
      </c>
      <c r="U52">
        <f t="shared" si="28"/>
        <v>118.02203727952623</v>
      </c>
      <c r="V52">
        <f t="shared" si="77"/>
        <v>662.69373932453982</v>
      </c>
      <c r="W52">
        <f t="shared" si="29"/>
        <v>-102.63805979642453</v>
      </c>
      <c r="X52">
        <f t="shared" si="78"/>
        <v>0.76797914098858511</v>
      </c>
      <c r="Y52">
        <f t="shared" si="30"/>
        <v>48.33</v>
      </c>
      <c r="Z52">
        <f t="shared" si="31"/>
        <v>0.98351697732938526</v>
      </c>
      <c r="AA52">
        <f t="shared" si="32"/>
        <v>47.533375514329187</v>
      </c>
      <c r="AB52">
        <f t="shared" si="33"/>
        <v>56.099858169738781</v>
      </c>
      <c r="AC52">
        <f t="shared" si="2"/>
        <v>1.1802203727952623</v>
      </c>
      <c r="AD52">
        <f t="shared" si="34"/>
        <v>47.533375514329187</v>
      </c>
      <c r="AI52">
        <f t="shared" si="115"/>
        <v>0.42772117667683601</v>
      </c>
      <c r="AJ52">
        <f t="shared" si="116"/>
        <v>0.63688275607737865</v>
      </c>
      <c r="AK52">
        <f t="shared" si="35"/>
        <v>1.2365507209938238</v>
      </c>
      <c r="AL52">
        <f t="shared" si="3"/>
        <v>0</v>
      </c>
      <c r="AM52">
        <f t="shared" si="4"/>
        <v>1.2365507209938238</v>
      </c>
      <c r="AN52">
        <f t="shared" si="79"/>
        <v>1.2365507209938238</v>
      </c>
      <c r="AO52">
        <f t="shared" si="5"/>
        <v>0</v>
      </c>
      <c r="AP52">
        <f t="shared" si="6"/>
        <v>30</v>
      </c>
      <c r="AQ52">
        <f t="shared" si="80"/>
        <v>30</v>
      </c>
      <c r="AS52">
        <f t="shared" si="81"/>
        <v>3.6923275867949554</v>
      </c>
      <c r="AU52">
        <f t="shared" si="36"/>
        <v>0.84639851641619246</v>
      </c>
      <c r="AW52">
        <f t="shared" si="7"/>
        <v>0.3515691257769607</v>
      </c>
      <c r="AX52">
        <f t="shared" si="7"/>
        <v>-5.4451054556290068E-2</v>
      </c>
      <c r="AY52">
        <f t="shared" si="82"/>
        <v>0.29711807122067063</v>
      </c>
      <c r="AZ52">
        <f t="shared" si="37"/>
        <v>1.1832640281103908</v>
      </c>
      <c r="BA52">
        <f t="shared" si="83"/>
        <v>-0.18326402811039078</v>
      </c>
      <c r="BB52">
        <f t="shared" si="8"/>
        <v>0.95351810951436755</v>
      </c>
      <c r="BC52">
        <f t="shared" si="84"/>
        <v>0.95351810951436755</v>
      </c>
      <c r="BD52">
        <f t="shared" si="85"/>
        <v>0.76442318741216597</v>
      </c>
      <c r="BE52">
        <f t="shared" si="86"/>
        <v>-0.11839392492126707</v>
      </c>
      <c r="BF52">
        <f t="shared" si="9"/>
        <v>25.357892625012312</v>
      </c>
      <c r="BG52">
        <f t="shared" si="87"/>
        <v>5.7774953053204674E-3</v>
      </c>
      <c r="BH52">
        <f t="shared" si="88"/>
        <v>2.0648280199839601E-3</v>
      </c>
      <c r="BI52">
        <f t="shared" si="89"/>
        <v>0.94332414012585375</v>
      </c>
      <c r="BJ52">
        <f t="shared" si="90"/>
        <v>2.1888849570927769E-3</v>
      </c>
      <c r="BK52">
        <f t="shared" si="38"/>
        <v>3.1334198425226338E-3</v>
      </c>
      <c r="BL52" t="e">
        <f t="shared" si="39"/>
        <v>#NUM!</v>
      </c>
      <c r="BM52" t="e">
        <f t="shared" si="91"/>
        <v>#NUM!</v>
      </c>
      <c r="BN52" t="e">
        <f t="shared" si="92"/>
        <v>#NUM!</v>
      </c>
      <c r="BO52" t="e">
        <f t="shared" si="93"/>
        <v>#NUM!</v>
      </c>
      <c r="BP52" t="e">
        <f t="shared" si="94"/>
        <v>#NUM!</v>
      </c>
      <c r="BQ52">
        <f t="shared" si="40"/>
        <v>-1.6519173229321799E-5</v>
      </c>
      <c r="BR52">
        <f t="shared" si="95"/>
        <v>1.0897561086283047</v>
      </c>
      <c r="BS52">
        <f t="shared" si="96"/>
        <v>1.00088320052655</v>
      </c>
      <c r="BT52">
        <f t="shared" si="97"/>
        <v>1.0887944847660547</v>
      </c>
      <c r="BU52">
        <f t="shared" si="41"/>
        <v>1</v>
      </c>
      <c r="BV52">
        <f t="shared" si="42"/>
        <v>1</v>
      </c>
      <c r="BW52">
        <f t="shared" si="43"/>
        <v>1</v>
      </c>
      <c r="BX52">
        <f t="shared" si="10"/>
        <v>16.711267274800701</v>
      </c>
      <c r="BY52">
        <f t="shared" si="11"/>
        <v>-0.44843796270336034</v>
      </c>
      <c r="BZ52">
        <f t="shared" si="12"/>
        <v>30654.782740131006</v>
      </c>
      <c r="CA52">
        <f t="shared" si="13"/>
        <v>1.2365507209938238</v>
      </c>
      <c r="CB52">
        <f t="shared" si="14"/>
        <v>3272.3536956455373</v>
      </c>
      <c r="CC52">
        <f t="shared" si="98"/>
        <v>1.6187778227438283E-4</v>
      </c>
      <c r="CD52">
        <f t="shared" si="99"/>
        <v>1.5417648791185251E-3</v>
      </c>
      <c r="CE52">
        <f t="shared" si="100"/>
        <v>-2.3795993112794842</v>
      </c>
      <c r="CF52">
        <f t="shared" si="101"/>
        <v>9.6669053793421451</v>
      </c>
      <c r="CG52">
        <f t="shared" si="102"/>
        <v>1.0701017261593049E-2</v>
      </c>
      <c r="CH52">
        <f t="shared" si="15"/>
        <v>47.533375514329187</v>
      </c>
      <c r="CI52" s="11">
        <f t="shared" si="16"/>
        <v>1645050162.1433668</v>
      </c>
      <c r="CJ52" s="18">
        <f t="shared" si="44"/>
        <v>0.33024699261801393</v>
      </c>
      <c r="CK52" s="18">
        <f t="shared" si="17"/>
        <v>66.04939852360279</v>
      </c>
      <c r="CL52">
        <f t="shared" si="103"/>
        <v>7000</v>
      </c>
      <c r="CM52" s="4">
        <f t="shared" si="117"/>
        <v>2288.686662624667</v>
      </c>
      <c r="CN52" s="11"/>
      <c r="CO52" s="11"/>
      <c r="CP52" s="11"/>
      <c r="CQ52" s="11"/>
      <c r="CR52" s="11"/>
      <c r="CS52" s="11"/>
      <c r="CT52" s="11"/>
      <c r="CU52" s="13">
        <f t="shared" si="19"/>
        <v>3.6923275867949554</v>
      </c>
      <c r="CV52" s="14">
        <v>0.8</v>
      </c>
      <c r="CW52" s="14">
        <f t="shared" si="104"/>
        <v>0.7517162091019246</v>
      </c>
      <c r="CX52" s="14">
        <f t="shared" si="45"/>
        <v>-0.32939602805095913</v>
      </c>
      <c r="CY52" s="14">
        <f t="shared" si="105"/>
        <v>9.6382520875803235E-2</v>
      </c>
      <c r="CZ52" s="14">
        <f t="shared" si="106"/>
        <v>-9.5543185582452148E-3</v>
      </c>
      <c r="DA52" s="14">
        <f t="shared" si="46"/>
        <v>0.10708170437323102</v>
      </c>
      <c r="DB52" s="14">
        <f t="shared" si="47"/>
        <v>0.66536421018753933</v>
      </c>
      <c r="DC52" s="14">
        <f t="shared" si="48"/>
        <v>0.84778914503891967</v>
      </c>
      <c r="DD52" s="14">
        <f t="shared" si="49"/>
        <v>4.7789145038919623E-2</v>
      </c>
      <c r="DE52" s="14">
        <v>0.85</v>
      </c>
      <c r="DF52" s="14">
        <f t="shared" si="50"/>
        <v>0.70749760856651733</v>
      </c>
      <c r="DG52" s="14">
        <f t="shared" si="51"/>
        <v>-0.31001979110678513</v>
      </c>
      <c r="DH52" s="14">
        <f t="shared" si="52"/>
        <v>8.5376904305209791E-2</v>
      </c>
      <c r="DI52" s="14">
        <f t="shared" si="53"/>
        <v>-7.0559423494975463E-3</v>
      </c>
      <c r="DJ52" s="14">
        <f t="shared" si="54"/>
        <v>9.171898389481542E-2</v>
      </c>
      <c r="DK52" s="14">
        <f t="shared" si="107"/>
        <v>0.69704966423473946</v>
      </c>
      <c r="DL52" s="14">
        <f t="shared" si="108"/>
        <v>0.84634574247575489</v>
      </c>
      <c r="DM52" s="14">
        <f t="shared" si="109"/>
        <v>-3.6542575242450859E-3</v>
      </c>
      <c r="DN52" s="14">
        <f t="shared" si="110"/>
        <v>-1.0288680512632955</v>
      </c>
      <c r="DO52" s="14">
        <f t="shared" si="111"/>
        <v>0.84644827388725097</v>
      </c>
      <c r="DP52" s="14">
        <f t="shared" si="55"/>
        <v>0.85</v>
      </c>
      <c r="DQ52" s="14">
        <f t="shared" si="56"/>
        <v>0.70749760856651733</v>
      </c>
      <c r="DR52" s="14">
        <f t="shared" si="57"/>
        <v>-0.31001979110678513</v>
      </c>
      <c r="DS52" s="14">
        <f t="shared" si="58"/>
        <v>8.5376904305209791E-2</v>
      </c>
      <c r="DT52" s="14">
        <f t="shared" si="59"/>
        <v>-7.0559423494975463E-3</v>
      </c>
      <c r="DU52" s="14">
        <f t="shared" si="60"/>
        <v>9.171898389481542E-2</v>
      </c>
      <c r="DV52" s="14">
        <f t="shared" si="61"/>
        <v>0.69704966423473946</v>
      </c>
      <c r="DW52" s="14">
        <f t="shared" si="62"/>
        <v>0.84634574247575489</v>
      </c>
      <c r="DX52" s="14">
        <f t="shared" si="63"/>
        <v>-3.6542575242450859E-3</v>
      </c>
      <c r="DY52" s="14">
        <f t="shared" si="64"/>
        <v>0.84644827388725097</v>
      </c>
      <c r="DZ52" s="14">
        <f t="shared" si="65"/>
        <v>0.71046629290148933</v>
      </c>
      <c r="EA52" s="14">
        <f t="shared" si="66"/>
        <v>-0.31132064482875704</v>
      </c>
      <c r="EB52" s="14">
        <f t="shared" si="67"/>
        <v>8.6094896373647853E-2</v>
      </c>
      <c r="EC52" s="14">
        <f t="shared" si="68"/>
        <v>-7.2052247779008623E-3</v>
      </c>
      <c r="ED52" s="14">
        <f t="shared" si="69"/>
        <v>9.2696580252754873E-2</v>
      </c>
      <c r="EE52" s="14">
        <f t="shared" si="70"/>
        <v>0.69493729760219758</v>
      </c>
      <c r="EF52" s="14">
        <f t="shared" si="71"/>
        <v>0.84639778730060633</v>
      </c>
      <c r="EG52" s="14">
        <f t="shared" si="72"/>
        <v>-5.048658664463801E-5</v>
      </c>
      <c r="EH52" s="14">
        <f t="shared" si="73"/>
        <v>-1.0146533891407399</v>
      </c>
      <c r="EI52" s="14">
        <f t="shared" si="74"/>
        <v>0.84639851641619246</v>
      </c>
      <c r="EM52">
        <f t="shared" si="20"/>
        <v>2462.7825003922353</v>
      </c>
      <c r="EW52">
        <f t="shared" si="112"/>
        <v>8.2356157535898031</v>
      </c>
      <c r="EX52">
        <f t="shared" si="75"/>
        <v>0.12288735725525538</v>
      </c>
      <c r="EY52">
        <f t="shared" si="113"/>
        <v>1.4250680058680179</v>
      </c>
      <c r="EZ52">
        <f t="shared" si="114"/>
        <v>1.7870621964068824E-2</v>
      </c>
    </row>
    <row r="53" spans="3:156">
      <c r="C53" s="4">
        <f t="shared" si="76"/>
        <v>2288.686662624667</v>
      </c>
      <c r="D53" s="4">
        <f>Sheet2!J53</f>
        <v>2852.5858510137127</v>
      </c>
      <c r="E53" s="4">
        <f t="shared" si="21"/>
        <v>2354.581070297068</v>
      </c>
      <c r="F53" s="4">
        <f t="shared" si="22"/>
        <v>498.00478071664475</v>
      </c>
      <c r="G53" s="4">
        <f>Sheet3!D53</f>
        <v>580</v>
      </c>
      <c r="H53" s="4">
        <f>Sheet3!F53</f>
        <v>-1319.3247286457399</v>
      </c>
      <c r="I53" s="4">
        <f t="shared" si="23"/>
        <v>0.79967474432340768</v>
      </c>
      <c r="J53" s="4">
        <f t="shared" si="24"/>
        <v>2229.8266801735745</v>
      </c>
      <c r="K53">
        <f t="shared" si="0"/>
        <v>2570.6362568191898</v>
      </c>
      <c r="M53">
        <f t="shared" si="1"/>
        <v>2570.6362568191898</v>
      </c>
      <c r="Q53">
        <f t="shared" si="25"/>
        <v>440.3760391979319</v>
      </c>
      <c r="S53">
        <f t="shared" si="26"/>
        <v>1.1774609028695353</v>
      </c>
      <c r="T53">
        <f t="shared" si="27"/>
        <v>5.7832870201928906E-3</v>
      </c>
      <c r="U53">
        <f t="shared" si="28"/>
        <v>117.74609028695353</v>
      </c>
      <c r="V53">
        <f t="shared" si="77"/>
        <v>661.14429696124409</v>
      </c>
      <c r="W53">
        <f t="shared" si="29"/>
        <v>-110.09992764491325</v>
      </c>
      <c r="X53">
        <f t="shared" si="78"/>
        <v>0.76596239608020689</v>
      </c>
      <c r="Y53">
        <f t="shared" si="30"/>
        <v>48.33</v>
      </c>
      <c r="Z53">
        <f t="shared" si="31"/>
        <v>0.98121741905794613</v>
      </c>
      <c r="AA53">
        <f t="shared" si="32"/>
        <v>47.422237863070535</v>
      </c>
      <c r="AB53">
        <f t="shared" si="33"/>
        <v>55.837831010344892</v>
      </c>
      <c r="AC53">
        <f t="shared" si="2"/>
        <v>1.1774609028695353</v>
      </c>
      <c r="AD53">
        <f t="shared" si="34"/>
        <v>47.422237863070535</v>
      </c>
      <c r="AI53">
        <f t="shared" si="115"/>
        <v>0.41942440031256623</v>
      </c>
      <c r="AJ53">
        <f t="shared" si="116"/>
        <v>0.62944442494963959</v>
      </c>
      <c r="AK53">
        <f t="shared" si="35"/>
        <v>1.1976230034274873</v>
      </c>
      <c r="AL53">
        <f t="shared" si="3"/>
        <v>0</v>
      </c>
      <c r="AM53">
        <f t="shared" si="4"/>
        <v>1.1976230034274873</v>
      </c>
      <c r="AN53">
        <f t="shared" si="79"/>
        <v>1.1976230034274873</v>
      </c>
      <c r="AO53">
        <f t="shared" si="5"/>
        <v>0</v>
      </c>
      <c r="AP53">
        <f t="shared" si="6"/>
        <v>30</v>
      </c>
      <c r="AQ53">
        <f t="shared" si="80"/>
        <v>30</v>
      </c>
      <c r="AS53">
        <f t="shared" si="81"/>
        <v>3.8540273715430131</v>
      </c>
      <c r="AU53">
        <f t="shared" si="36"/>
        <v>0.8473000853584669</v>
      </c>
      <c r="AW53">
        <f t="shared" si="7"/>
        <v>0.35074712299531241</v>
      </c>
      <c r="AX53">
        <f t="shared" si="7"/>
        <v>-5.8409689141898632E-2</v>
      </c>
      <c r="AY53">
        <f t="shared" si="82"/>
        <v>0.29233743385341376</v>
      </c>
      <c r="AZ53">
        <f t="shared" si="37"/>
        <v>1.1998022913862851</v>
      </c>
      <c r="BA53">
        <f t="shared" si="83"/>
        <v>-0.19980229138628514</v>
      </c>
      <c r="BB53">
        <f t="shared" si="8"/>
        <v>0.95726826800125553</v>
      </c>
      <c r="BC53">
        <f t="shared" si="84"/>
        <v>0.95726826800125553</v>
      </c>
      <c r="BD53">
        <f t="shared" si="85"/>
        <v>0.7621897211190457</v>
      </c>
      <c r="BE53">
        <f t="shared" si="86"/>
        <v>-0.1269269560859915</v>
      </c>
      <c r="BF53">
        <f t="shared" si="9"/>
        <v>25.328230668109402</v>
      </c>
      <c r="BG53">
        <f t="shared" si="87"/>
        <v>5.5988901702505303E-3</v>
      </c>
      <c r="BH53">
        <f t="shared" si="88"/>
        <v>2.0603399047645216E-3</v>
      </c>
      <c r="BI53">
        <f t="shared" si="89"/>
        <v>0.94503919046443619</v>
      </c>
      <c r="BJ53">
        <f t="shared" si="90"/>
        <v>2.1801634530648141E-3</v>
      </c>
      <c r="BK53">
        <f t="shared" si="38"/>
        <v>3.1118162419365297E-3</v>
      </c>
      <c r="BL53" t="e">
        <f t="shared" si="39"/>
        <v>#NUM!</v>
      </c>
      <c r="BM53" t="e">
        <f t="shared" si="91"/>
        <v>#NUM!</v>
      </c>
      <c r="BN53" t="e">
        <f t="shared" si="92"/>
        <v>#NUM!</v>
      </c>
      <c r="BO53" t="e">
        <f t="shared" si="93"/>
        <v>#NUM!</v>
      </c>
      <c r="BP53" t="e">
        <f t="shared" si="94"/>
        <v>#NUM!</v>
      </c>
      <c r="BQ53">
        <f t="shared" si="40"/>
        <v>-1.7543579959690039E-5</v>
      </c>
      <c r="BR53">
        <f t="shared" si="95"/>
        <v>1.0898278445797596</v>
      </c>
      <c r="BS53">
        <f t="shared" si="96"/>
        <v>1.0009379978992323</v>
      </c>
      <c r="BT53">
        <f t="shared" si="97"/>
        <v>1.0888065463266348</v>
      </c>
      <c r="BU53">
        <f t="shared" si="41"/>
        <v>1</v>
      </c>
      <c r="BV53">
        <f t="shared" si="42"/>
        <v>1</v>
      </c>
      <c r="BW53">
        <f t="shared" si="43"/>
        <v>1</v>
      </c>
      <c r="BX53">
        <f t="shared" si="10"/>
        <v>16.633213496471363</v>
      </c>
      <c r="BY53">
        <f t="shared" si="11"/>
        <v>-0.50157520315958659</v>
      </c>
      <c r="BZ53">
        <f t="shared" si="12"/>
        <v>30407.492917360963</v>
      </c>
      <c r="CA53">
        <f t="shared" si="13"/>
        <v>1.1976230034274873</v>
      </c>
      <c r="CB53">
        <f t="shared" si="14"/>
        <v>3351.4629007663943</v>
      </c>
      <c r="CC53">
        <f t="shared" si="98"/>
        <v>1.6187778227438283E-4</v>
      </c>
      <c r="CD53">
        <f t="shared" si="99"/>
        <v>1.505372474463701E-3</v>
      </c>
      <c r="CE53">
        <f t="shared" si="100"/>
        <v>-2.3887041800928333</v>
      </c>
      <c r="CF53">
        <f t="shared" si="101"/>
        <v>9.7002804663377145</v>
      </c>
      <c r="CG53">
        <f t="shared" si="102"/>
        <v>1.0627507433277736E-2</v>
      </c>
      <c r="CH53">
        <f t="shared" si="15"/>
        <v>47.422237863070535</v>
      </c>
      <c r="CI53" s="11">
        <f t="shared" si="16"/>
        <v>1611264554.2511468</v>
      </c>
      <c r="CJ53" s="18">
        <f t="shared" si="44"/>
        <v>0.32947203836200573</v>
      </c>
      <c r="CK53" s="18">
        <f t="shared" si="17"/>
        <v>65.894407672401144</v>
      </c>
      <c r="CL53">
        <f t="shared" si="103"/>
        <v>7200</v>
      </c>
      <c r="CM53" s="4">
        <f t="shared" si="117"/>
        <v>2354.581070297068</v>
      </c>
      <c r="CN53" s="11"/>
      <c r="CO53" s="11"/>
      <c r="CP53" s="11"/>
      <c r="CQ53" s="11"/>
      <c r="CR53" s="11"/>
      <c r="CS53" s="11"/>
      <c r="CT53" s="11"/>
      <c r="CU53" s="13">
        <f t="shared" si="19"/>
        <v>3.8540273715430131</v>
      </c>
      <c r="CV53" s="14">
        <v>0.8</v>
      </c>
      <c r="CW53" s="14">
        <f t="shared" si="104"/>
        <v>0.78463645963389816</v>
      </c>
      <c r="CX53" s="14">
        <f t="shared" si="45"/>
        <v>-0.34382141842617758</v>
      </c>
      <c r="CY53" s="14">
        <f t="shared" si="105"/>
        <v>0.10500921703344923</v>
      </c>
      <c r="CZ53" s="14">
        <f t="shared" si="106"/>
        <v>-1.1837842719607219E-2</v>
      </c>
      <c r="DA53" s="14">
        <f t="shared" si="46"/>
        <v>0.11968883122837159</v>
      </c>
      <c r="DB53" s="14">
        <f t="shared" si="47"/>
        <v>0.64153803657748565</v>
      </c>
      <c r="DC53" s="14">
        <f t="shared" si="48"/>
        <v>0.84981057911338231</v>
      </c>
      <c r="DD53" s="14">
        <f t="shared" si="49"/>
        <v>4.981057911338227E-2</v>
      </c>
      <c r="DE53" s="14">
        <v>0.85</v>
      </c>
      <c r="DF53" s="14">
        <f t="shared" si="50"/>
        <v>0.73848137377308065</v>
      </c>
      <c r="DG53" s="14">
        <f t="shared" si="51"/>
        <v>-0.32359662910699066</v>
      </c>
      <c r="DH53" s="14">
        <f t="shared" si="52"/>
        <v>9.3018545192259536E-2</v>
      </c>
      <c r="DI53" s="14">
        <f t="shared" si="53"/>
        <v>-8.7423436075286867E-3</v>
      </c>
      <c r="DJ53" s="14">
        <f t="shared" si="54"/>
        <v>0.10230015845362411</v>
      </c>
      <c r="DK53" s="14">
        <f t="shared" si="107"/>
        <v>0.67489323761573838</v>
      </c>
      <c r="DL53" s="14">
        <f t="shared" si="108"/>
        <v>0.84720594484016687</v>
      </c>
      <c r="DM53" s="14">
        <f t="shared" si="109"/>
        <v>-2.7940551598331087E-3</v>
      </c>
      <c r="DN53" s="14">
        <f t="shared" si="110"/>
        <v>-1.0520926854643089</v>
      </c>
      <c r="DO53" s="14">
        <f t="shared" si="111"/>
        <v>0.84734428800956818</v>
      </c>
      <c r="DP53" s="14">
        <f t="shared" si="55"/>
        <v>0.85</v>
      </c>
      <c r="DQ53" s="14">
        <f t="shared" si="56"/>
        <v>0.73848137377308065</v>
      </c>
      <c r="DR53" s="14">
        <f t="shared" si="57"/>
        <v>-0.32359662910699066</v>
      </c>
      <c r="DS53" s="14">
        <f t="shared" si="58"/>
        <v>9.3018545192259536E-2</v>
      </c>
      <c r="DT53" s="14">
        <f t="shared" si="59"/>
        <v>-8.7423436075286867E-3</v>
      </c>
      <c r="DU53" s="14">
        <f t="shared" si="60"/>
        <v>0.10230015845362413</v>
      </c>
      <c r="DV53" s="14">
        <f t="shared" si="61"/>
        <v>0.67489323761573838</v>
      </c>
      <c r="DW53" s="14">
        <f t="shared" si="62"/>
        <v>0.84720594484016687</v>
      </c>
      <c r="DX53" s="14">
        <f t="shared" si="63"/>
        <v>-2.7940551598331087E-3</v>
      </c>
      <c r="DY53" s="14">
        <f t="shared" si="64"/>
        <v>0.84734428800956818</v>
      </c>
      <c r="DZ53" s="14">
        <f t="shared" si="65"/>
        <v>0.74079589204716578</v>
      </c>
      <c r="EA53" s="14">
        <f t="shared" si="66"/>
        <v>-0.3246108324953223</v>
      </c>
      <c r="EB53" s="14">
        <f t="shared" si="67"/>
        <v>9.3602528788344505E-2</v>
      </c>
      <c r="EC53" s="14">
        <f t="shared" si="68"/>
        <v>-8.8802045477868862E-3</v>
      </c>
      <c r="ED53" s="14">
        <f t="shared" si="69"/>
        <v>0.10312481386445947</v>
      </c>
      <c r="EE53" s="14">
        <f t="shared" si="70"/>
        <v>0.67322927101323016</v>
      </c>
      <c r="EF53" s="14">
        <f t="shared" si="71"/>
        <v>0.84729854410215422</v>
      </c>
      <c r="EG53" s="14">
        <f t="shared" si="72"/>
        <v>-4.574390741396428E-5</v>
      </c>
      <c r="EH53" s="14">
        <f t="shared" si="73"/>
        <v>-1.0348679609539631</v>
      </c>
      <c r="EI53" s="14">
        <f t="shared" si="74"/>
        <v>0.8473000853584669</v>
      </c>
      <c r="EM53">
        <f t="shared" si="20"/>
        <v>2570.6362568191898</v>
      </c>
      <c r="EW53">
        <f t="shared" si="112"/>
        <v>8.5871917917774869</v>
      </c>
      <c r="EX53">
        <f t="shared" si="75"/>
        <v>0.12813338274986699</v>
      </c>
      <c r="EY53">
        <f t="shared" si="113"/>
        <v>1.4531786260885211</v>
      </c>
      <c r="EZ53">
        <f t="shared" si="114"/>
        <v>1.8223134451239662E-2</v>
      </c>
    </row>
    <row r="54" spans="3:156">
      <c r="C54" s="4">
        <f t="shared" si="76"/>
        <v>2354.581070297068</v>
      </c>
      <c r="D54" s="4">
        <f>Sheet2!J54</f>
        <v>3019.9791980065975</v>
      </c>
      <c r="E54" s="4">
        <f t="shared" si="21"/>
        <v>2420.3082846513844</v>
      </c>
      <c r="F54" s="4">
        <f t="shared" si="22"/>
        <v>599.67091335521309</v>
      </c>
      <c r="G54" s="4">
        <f>Sheet3!D54</f>
        <v>581</v>
      </c>
      <c r="H54" s="4">
        <f>Sheet3!F54</f>
        <v>-1367.1438420263169</v>
      </c>
      <c r="I54" s="4">
        <f t="shared" si="23"/>
        <v>0.80640899151129608</v>
      </c>
      <c r="J54" s="4">
        <f t="shared" si="24"/>
        <v>2276.3479641442791</v>
      </c>
      <c r="K54">
        <f t="shared" si="0"/>
        <v>2687.2801341518325</v>
      </c>
      <c r="M54">
        <f t="shared" si="1"/>
        <v>2687.2801341518325</v>
      </c>
      <c r="Q54">
        <f t="shared" si="25"/>
        <v>462.27649281903695</v>
      </c>
      <c r="S54">
        <f t="shared" si="26"/>
        <v>1.1744837967522113</v>
      </c>
      <c r="T54">
        <f t="shared" si="27"/>
        <v>5.5433305568481006E-3</v>
      </c>
      <c r="U54">
        <f t="shared" si="28"/>
        <v>117.44837967522113</v>
      </c>
      <c r="V54">
        <f t="shared" si="77"/>
        <v>659.47265187636674</v>
      </c>
      <c r="W54">
        <f t="shared" si="29"/>
        <v>-117.67187691443139</v>
      </c>
      <c r="X54">
        <f t="shared" si="78"/>
        <v>0.76377235071809635</v>
      </c>
      <c r="Y54">
        <f t="shared" si="30"/>
        <v>48.33</v>
      </c>
      <c r="Z54">
        <f t="shared" si="31"/>
        <v>0.97873649729350942</v>
      </c>
      <c r="AA54">
        <f t="shared" si="32"/>
        <v>47.302334914195306</v>
      </c>
      <c r="AB54">
        <f t="shared" si="33"/>
        <v>55.555825905268783</v>
      </c>
      <c r="AC54">
        <f t="shared" si="2"/>
        <v>1.1744837967522113</v>
      </c>
      <c r="AD54">
        <f t="shared" si="34"/>
        <v>47.302334914195306</v>
      </c>
      <c r="AI54">
        <f t="shared" si="115"/>
        <v>0.41093010851646417</v>
      </c>
      <c r="AJ54">
        <f t="shared" si="116"/>
        <v>0.62174258667719429</v>
      </c>
      <c r="AK54">
        <f t="shared" si="35"/>
        <v>1.1584009282352212</v>
      </c>
      <c r="AL54">
        <f t="shared" si="3"/>
        <v>0</v>
      </c>
      <c r="AM54">
        <f t="shared" si="4"/>
        <v>1.1584009282352212</v>
      </c>
      <c r="AN54">
        <f t="shared" si="79"/>
        <v>1.1584009282352212</v>
      </c>
      <c r="AO54">
        <f t="shared" si="5"/>
        <v>0</v>
      </c>
      <c r="AP54">
        <f t="shared" si="6"/>
        <v>30</v>
      </c>
      <c r="AQ54">
        <f t="shared" si="80"/>
        <v>30</v>
      </c>
      <c r="AS54">
        <f t="shared" si="81"/>
        <v>4.028905748353572</v>
      </c>
      <c r="AU54">
        <f t="shared" si="36"/>
        <v>0.84899590119997248</v>
      </c>
      <c r="AW54">
        <f t="shared" si="7"/>
        <v>0.34986028980793588</v>
      </c>
      <c r="AX54">
        <f t="shared" si="7"/>
        <v>-6.2426723598607604E-2</v>
      </c>
      <c r="AY54">
        <f t="shared" si="82"/>
        <v>0.28743356620932825</v>
      </c>
      <c r="AZ54">
        <f t="shared" si="37"/>
        <v>1.2171866161001681</v>
      </c>
      <c r="BA54">
        <f t="shared" si="83"/>
        <v>-0.2171866161001681</v>
      </c>
      <c r="BB54">
        <f t="shared" si="8"/>
        <v>0.96105189242754252</v>
      </c>
      <c r="BC54">
        <f t="shared" si="84"/>
        <v>0.96105189242754252</v>
      </c>
      <c r="BD54">
        <f t="shared" si="85"/>
        <v>0.75978157102323807</v>
      </c>
      <c r="BE54">
        <f t="shared" si="86"/>
        <v>-0.13557032767457472</v>
      </c>
      <c r="BF54">
        <f t="shared" si="9"/>
        <v>25.296190303011858</v>
      </c>
      <c r="BG54">
        <f t="shared" si="87"/>
        <v>5.4189554729958279E-3</v>
      </c>
      <c r="BH54">
        <f t="shared" si="88"/>
        <v>2.0557809416796159E-3</v>
      </c>
      <c r="BI54">
        <f t="shared" si="89"/>
        <v>0.94676949338147531</v>
      </c>
      <c r="BJ54">
        <f t="shared" si="90"/>
        <v>2.171363733253807E-3</v>
      </c>
      <c r="BK54">
        <f t="shared" si="38"/>
        <v>3.0894639763849509E-3</v>
      </c>
      <c r="BL54" t="e">
        <f t="shared" si="39"/>
        <v>#NUM!</v>
      </c>
      <c r="BM54" t="e">
        <f t="shared" si="91"/>
        <v>#NUM!</v>
      </c>
      <c r="BN54" t="e">
        <f t="shared" si="92"/>
        <v>#NUM!</v>
      </c>
      <c r="BO54" t="e">
        <f t="shared" si="93"/>
        <v>#NUM!</v>
      </c>
      <c r="BP54" t="e">
        <f t="shared" si="94"/>
        <v>#NUM!</v>
      </c>
      <c r="BQ54">
        <f t="shared" si="40"/>
        <v>-1.8557292396446057E-5</v>
      </c>
      <c r="BR54">
        <f t="shared" si="95"/>
        <v>1.089898836468105</v>
      </c>
      <c r="BS54">
        <f t="shared" si="96"/>
        <v>1.0009922263518407</v>
      </c>
      <c r="BT54">
        <f t="shared" si="97"/>
        <v>1.0888184820778162</v>
      </c>
      <c r="BU54">
        <f t="shared" si="41"/>
        <v>1</v>
      </c>
      <c r="BV54">
        <f t="shared" si="42"/>
        <v>1</v>
      </c>
      <c r="BW54">
        <f t="shared" si="43"/>
        <v>1</v>
      </c>
      <c r="BX54">
        <f t="shared" si="10"/>
        <v>16.549208601672415</v>
      </c>
      <c r="BY54">
        <f t="shared" si="11"/>
        <v>-0.55929154624485977</v>
      </c>
      <c r="BZ54">
        <f t="shared" si="12"/>
        <v>30140.354052798724</v>
      </c>
      <c r="CA54">
        <f t="shared" si="13"/>
        <v>1.1584009282352212</v>
      </c>
      <c r="CB54">
        <f t="shared" si="14"/>
        <v>3434.4989182895106</v>
      </c>
      <c r="CC54">
        <f t="shared" si="98"/>
        <v>1.6187778227438283E-4</v>
      </c>
      <c r="CD54">
        <f t="shared" si="99"/>
        <v>1.4689770240232511E-3</v>
      </c>
      <c r="CE54">
        <f t="shared" si="100"/>
        <v>-2.3980280028284215</v>
      </c>
      <c r="CF54">
        <f t="shared" si="101"/>
        <v>9.7344735822675652</v>
      </c>
      <c r="CG54">
        <f t="shared" si="102"/>
        <v>1.0552978620461551E-2</v>
      </c>
      <c r="CH54">
        <f t="shared" si="15"/>
        <v>47.302334914195306</v>
      </c>
      <c r="CI54" s="11">
        <f t="shared" si="16"/>
        <v>1575960872.2374156</v>
      </c>
      <c r="CJ54" s="18">
        <f t="shared" si="44"/>
        <v>0.32863607177158138</v>
      </c>
      <c r="CK54" s="18">
        <f t="shared" si="17"/>
        <v>65.727214354316274</v>
      </c>
      <c r="CL54">
        <f t="shared" si="103"/>
        <v>7400</v>
      </c>
      <c r="CM54" s="4">
        <f t="shared" si="117"/>
        <v>2420.3082846513844</v>
      </c>
      <c r="CN54" s="11"/>
      <c r="CO54" s="11"/>
      <c r="CP54" s="11"/>
      <c r="CQ54" s="11"/>
      <c r="CR54" s="11"/>
      <c r="CS54" s="11"/>
      <c r="CT54" s="11"/>
      <c r="CU54" s="13">
        <f t="shared" si="19"/>
        <v>4.028905748353572</v>
      </c>
      <c r="CV54" s="14">
        <v>0.8</v>
      </c>
      <c r="CW54" s="14">
        <f t="shared" si="104"/>
        <v>0.82023972271924128</v>
      </c>
      <c r="CX54" s="14">
        <f t="shared" si="45"/>
        <v>-0.35942248343444216</v>
      </c>
      <c r="CY54" s="14">
        <f t="shared" si="105"/>
        <v>0.11475511334254593</v>
      </c>
      <c r="CZ54" s="14">
        <f t="shared" si="106"/>
        <v>-1.4778628440139519E-2</v>
      </c>
      <c r="DA54" s="14">
        <f t="shared" si="46"/>
        <v>0.13452905592356806</v>
      </c>
      <c r="DB54" s="14">
        <f t="shared" si="47"/>
        <v>0.6156455424499776</v>
      </c>
      <c r="DC54" s="14">
        <f t="shared" si="48"/>
        <v>0.85293347195759184</v>
      </c>
      <c r="DD54" s="14">
        <f t="shared" si="49"/>
        <v>5.2933471957591793E-2</v>
      </c>
      <c r="DE54" s="14">
        <v>0.85</v>
      </c>
      <c r="DF54" s="14">
        <f t="shared" si="50"/>
        <v>0.77199032726516836</v>
      </c>
      <c r="DG54" s="14">
        <f t="shared" si="51"/>
        <v>-0.33827998440888679</v>
      </c>
      <c r="DH54" s="14">
        <f t="shared" si="52"/>
        <v>0.10165158828959088</v>
      </c>
      <c r="DI54" s="14">
        <f t="shared" si="53"/>
        <v>-1.0914137899272773E-2</v>
      </c>
      <c r="DJ54" s="14">
        <f t="shared" si="54"/>
        <v>0.11472292985017221</v>
      </c>
      <c r="DK54" s="14">
        <f t="shared" si="107"/>
        <v>0.65070837868467279</v>
      </c>
      <c r="DL54" s="14">
        <f t="shared" si="108"/>
        <v>0.84893691346073774</v>
      </c>
      <c r="DM54" s="14">
        <f t="shared" si="109"/>
        <v>-1.0630865392622368E-3</v>
      </c>
      <c r="DN54" s="14">
        <f t="shared" si="110"/>
        <v>-1.0799311699370819</v>
      </c>
      <c r="DO54" s="14">
        <f t="shared" si="111"/>
        <v>0.84901559787433101</v>
      </c>
      <c r="DP54" s="14">
        <f t="shared" si="55"/>
        <v>0.85</v>
      </c>
      <c r="DQ54" s="14">
        <f t="shared" si="56"/>
        <v>0.77199032726516836</v>
      </c>
      <c r="DR54" s="14">
        <f t="shared" si="57"/>
        <v>-0.33827998440888679</v>
      </c>
      <c r="DS54" s="14">
        <f t="shared" si="58"/>
        <v>0.10165158828959088</v>
      </c>
      <c r="DT54" s="14">
        <f t="shared" si="59"/>
        <v>-1.0914137899272773E-2</v>
      </c>
      <c r="DU54" s="14">
        <f t="shared" si="60"/>
        <v>0.11472292985017221</v>
      </c>
      <c r="DV54" s="14">
        <f t="shared" si="61"/>
        <v>0.65070837868467279</v>
      </c>
      <c r="DW54" s="14">
        <f t="shared" si="62"/>
        <v>0.84893691346073774</v>
      </c>
      <c r="DX54" s="14">
        <f t="shared" si="63"/>
        <v>-1.0630865392622368E-3</v>
      </c>
      <c r="DY54" s="14">
        <f t="shared" si="64"/>
        <v>0.84901559787433101</v>
      </c>
      <c r="DZ54" s="14">
        <f t="shared" si="65"/>
        <v>0.77288542144371863</v>
      </c>
      <c r="EA54" s="14">
        <f t="shared" si="66"/>
        <v>-0.33867220751592642</v>
      </c>
      <c r="EB54" s="14">
        <f t="shared" si="67"/>
        <v>0.1018874474452367</v>
      </c>
      <c r="EC54" s="14">
        <f t="shared" si="68"/>
        <v>-1.0977557486545166E-2</v>
      </c>
      <c r="ED54" s="14">
        <f t="shared" si="69"/>
        <v>0.11506930640374738</v>
      </c>
      <c r="EE54" s="14">
        <f t="shared" si="70"/>
        <v>0.65005994215492724</v>
      </c>
      <c r="EF54" s="14">
        <f t="shared" si="71"/>
        <v>0.84899474408048303</v>
      </c>
      <c r="EG54" s="14">
        <f t="shared" si="72"/>
        <v>-2.08537938479747E-5</v>
      </c>
      <c r="EH54" s="14">
        <f t="shared" si="73"/>
        <v>-1.0587469472457627</v>
      </c>
      <c r="EI54" s="14">
        <f t="shared" si="74"/>
        <v>0.84899590119997248</v>
      </c>
      <c r="EM54">
        <f t="shared" si="20"/>
        <v>2687.2801341518325</v>
      </c>
      <c r="EW54">
        <f t="shared" si="112"/>
        <v>8.959168670151616</v>
      </c>
      <c r="EX54">
        <f t="shared" si="75"/>
        <v>0.13368381843204794</v>
      </c>
      <c r="EY54">
        <f t="shared" si="113"/>
        <v>1.4838933669966032</v>
      </c>
      <c r="EZ54">
        <f t="shared" si="114"/>
        <v>1.8608303103705703E-2</v>
      </c>
    </row>
    <row r="55" spans="3:156">
      <c r="C55" s="4">
        <f t="shared" si="76"/>
        <v>2420.3082846513844</v>
      </c>
      <c r="D55" s="4">
        <f>Sheet2!J55</f>
        <v>3209.9854396726655</v>
      </c>
      <c r="E55" s="4">
        <f t="shared" si="21"/>
        <v>2485.8527284367306</v>
      </c>
      <c r="F55" s="4">
        <f t="shared" si="22"/>
        <v>724.13271123593495</v>
      </c>
      <c r="G55" s="4">
        <f>Sheet3!D55</f>
        <v>582</v>
      </c>
      <c r="H55" s="4">
        <f>Sheet3!F55</f>
        <v>-1415.9355972151302</v>
      </c>
      <c r="I55" s="4">
        <f t="shared" si="23"/>
        <v>0.8143379625107916</v>
      </c>
      <c r="J55" s="4">
        <f t="shared" si="24"/>
        <v>2320.7567108494791</v>
      </c>
      <c r="K55">
        <f t="shared" si="0"/>
        <v>2815.1468621620252</v>
      </c>
      <c r="M55">
        <f t="shared" si="1"/>
        <v>2815.1468621620252</v>
      </c>
      <c r="Q55">
        <f t="shared" si="25"/>
        <v>486.38654310660826</v>
      </c>
      <c r="S55">
        <f t="shared" si="26"/>
        <v>1.1712288972424207</v>
      </c>
      <c r="T55">
        <f t="shared" si="27"/>
        <v>5.308209526116014E-3</v>
      </c>
      <c r="U55">
        <f t="shared" si="28"/>
        <v>117.12288972424207</v>
      </c>
      <c r="V55">
        <f t="shared" si="77"/>
        <v>657.64502580161923</v>
      </c>
      <c r="W55">
        <f t="shared" si="29"/>
        <v>-125.47892999641317</v>
      </c>
      <c r="X55">
        <f t="shared" si="78"/>
        <v>0.76136134568933922</v>
      </c>
      <c r="Y55">
        <f t="shared" si="30"/>
        <v>48.33</v>
      </c>
      <c r="Z55">
        <f t="shared" si="31"/>
        <v>0.97602408103535065</v>
      </c>
      <c r="AA55">
        <f t="shared" si="32"/>
        <v>47.171243836438492</v>
      </c>
      <c r="AB55">
        <f t="shared" si="33"/>
        <v>55.248323900105191</v>
      </c>
      <c r="AC55">
        <f t="shared" si="2"/>
        <v>1.1712288972424207</v>
      </c>
      <c r="AD55">
        <f t="shared" si="34"/>
        <v>47.171243836438492</v>
      </c>
      <c r="AI55">
        <f t="shared" si="115"/>
        <v>0.40214013358469614</v>
      </c>
      <c r="AJ55">
        <f t="shared" si="116"/>
        <v>0.61367892065700713</v>
      </c>
      <c r="AK55">
        <f t="shared" si="35"/>
        <v>1.1184869343008319</v>
      </c>
      <c r="AL55">
        <f t="shared" si="3"/>
        <v>0</v>
      </c>
      <c r="AM55">
        <f t="shared" si="4"/>
        <v>1.1184869343008319</v>
      </c>
      <c r="AN55">
        <f t="shared" si="79"/>
        <v>1.1184869343008319</v>
      </c>
      <c r="AO55">
        <f t="shared" si="5"/>
        <v>0</v>
      </c>
      <c r="AP55">
        <f t="shared" si="6"/>
        <v>30</v>
      </c>
      <c r="AQ55">
        <f t="shared" si="80"/>
        <v>30</v>
      </c>
      <c r="AS55">
        <f t="shared" si="81"/>
        <v>4.2206099882489134</v>
      </c>
      <c r="AU55">
        <f t="shared" si="36"/>
        <v>0.85166929164163163</v>
      </c>
      <c r="AW55">
        <f t="shared" si="7"/>
        <v>0.34889070632884478</v>
      </c>
      <c r="AX55">
        <f t="shared" si="7"/>
        <v>-6.6568484209963696E-2</v>
      </c>
      <c r="AY55">
        <f t="shared" si="82"/>
        <v>0.28232222211888108</v>
      </c>
      <c r="AZ55">
        <f t="shared" si="37"/>
        <v>1.2357890346369294</v>
      </c>
      <c r="BA55">
        <f t="shared" si="83"/>
        <v>-0.23578903463692935</v>
      </c>
      <c r="BB55">
        <f t="shared" si="8"/>
        <v>0.96492747198446827</v>
      </c>
      <c r="BC55">
        <f t="shared" si="84"/>
        <v>0.96492747198446827</v>
      </c>
      <c r="BD55">
        <f t="shared" si="85"/>
        <v>0.75715046259574992</v>
      </c>
      <c r="BE55">
        <f t="shared" si="86"/>
        <v>-0.14446460653602353</v>
      </c>
      <c r="BF55">
        <f t="shared" si="9"/>
        <v>25.26111375168982</v>
      </c>
      <c r="BG55">
        <f t="shared" si="87"/>
        <v>5.2358707046366165E-3</v>
      </c>
      <c r="BH55">
        <f t="shared" si="88"/>
        <v>2.0511034171250063E-3</v>
      </c>
      <c r="BI55">
        <f t="shared" si="89"/>
        <v>0.94853263890017514</v>
      </c>
      <c r="BJ55">
        <f t="shared" si="90"/>
        <v>2.1623962455348542E-3</v>
      </c>
      <c r="BK55">
        <f t="shared" si="38"/>
        <v>3.0660502705487569E-3</v>
      </c>
      <c r="BL55" t="e">
        <f t="shared" si="39"/>
        <v>#NUM!</v>
      </c>
      <c r="BM55" t="e">
        <f t="shared" si="91"/>
        <v>#NUM!</v>
      </c>
      <c r="BN55" t="e">
        <f t="shared" si="92"/>
        <v>#NUM!</v>
      </c>
      <c r="BO55" t="e">
        <f t="shared" si="93"/>
        <v>#NUM!</v>
      </c>
      <c r="BP55" t="e">
        <f t="shared" si="94"/>
        <v>#NUM!</v>
      </c>
      <c r="BQ55">
        <f t="shared" si="40"/>
        <v>-1.9576223197668982E-5</v>
      </c>
      <c r="BR55">
        <f t="shared" si="95"/>
        <v>1.0899701986429957</v>
      </c>
      <c r="BS55">
        <f t="shared" si="96"/>
        <v>1.0010467371051761</v>
      </c>
      <c r="BT55">
        <f t="shared" si="97"/>
        <v>1.0888304793789831</v>
      </c>
      <c r="BU55">
        <f t="shared" si="41"/>
        <v>1</v>
      </c>
      <c r="BV55">
        <f t="shared" si="42"/>
        <v>1</v>
      </c>
      <c r="BW55">
        <f t="shared" si="43"/>
        <v>1</v>
      </c>
      <c r="BX55">
        <f t="shared" si="10"/>
        <v>16.457608580505191</v>
      </c>
      <c r="BY55">
        <f t="shared" si="11"/>
        <v>-0.62285862873475495</v>
      </c>
      <c r="BZ55">
        <f t="shared" si="12"/>
        <v>29847.870269089195</v>
      </c>
      <c r="CA55">
        <f t="shared" si="13"/>
        <v>1.1184869343008319</v>
      </c>
      <c r="CB55">
        <f t="shared" si="14"/>
        <v>3522.5434957652183</v>
      </c>
      <c r="CC55">
        <f t="shared" si="98"/>
        <v>1.6187778227438283E-4</v>
      </c>
      <c r="CD55">
        <f t="shared" si="99"/>
        <v>1.432260525970882E-3</v>
      </c>
      <c r="CE55">
        <f t="shared" si="100"/>
        <v>-2.4076660717617142</v>
      </c>
      <c r="CF55">
        <f t="shared" si="101"/>
        <v>9.7698350835256509</v>
      </c>
      <c r="CG55">
        <f t="shared" si="102"/>
        <v>1.047672475770124E-2</v>
      </c>
      <c r="CH55">
        <f t="shared" si="15"/>
        <v>47.171243836438492</v>
      </c>
      <c r="CI55" s="11">
        <f t="shared" si="16"/>
        <v>1538619226.3627899</v>
      </c>
      <c r="CJ55" s="18">
        <f t="shared" si="44"/>
        <v>0.32772221892673042</v>
      </c>
      <c r="CK55" s="18">
        <f t="shared" si="17"/>
        <v>65.54444378534609</v>
      </c>
      <c r="CL55">
        <f t="shared" si="103"/>
        <v>7600</v>
      </c>
      <c r="CM55" s="4">
        <f t="shared" si="117"/>
        <v>2485.8527284367306</v>
      </c>
      <c r="CN55" s="11"/>
      <c r="CO55" s="11"/>
      <c r="CP55" s="11"/>
      <c r="CQ55" s="11"/>
      <c r="CR55" s="11"/>
      <c r="CS55" s="11"/>
      <c r="CT55" s="11"/>
      <c r="CU55" s="13">
        <f t="shared" si="19"/>
        <v>4.2206099882489134</v>
      </c>
      <c r="CV55" s="14">
        <v>0.8</v>
      </c>
      <c r="CW55" s="14">
        <f t="shared" si="104"/>
        <v>0.85926854155922439</v>
      </c>
      <c r="CX55" s="14">
        <f t="shared" si="45"/>
        <v>-0.37652459956516904</v>
      </c>
      <c r="CY55" s="14">
        <f t="shared" si="105"/>
        <v>0.12593553040782521</v>
      </c>
      <c r="CZ55" s="14">
        <f t="shared" si="106"/>
        <v>-1.8645528760889648E-2</v>
      </c>
      <c r="DA55" s="14">
        <f t="shared" si="46"/>
        <v>0.15233435516433663</v>
      </c>
      <c r="DB55" s="14">
        <f t="shared" si="47"/>
        <v>0.58722637301594693</v>
      </c>
      <c r="DC55" s="14">
        <f t="shared" si="48"/>
        <v>0.85751121047242229</v>
      </c>
      <c r="DD55" s="14">
        <f t="shared" si="49"/>
        <v>5.7511210472422247E-2</v>
      </c>
      <c r="DE55" s="14">
        <v>0.85</v>
      </c>
      <c r="DF55" s="14">
        <f t="shared" si="50"/>
        <v>0.80872333323221124</v>
      </c>
      <c r="DG55" s="14">
        <f t="shared" si="51"/>
        <v>-0.3543760937083944</v>
      </c>
      <c r="DH55" s="14">
        <f t="shared" si="52"/>
        <v>0.11155534873495938</v>
      </c>
      <c r="DI55" s="14">
        <f t="shared" si="53"/>
        <v>-1.376987539307031E-2</v>
      </c>
      <c r="DJ55" s="14">
        <f t="shared" si="54"/>
        <v>0.1295868315178606</v>
      </c>
      <c r="DK55" s="14">
        <f t="shared" si="107"/>
        <v>0.6240292087437781</v>
      </c>
      <c r="DL55" s="14">
        <f t="shared" si="108"/>
        <v>0.8518150983553392</v>
      </c>
      <c r="DM55" s="14">
        <f t="shared" si="109"/>
        <v>1.8150983553392175E-3</v>
      </c>
      <c r="DN55" s="14">
        <f t="shared" si="110"/>
        <v>-1.1139222423416621</v>
      </c>
      <c r="DO55" s="14">
        <f t="shared" si="111"/>
        <v>0.85162946594146782</v>
      </c>
      <c r="DP55" s="14">
        <f t="shared" si="55"/>
        <v>0.85</v>
      </c>
      <c r="DQ55" s="14">
        <f t="shared" si="56"/>
        <v>0.80872333323221124</v>
      </c>
      <c r="DR55" s="14">
        <f t="shared" si="57"/>
        <v>-0.3543760937083944</v>
      </c>
      <c r="DS55" s="14">
        <f t="shared" si="58"/>
        <v>0.11155534873495938</v>
      </c>
      <c r="DT55" s="14">
        <f t="shared" si="59"/>
        <v>-1.376987539307031E-2</v>
      </c>
      <c r="DU55" s="14">
        <f t="shared" si="60"/>
        <v>0.1295868315178606</v>
      </c>
      <c r="DV55" s="14">
        <f t="shared" si="61"/>
        <v>0.6240292087437781</v>
      </c>
      <c r="DW55" s="14">
        <f t="shared" si="62"/>
        <v>0.8518150983553392</v>
      </c>
      <c r="DX55" s="14">
        <f t="shared" si="63"/>
        <v>1.8150983553392175E-3</v>
      </c>
      <c r="DY55" s="14">
        <f t="shared" si="64"/>
        <v>0.85162946594146782</v>
      </c>
      <c r="DZ55" s="14">
        <f t="shared" si="65"/>
        <v>0.80717596177517104</v>
      </c>
      <c r="EA55" s="14">
        <f t="shared" si="66"/>
        <v>-0.35369804791704795</v>
      </c>
      <c r="EB55" s="14">
        <f t="shared" si="67"/>
        <v>0.11112886809207856</v>
      </c>
      <c r="EC55" s="14">
        <f t="shared" si="68"/>
        <v>-1.3638645520167551E-2</v>
      </c>
      <c r="ED55" s="14">
        <f t="shared" si="69"/>
        <v>0.12893326764218294</v>
      </c>
      <c r="EE55" s="14">
        <f t="shared" si="70"/>
        <v>0.62515521443236555</v>
      </c>
      <c r="EF55" s="14">
        <f t="shared" si="71"/>
        <v>0.85167277027551269</v>
      </c>
      <c r="EG55" s="14">
        <f t="shared" si="72"/>
        <v>4.3304334044869108E-5</v>
      </c>
      <c r="EH55" s="14">
        <f t="shared" si="73"/>
        <v>-1.0873464588638733</v>
      </c>
      <c r="EI55" s="14">
        <f t="shared" si="74"/>
        <v>0.85166929164163163</v>
      </c>
      <c r="EM55">
        <f t="shared" si="20"/>
        <v>2815.1468621620252</v>
      </c>
      <c r="EW55">
        <f t="shared" si="112"/>
        <v>9.3566593280116788</v>
      </c>
      <c r="EX55">
        <f t="shared" si="75"/>
        <v>0.13961495678764502</v>
      </c>
      <c r="EY55">
        <f t="shared" si="113"/>
        <v>1.5178487537773835</v>
      </c>
      <c r="EZ55">
        <f t="shared" si="114"/>
        <v>1.903411006751685E-2</v>
      </c>
    </row>
    <row r="56" spans="3:156">
      <c r="C56" s="4">
        <f t="shared" si="76"/>
        <v>2485.8527284367306</v>
      </c>
      <c r="D56" s="4">
        <f>Sheet2!J56</f>
        <v>3429.6470738567486</v>
      </c>
      <c r="E56" s="4">
        <f t="shared" si="21"/>
        <v>2551.1939616886139</v>
      </c>
      <c r="F56" s="4">
        <f t="shared" si="22"/>
        <v>878.45311216813479</v>
      </c>
      <c r="G56" s="4">
        <f>Sheet3!D56</f>
        <v>583</v>
      </c>
      <c r="H56" s="4">
        <f>Sheet3!F56</f>
        <v>-1465.7926686966694</v>
      </c>
      <c r="I56" s="4">
        <f t="shared" si="23"/>
        <v>0.82351121162650076</v>
      </c>
      <c r="J56" s="4">
        <f t="shared" si="24"/>
        <v>2362.9304344644088</v>
      </c>
      <c r="K56">
        <f t="shared" si="0"/>
        <v>2957.7499011467398</v>
      </c>
      <c r="M56">
        <f t="shared" si="1"/>
        <v>2957.7499011467398</v>
      </c>
      <c r="Q56">
        <f t="shared" si="25"/>
        <v>513.39635593579794</v>
      </c>
      <c r="S56">
        <f t="shared" si="26"/>
        <v>1.1676095175449788</v>
      </c>
      <c r="T56">
        <f t="shared" si="27"/>
        <v>5.0755416668586276E-3</v>
      </c>
      <c r="U56">
        <f t="shared" si="28"/>
        <v>116.76095175449788</v>
      </c>
      <c r="V56">
        <f t="shared" si="77"/>
        <v>655.61274410150565</v>
      </c>
      <c r="W56">
        <f t="shared" si="29"/>
        <v>-133.68791794508684</v>
      </c>
      <c r="X56">
        <f t="shared" si="78"/>
        <v>0.75866036440642026</v>
      </c>
      <c r="Y56">
        <f t="shared" si="30"/>
        <v>48.33</v>
      </c>
      <c r="Z56">
        <f t="shared" si="31"/>
        <v>0.97300793128748231</v>
      </c>
      <c r="AA56">
        <f t="shared" si="32"/>
        <v>47.025473319124018</v>
      </c>
      <c r="AB56">
        <f t="shared" si="33"/>
        <v>54.907390214466666</v>
      </c>
      <c r="AC56">
        <f t="shared" si="2"/>
        <v>1.1676095175449788</v>
      </c>
      <c r="AD56">
        <f t="shared" si="34"/>
        <v>47.025473319124018</v>
      </c>
      <c r="AI56">
        <f t="shared" si="115"/>
        <v>0.3929211999747631</v>
      </c>
      <c r="AJ56">
        <f t="shared" si="116"/>
        <v>0.6051173400566825</v>
      </c>
      <c r="AK56">
        <f t="shared" si="35"/>
        <v>1.077360559981118</v>
      </c>
      <c r="AL56">
        <f t="shared" si="3"/>
        <v>0</v>
      </c>
      <c r="AM56">
        <f t="shared" si="4"/>
        <v>1.077360559981118</v>
      </c>
      <c r="AN56">
        <f t="shared" si="79"/>
        <v>1.077360559981118</v>
      </c>
      <c r="AO56">
        <f t="shared" si="5"/>
        <v>0</v>
      </c>
      <c r="AP56">
        <f t="shared" si="6"/>
        <v>30</v>
      </c>
      <c r="AQ56">
        <f t="shared" si="80"/>
        <v>30</v>
      </c>
      <c r="AS56">
        <f t="shared" si="81"/>
        <v>4.4344076478961618</v>
      </c>
      <c r="AU56">
        <f t="shared" si="36"/>
        <v>0.85559004122975413</v>
      </c>
      <c r="AW56">
        <f t="shared" si="7"/>
        <v>0.3478125499222825</v>
      </c>
      <c r="AX56">
        <f t="shared" si="7"/>
        <v>-7.0923477392139264E-2</v>
      </c>
      <c r="AY56">
        <f t="shared" si="82"/>
        <v>0.27688907253014322</v>
      </c>
      <c r="AZ56">
        <f t="shared" si="37"/>
        <v>1.2561440101050512</v>
      </c>
      <c r="BA56">
        <f t="shared" si="83"/>
        <v>-0.25614401010505117</v>
      </c>
      <c r="BB56">
        <f t="shared" si="8"/>
        <v>0.96897081316602884</v>
      </c>
      <c r="BC56">
        <f t="shared" si="84"/>
        <v>0.96897081316602884</v>
      </c>
      <c r="BD56">
        <f t="shared" si="85"/>
        <v>0.75422687136619992</v>
      </c>
      <c r="BE56">
        <f t="shared" si="86"/>
        <v>-0.15379661392850055</v>
      </c>
      <c r="BF56">
        <f t="shared" si="9"/>
        <v>25.222052084640001</v>
      </c>
      <c r="BG56">
        <f t="shared" si="87"/>
        <v>5.0472534000260971E-3</v>
      </c>
      <c r="BH56">
        <f t="shared" si="88"/>
        <v>2.046243477305032E-3</v>
      </c>
      <c r="BI56">
        <f t="shared" si="89"/>
        <v>0.95035174375577092</v>
      </c>
      <c r="BJ56">
        <f t="shared" si="90"/>
        <v>2.1531432869458618E-3</v>
      </c>
      <c r="BK56">
        <f t="shared" si="38"/>
        <v>3.0411422436803569E-3</v>
      </c>
      <c r="BL56" t="e">
        <f t="shared" si="39"/>
        <v>#NUM!</v>
      </c>
      <c r="BM56" t="e">
        <f t="shared" si="91"/>
        <v>#NUM!</v>
      </c>
      <c r="BN56" t="e">
        <f t="shared" si="92"/>
        <v>#NUM!</v>
      </c>
      <c r="BO56" t="e">
        <f t="shared" si="93"/>
        <v>#NUM!</v>
      </c>
      <c r="BP56" t="e">
        <f t="shared" si="94"/>
        <v>#NUM!</v>
      </c>
      <c r="BQ56">
        <f t="shared" si="40"/>
        <v>-2.0620425397370015E-5</v>
      </c>
      <c r="BR56">
        <f t="shared" si="95"/>
        <v>1.0900433357645032</v>
      </c>
      <c r="BS56">
        <f t="shared" si="96"/>
        <v>1.0011026030988217</v>
      </c>
      <c r="BT56">
        <f t="shared" si="97"/>
        <v>1.0888427743473781</v>
      </c>
      <c r="BU56">
        <f t="shared" si="41"/>
        <v>1</v>
      </c>
      <c r="BV56">
        <f t="shared" si="42"/>
        <v>1</v>
      </c>
      <c r="BW56">
        <f t="shared" si="43"/>
        <v>1</v>
      </c>
      <c r="BX56">
        <f t="shared" si="10"/>
        <v>16.356049786426787</v>
      </c>
      <c r="BY56">
        <f t="shared" si="11"/>
        <v>-0.69412888415968077</v>
      </c>
      <c r="BZ56">
        <f t="shared" si="12"/>
        <v>29522.0944239374</v>
      </c>
      <c r="CA56">
        <f t="shared" si="13"/>
        <v>1.077360559981118</v>
      </c>
      <c r="CB56">
        <f t="shared" si="14"/>
        <v>3617.0958996568756</v>
      </c>
      <c r="CC56">
        <f t="shared" si="98"/>
        <v>1.6187778227438283E-4</v>
      </c>
      <c r="CD56">
        <f t="shared" si="99"/>
        <v>1.3948206351063564E-3</v>
      </c>
      <c r="CE56">
        <f t="shared" si="100"/>
        <v>-2.4177462362939925</v>
      </c>
      <c r="CF56">
        <f t="shared" si="101"/>
        <v>9.8068354493105065</v>
      </c>
      <c r="CG56">
        <f t="shared" si="102"/>
        <v>1.0397818289106188E-2</v>
      </c>
      <c r="CH56">
        <f t="shared" si="15"/>
        <v>47.025473319124018</v>
      </c>
      <c r="CI56" s="11">
        <f t="shared" si="16"/>
        <v>1498509946.0536075</v>
      </c>
      <c r="CJ56" s="18">
        <f t="shared" si="44"/>
        <v>0.32670616625941634</v>
      </c>
      <c r="CK56" s="18">
        <f t="shared" si="17"/>
        <v>65.341233251883267</v>
      </c>
      <c r="CL56">
        <f t="shared" si="103"/>
        <v>7800</v>
      </c>
      <c r="CM56" s="4">
        <f t="shared" si="117"/>
        <v>2551.1939616886139</v>
      </c>
      <c r="CN56" s="11"/>
      <c r="CO56" s="11"/>
      <c r="CP56" s="11"/>
      <c r="CQ56" s="11"/>
      <c r="CR56" s="11"/>
      <c r="CS56" s="11"/>
      <c r="CT56" s="11"/>
      <c r="CU56" s="13">
        <f t="shared" si="19"/>
        <v>4.4344076478961618</v>
      </c>
      <c r="CV56" s="14">
        <v>0.8</v>
      </c>
      <c r="CW56" s="14">
        <f t="shared" si="104"/>
        <v>0.9027953312188598</v>
      </c>
      <c r="CX56" s="14">
        <f t="shared" si="45"/>
        <v>-0.39559769051903121</v>
      </c>
      <c r="CY56" s="14">
        <f t="shared" si="105"/>
        <v>0.1390173674499891</v>
      </c>
      <c r="CZ56" s="14">
        <f t="shared" si="106"/>
        <v>-2.3871332659938738E-2</v>
      </c>
      <c r="DA56" s="14">
        <f t="shared" si="46"/>
        <v>0.17422685012850458</v>
      </c>
      <c r="DB56" s="14">
        <f t="shared" si="47"/>
        <v>0.55563514472335729</v>
      </c>
      <c r="DC56" s="14">
        <f t="shared" si="48"/>
        <v>0.86409757067674275</v>
      </c>
      <c r="DD56" s="14">
        <f t="shared" si="49"/>
        <v>6.409757067674271E-2</v>
      </c>
      <c r="DE56" s="14">
        <v>0.85</v>
      </c>
      <c r="DF56" s="14">
        <f t="shared" si="50"/>
        <v>0.84968972350010341</v>
      </c>
      <c r="DG56" s="14">
        <f t="shared" si="51"/>
        <v>-0.37232723813555879</v>
      </c>
      <c r="DH56" s="14">
        <f t="shared" si="52"/>
        <v>0.1231434119972222</v>
      </c>
      <c r="DI56" s="14">
        <f t="shared" si="53"/>
        <v>-1.7629174286726012E-2</v>
      </c>
      <c r="DJ56" s="14">
        <f t="shared" si="54"/>
        <v>0.14780963247053605</v>
      </c>
      <c r="DK56" s="14">
        <f t="shared" si="107"/>
        <v>0.59419824856706216</v>
      </c>
      <c r="DL56" s="14">
        <f t="shared" si="108"/>
        <v>0.85627357288372319</v>
      </c>
      <c r="DM56" s="14">
        <f t="shared" si="109"/>
        <v>6.2735728837232108E-3</v>
      </c>
      <c r="DN56" s="14">
        <f t="shared" si="110"/>
        <v>-1.1564799558603915</v>
      </c>
      <c r="DO56" s="14">
        <f t="shared" si="111"/>
        <v>0.85542471389316543</v>
      </c>
      <c r="DP56" s="14">
        <f t="shared" si="55"/>
        <v>0.85</v>
      </c>
      <c r="DQ56" s="14">
        <f t="shared" si="56"/>
        <v>0.84968972350010341</v>
      </c>
      <c r="DR56" s="14">
        <f t="shared" si="57"/>
        <v>-0.37232723813555879</v>
      </c>
      <c r="DS56" s="14">
        <f t="shared" si="58"/>
        <v>0.1231434119972222</v>
      </c>
      <c r="DT56" s="14">
        <f t="shared" si="59"/>
        <v>-1.7629174286726012E-2</v>
      </c>
      <c r="DU56" s="14">
        <f t="shared" si="60"/>
        <v>0.14780963247053605</v>
      </c>
      <c r="DV56" s="14">
        <f t="shared" si="61"/>
        <v>0.59419824856706216</v>
      </c>
      <c r="DW56" s="14">
        <f t="shared" si="62"/>
        <v>0.85627357288372319</v>
      </c>
      <c r="DX56" s="14">
        <f t="shared" si="63"/>
        <v>6.2735728837232108E-3</v>
      </c>
      <c r="DY56" s="14">
        <f t="shared" si="64"/>
        <v>0.85542471389316543</v>
      </c>
      <c r="DZ56" s="14">
        <f t="shared" si="65"/>
        <v>0.84430137830374685</v>
      </c>
      <c r="EA56" s="14">
        <f t="shared" si="66"/>
        <v>-0.36996610838478783</v>
      </c>
      <c r="EB56" s="14">
        <f t="shared" si="67"/>
        <v>0.121586525377362</v>
      </c>
      <c r="EC56" s="14">
        <f t="shared" si="68"/>
        <v>-1.7077238108845295E-2</v>
      </c>
      <c r="ED56" s="14">
        <f t="shared" si="69"/>
        <v>0.14530923840256174</v>
      </c>
      <c r="EE56" s="14">
        <f t="shared" si="70"/>
        <v>0.59812165255822991</v>
      </c>
      <c r="EF56" s="14">
        <f t="shared" si="71"/>
        <v>0.85561025690673753</v>
      </c>
      <c r="EG56" s="14">
        <f t="shared" si="72"/>
        <v>1.8554301357209813E-4</v>
      </c>
      <c r="EH56" s="14">
        <f t="shared" si="73"/>
        <v>-1.1222766748715287</v>
      </c>
      <c r="EI56" s="14">
        <f t="shared" si="74"/>
        <v>0.85559004122975413</v>
      </c>
      <c r="EM56">
        <f t="shared" si="20"/>
        <v>2957.7499011467398</v>
      </c>
      <c r="EW56">
        <f t="shared" si="112"/>
        <v>9.7870114337712089</v>
      </c>
      <c r="EX56">
        <f t="shared" si="75"/>
        <v>0.14603643570899597</v>
      </c>
      <c r="EY56">
        <f t="shared" si="113"/>
        <v>1.5559693900266647</v>
      </c>
      <c r="EZ56">
        <f t="shared" si="114"/>
        <v>1.9512150046405951E-2</v>
      </c>
    </row>
    <row r="57" spans="3:156">
      <c r="C57" s="4">
        <f t="shared" si="76"/>
        <v>2551.1939616886139</v>
      </c>
      <c r="D57" s="4">
        <f>Sheet2!J57</f>
        <v>3689.5671678919789</v>
      </c>
      <c r="E57" s="4">
        <f t="shared" si="21"/>
        <v>2616.3042420568727</v>
      </c>
      <c r="F57" s="4">
        <f t="shared" si="22"/>
        <v>1073.2629258351062</v>
      </c>
      <c r="G57" s="4">
        <f>Sheet3!D57</f>
        <v>584</v>
      </c>
      <c r="H57" s="4">
        <f>Sheet3!F57</f>
        <v>-1516.8294109719009</v>
      </c>
      <c r="I57" s="4">
        <f t="shared" si="23"/>
        <v>0.83401588076587319</v>
      </c>
      <c r="J57" s="4">
        <f t="shared" si="24"/>
        <v>2402.7056697037988</v>
      </c>
      <c r="K57">
        <f t="shared" si="0"/>
        <v>3120.3805647902964</v>
      </c>
      <c r="M57">
        <f t="shared" si="1"/>
        <v>3120.3805647902964</v>
      </c>
      <c r="Q57">
        <f t="shared" si="25"/>
        <v>544.34853508921697</v>
      </c>
      <c r="S57">
        <f t="shared" si="26"/>
        <v>1.1634954699629083</v>
      </c>
      <c r="T57">
        <f t="shared" si="27"/>
        <v>4.8424110982896902E-3</v>
      </c>
      <c r="U57">
        <f t="shared" si="28"/>
        <v>116.34954699629083</v>
      </c>
      <c r="V57">
        <f t="shared" si="77"/>
        <v>653.30270638417301</v>
      </c>
      <c r="W57">
        <f t="shared" si="29"/>
        <v>-142.53566130813365</v>
      </c>
      <c r="X57">
        <f t="shared" si="78"/>
        <v>0.75556514649107831</v>
      </c>
      <c r="Y57">
        <f t="shared" si="30"/>
        <v>48.33</v>
      </c>
      <c r="Z57">
        <f t="shared" si="31"/>
        <v>0.96957955830242359</v>
      </c>
      <c r="AA57">
        <f t="shared" si="32"/>
        <v>46.859780052756129</v>
      </c>
      <c r="AB57">
        <f t="shared" si="33"/>
        <v>54.521141814840007</v>
      </c>
      <c r="AC57">
        <f t="shared" si="2"/>
        <v>1.1634954699629083</v>
      </c>
      <c r="AD57">
        <f t="shared" si="34"/>
        <v>46.859780052756129</v>
      </c>
      <c r="AI57">
        <f t="shared" si="115"/>
        <v>0.38308481721330095</v>
      </c>
      <c r="AJ57">
        <f t="shared" si="116"/>
        <v>0.59586200926036992</v>
      </c>
      <c r="AK57">
        <f t="shared" si="35"/>
        <v>1.0343093396194658</v>
      </c>
      <c r="AL57">
        <f t="shared" si="3"/>
        <v>0</v>
      </c>
      <c r="AM57">
        <f t="shared" si="4"/>
        <v>1.0343093396194658</v>
      </c>
      <c r="AN57">
        <f t="shared" si="79"/>
        <v>1.0343093396194658</v>
      </c>
      <c r="AO57">
        <f t="shared" si="5"/>
        <v>0</v>
      </c>
      <c r="AP57">
        <f t="shared" si="6"/>
        <v>30</v>
      </c>
      <c r="AQ57">
        <f t="shared" si="80"/>
        <v>30</v>
      </c>
      <c r="AS57">
        <f t="shared" si="81"/>
        <v>4.6782317313197845</v>
      </c>
      <c r="AU57">
        <f t="shared" si="36"/>
        <v>0.86117436896318145</v>
      </c>
      <c r="AW57">
        <f t="shared" si="7"/>
        <v>0.34658703971658444</v>
      </c>
      <c r="AX57">
        <f t="shared" si="7"/>
        <v>-7.5617340053971263E-2</v>
      </c>
      <c r="AY57">
        <f t="shared" si="82"/>
        <v>0.27096969966261319</v>
      </c>
      <c r="AZ57">
        <f t="shared" si="37"/>
        <v>1.2790619768487881</v>
      </c>
      <c r="BA57">
        <f t="shared" si="83"/>
        <v>-0.27906197684878808</v>
      </c>
      <c r="BB57">
        <f t="shared" si="8"/>
        <v>0.97328657141761354</v>
      </c>
      <c r="BC57">
        <f t="shared" si="84"/>
        <v>0.97328657141761354</v>
      </c>
      <c r="BD57">
        <f t="shared" si="85"/>
        <v>0.75090645757663055</v>
      </c>
      <c r="BE57">
        <f t="shared" si="86"/>
        <v>-0.16383056042062955</v>
      </c>
      <c r="BF57">
        <f t="shared" si="9"/>
        <v>25.177578189291623</v>
      </c>
      <c r="BG57">
        <f t="shared" si="87"/>
        <v>4.8498433949741111E-3</v>
      </c>
      <c r="BH57">
        <f t="shared" si="88"/>
        <v>2.0411121281799366E-3</v>
      </c>
      <c r="BI57">
        <f t="shared" si="89"/>
        <v>0.95225854994485193</v>
      </c>
      <c r="BJ57">
        <f t="shared" si="90"/>
        <v>2.1434432153937008E-3</v>
      </c>
      <c r="BK57">
        <f t="shared" si="38"/>
        <v>3.0141136394805194E-3</v>
      </c>
      <c r="BL57" t="e">
        <f t="shared" si="39"/>
        <v>#NUM!</v>
      </c>
      <c r="BM57" t="e">
        <f t="shared" si="91"/>
        <v>#NUM!</v>
      </c>
      <c r="BN57" t="e">
        <f t="shared" si="92"/>
        <v>#NUM!</v>
      </c>
      <c r="BO57" t="e">
        <f t="shared" si="93"/>
        <v>#NUM!</v>
      </c>
      <c r="BP57" t="e">
        <f t="shared" si="94"/>
        <v>#NUM!</v>
      </c>
      <c r="BQ57">
        <f t="shared" si="40"/>
        <v>-2.1717087864455243E-5</v>
      </c>
      <c r="BR57">
        <f t="shared" si="95"/>
        <v>1.0901201527458719</v>
      </c>
      <c r="BS57">
        <f t="shared" si="96"/>
        <v>1.001161279340897</v>
      </c>
      <c r="BT57">
        <f t="shared" si="97"/>
        <v>1.0888556871311883</v>
      </c>
      <c r="BU57">
        <f t="shared" si="41"/>
        <v>1</v>
      </c>
      <c r="BV57">
        <f t="shared" si="42"/>
        <v>1</v>
      </c>
      <c r="BW57">
        <f t="shared" si="43"/>
        <v>1</v>
      </c>
      <c r="BX57">
        <f t="shared" si="10"/>
        <v>16.240992450255</v>
      </c>
      <c r="BY57">
        <f t="shared" si="11"/>
        <v>-0.77592535202254909</v>
      </c>
      <c r="BZ57">
        <f t="shared" si="12"/>
        <v>29151.032877484235</v>
      </c>
      <c r="CA57">
        <f t="shared" si="13"/>
        <v>1.0343093396194658</v>
      </c>
      <c r="CB57">
        <f t="shared" si="14"/>
        <v>3720.2954594257253</v>
      </c>
      <c r="CC57">
        <f t="shared" si="98"/>
        <v>1.6187778227438283E-4</v>
      </c>
      <c r="CD57">
        <f t="shared" si="99"/>
        <v>1.356128849179842E-3</v>
      </c>
      <c r="CE57">
        <f t="shared" si="100"/>
        <v>-2.4284453674439397</v>
      </c>
      <c r="CF57">
        <f t="shared" si="101"/>
        <v>9.8461260377465614</v>
      </c>
      <c r="CG57">
        <f t="shared" si="102"/>
        <v>1.0314999671296721E-2</v>
      </c>
      <c r="CH57">
        <f t="shared" si="15"/>
        <v>46.859780052756129</v>
      </c>
      <c r="CI57" s="11">
        <f t="shared" si="16"/>
        <v>1454564952.493917</v>
      </c>
      <c r="CJ57" s="18">
        <f t="shared" si="44"/>
        <v>0.32555140184129472</v>
      </c>
      <c r="CK57" s="18">
        <f t="shared" si="17"/>
        <v>65.110280368258941</v>
      </c>
      <c r="CL57">
        <f t="shared" si="103"/>
        <v>8000</v>
      </c>
      <c r="CM57" s="4">
        <f t="shared" si="117"/>
        <v>2616.3042420568727</v>
      </c>
      <c r="CN57" s="11"/>
      <c r="CO57" s="11"/>
      <c r="CP57" s="11"/>
      <c r="CQ57" s="11"/>
      <c r="CR57" s="11"/>
      <c r="CS57" s="11"/>
      <c r="CT57" s="11"/>
      <c r="CU57" s="13">
        <f t="shared" si="19"/>
        <v>4.6782317313197845</v>
      </c>
      <c r="CV57" s="14">
        <v>0.8</v>
      </c>
      <c r="CW57" s="14">
        <f t="shared" si="104"/>
        <v>0.95243516175135456</v>
      </c>
      <c r="CX57" s="14">
        <f t="shared" si="45"/>
        <v>-0.41734946707053222</v>
      </c>
      <c r="CY57" s="14">
        <f t="shared" si="105"/>
        <v>0.15472528507773123</v>
      </c>
      <c r="CZ57" s="14">
        <f t="shared" si="106"/>
        <v>-3.1196598500081871E-2</v>
      </c>
      <c r="DA57" s="14">
        <f t="shared" si="46"/>
        <v>0.20202311722617644</v>
      </c>
      <c r="DB57" s="14">
        <f t="shared" si="47"/>
        <v>0.51993956068051606</v>
      </c>
      <c r="DC57" s="14">
        <f t="shared" si="48"/>
        <v>0.87361222732516741</v>
      </c>
      <c r="DD57" s="14">
        <f t="shared" si="49"/>
        <v>7.3612227325167368E-2</v>
      </c>
      <c r="DE57" s="14">
        <v>0.85</v>
      </c>
      <c r="DF57" s="14">
        <f t="shared" si="50"/>
        <v>0.89640956400127492</v>
      </c>
      <c r="DG57" s="14">
        <f t="shared" si="51"/>
        <v>-0.39279949841932449</v>
      </c>
      <c r="DH57" s="14">
        <f t="shared" si="52"/>
        <v>0.13705769197196954</v>
      </c>
      <c r="DI57" s="14">
        <f t="shared" si="53"/>
        <v>-2.3038942984273666E-2</v>
      </c>
      <c r="DJ57" s="14">
        <f t="shared" si="54"/>
        <v>0.17087459751784204</v>
      </c>
      <c r="DK57" s="14">
        <f t="shared" si="107"/>
        <v>0.56025702533418409</v>
      </c>
      <c r="DL57" s="14">
        <f t="shared" si="108"/>
        <v>0.86303083024744087</v>
      </c>
      <c r="DM57" s="14">
        <f t="shared" si="109"/>
        <v>1.3030830247440894E-2</v>
      </c>
      <c r="DN57" s="14">
        <f t="shared" si="110"/>
        <v>-1.211627941554531</v>
      </c>
      <c r="DO57" s="14">
        <f t="shared" si="111"/>
        <v>0.86075481160555123</v>
      </c>
      <c r="DP57" s="14">
        <f t="shared" si="55"/>
        <v>0.85</v>
      </c>
      <c r="DQ57" s="14">
        <f t="shared" si="56"/>
        <v>0.89640956400127492</v>
      </c>
      <c r="DR57" s="14">
        <f t="shared" si="57"/>
        <v>-0.39279949841932449</v>
      </c>
      <c r="DS57" s="14">
        <f t="shared" si="58"/>
        <v>0.13705769197196954</v>
      </c>
      <c r="DT57" s="14">
        <f t="shared" si="59"/>
        <v>-2.3038942984273666E-2</v>
      </c>
      <c r="DU57" s="14">
        <f t="shared" si="60"/>
        <v>0.17087459751784206</v>
      </c>
      <c r="DV57" s="14">
        <f t="shared" si="61"/>
        <v>0.56025702533418409</v>
      </c>
      <c r="DW57" s="14">
        <f t="shared" si="62"/>
        <v>0.86303083024744098</v>
      </c>
      <c r="DX57" s="14">
        <f t="shared" si="63"/>
        <v>1.3030830247441005E-2</v>
      </c>
      <c r="DY57" s="14">
        <f t="shared" si="64"/>
        <v>0.86075481160555123</v>
      </c>
      <c r="DZ57" s="14">
        <f t="shared" si="65"/>
        <v>0.88520925951007456</v>
      </c>
      <c r="EA57" s="14">
        <f t="shared" si="66"/>
        <v>-0.38789161460932875</v>
      </c>
      <c r="EB57" s="14">
        <f t="shared" si="67"/>
        <v>0.13365411894508811</v>
      </c>
      <c r="EC57" s="14">
        <f t="shared" si="68"/>
        <v>-2.1635148633192405E-2</v>
      </c>
      <c r="ED57" s="14">
        <f t="shared" si="69"/>
        <v>0.16511330209580188</v>
      </c>
      <c r="EE57" s="14">
        <f t="shared" si="70"/>
        <v>0.56837588641317949</v>
      </c>
      <c r="EF57" s="14">
        <f t="shared" si="71"/>
        <v>0.86124407240626022</v>
      </c>
      <c r="EG57" s="14">
        <f t="shared" si="72"/>
        <v>4.8926080070899047E-4</v>
      </c>
      <c r="EH57" s="14">
        <f t="shared" si="73"/>
        <v>-1.1661356708711199</v>
      </c>
      <c r="EI57" s="14">
        <f t="shared" si="74"/>
        <v>0.86117436896318145</v>
      </c>
      <c r="EM57">
        <f t="shared" si="20"/>
        <v>3120.3805647902964</v>
      </c>
      <c r="EW57">
        <f t="shared" si="112"/>
        <v>10.261209287033088</v>
      </c>
      <c r="EX57">
        <f t="shared" si="75"/>
        <v>0.15311215691151411</v>
      </c>
      <c r="EY57">
        <f t="shared" si="113"/>
        <v>1.5996605259064802</v>
      </c>
      <c r="EZ57">
        <f t="shared" si="114"/>
        <v>2.0060045142832151E-2</v>
      </c>
    </row>
    <row r="58" spans="3:156">
      <c r="C58" s="4"/>
      <c r="D58" s="4"/>
      <c r="E58" s="4"/>
      <c r="F58" s="4"/>
      <c r="G58" s="4"/>
      <c r="H58" s="4"/>
      <c r="I58" s="4"/>
      <c r="J58" s="4"/>
      <c r="CI58" s="11"/>
      <c r="CJ58" s="18"/>
      <c r="CK58" s="18"/>
      <c r="CM58" s="4"/>
      <c r="CN58" s="11"/>
      <c r="CO58" s="11"/>
      <c r="CP58" s="11"/>
      <c r="CQ58" s="11"/>
      <c r="CR58" s="11"/>
      <c r="CS58" s="11"/>
      <c r="CT58" s="11"/>
      <c r="CU58" s="13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</row>
    <row r="59" spans="3:156">
      <c r="C59" s="4"/>
      <c r="D59" s="4"/>
      <c r="E59" s="4"/>
      <c r="F59" s="4"/>
      <c r="G59" s="4"/>
      <c r="H59" s="4"/>
      <c r="I59" s="4"/>
      <c r="J59" s="4"/>
      <c r="CI59" s="11"/>
      <c r="CJ59" s="18"/>
      <c r="CK59" s="18"/>
      <c r="CM59" s="4"/>
      <c r="CN59" s="11"/>
      <c r="CO59" s="11"/>
      <c r="CP59" s="11"/>
      <c r="CQ59" s="11"/>
      <c r="CR59" s="11"/>
      <c r="CS59" s="11"/>
      <c r="CT59" s="11"/>
      <c r="CU59" s="13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</row>
    <row r="60" spans="3:156">
      <c r="C60" s="4"/>
      <c r="D60" s="4"/>
      <c r="E60" s="4"/>
      <c r="F60" s="4"/>
      <c r="G60" s="4"/>
      <c r="H60" s="4"/>
      <c r="I60" s="4"/>
      <c r="J60" s="4"/>
      <c r="CI60" s="11"/>
      <c r="CJ60" s="18"/>
      <c r="CK60" s="18"/>
      <c r="CM60" s="4"/>
      <c r="CN60" s="11"/>
      <c r="CO60" s="11"/>
      <c r="CP60" s="11"/>
      <c r="CQ60" s="11"/>
      <c r="CR60" s="11"/>
      <c r="CS60" s="11"/>
      <c r="CT60" s="11"/>
      <c r="CU60" s="13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</row>
    <row r="61" spans="3:156">
      <c r="C61" s="4"/>
      <c r="D61" s="4"/>
      <c r="E61" s="4"/>
      <c r="F61" s="4"/>
      <c r="G61" s="4"/>
      <c r="H61" s="4"/>
      <c r="I61" s="4"/>
      <c r="J61" s="4"/>
      <c r="CI61" s="11"/>
      <c r="CJ61" s="18"/>
      <c r="CK61" s="18"/>
      <c r="CM61" s="4"/>
      <c r="CN61" s="11"/>
      <c r="CO61" s="11"/>
      <c r="CP61" s="11"/>
      <c r="CQ61" s="11"/>
      <c r="CR61" s="11"/>
      <c r="CS61" s="11"/>
      <c r="CT61" s="11"/>
      <c r="CU61" s="13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</row>
    <row r="62" spans="3:156">
      <c r="C62" s="4"/>
      <c r="D62" s="4"/>
      <c r="E62" s="4"/>
      <c r="F62" s="4"/>
      <c r="G62" s="4"/>
      <c r="H62" s="4"/>
      <c r="I62" s="4"/>
      <c r="J62" s="4"/>
      <c r="CI62" s="11"/>
      <c r="CJ62" s="18"/>
      <c r="CK62" s="18"/>
      <c r="CM62" s="4"/>
      <c r="CN62" s="11"/>
      <c r="CO62" s="11"/>
      <c r="CP62" s="11"/>
      <c r="CQ62" s="11"/>
      <c r="CR62" s="11"/>
      <c r="CS62" s="11"/>
      <c r="CT62" s="11"/>
      <c r="CU62" s="13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</row>
    <row r="63" spans="3:156">
      <c r="C63" s="4"/>
      <c r="D63" s="4"/>
      <c r="E63" s="4"/>
      <c r="F63" s="4"/>
      <c r="G63" s="4"/>
      <c r="H63" s="4"/>
      <c r="I63" s="4"/>
      <c r="J63" s="4"/>
      <c r="CI63" s="11"/>
      <c r="CJ63" s="18"/>
      <c r="CK63" s="18"/>
      <c r="CM63" s="4"/>
      <c r="CN63" s="11"/>
      <c r="CO63" s="11"/>
      <c r="CP63" s="11"/>
      <c r="CQ63" s="11"/>
      <c r="CR63" s="11"/>
      <c r="CS63" s="11"/>
      <c r="CT63" s="11"/>
      <c r="CU63" s="13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</row>
    <row r="64" spans="3:156">
      <c r="C64" s="4"/>
      <c r="D64" s="4"/>
      <c r="E64" s="4"/>
      <c r="F64" s="4"/>
      <c r="G64" s="4"/>
      <c r="H64" s="4"/>
      <c r="I64" s="4"/>
      <c r="J64" s="4"/>
      <c r="CI64" s="11"/>
      <c r="CJ64" s="18"/>
      <c r="CK64" s="18"/>
      <c r="CM64" s="4"/>
      <c r="CN64" s="11"/>
      <c r="CO64" s="11"/>
      <c r="CP64" s="11"/>
      <c r="CQ64" s="11"/>
      <c r="CR64" s="11"/>
      <c r="CS64" s="11"/>
      <c r="CT64" s="11"/>
      <c r="CU64" s="13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</row>
    <row r="65" spans="3:139">
      <c r="C65" s="4"/>
      <c r="D65" s="4"/>
      <c r="E65" s="4"/>
      <c r="F65" s="4"/>
      <c r="G65" s="4"/>
      <c r="H65" s="4"/>
      <c r="I65" s="4"/>
      <c r="J65" s="4"/>
      <c r="CI65" s="11"/>
      <c r="CJ65" s="18"/>
      <c r="CK65" s="18"/>
      <c r="CM65" s="4"/>
      <c r="CN65" s="11"/>
      <c r="CO65" s="11"/>
      <c r="CP65" s="11"/>
      <c r="CQ65" s="11"/>
      <c r="CR65" s="11"/>
      <c r="CS65" s="11"/>
      <c r="CT65" s="11"/>
      <c r="CU65" s="13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</row>
    <row r="66" spans="3:139">
      <c r="C66" s="4"/>
      <c r="D66" s="4"/>
      <c r="E66" s="4"/>
      <c r="F66" s="4"/>
      <c r="G66" s="4"/>
      <c r="H66" s="4"/>
      <c r="I66" s="4"/>
      <c r="J66" s="4"/>
      <c r="CI66" s="11"/>
      <c r="CJ66" s="18"/>
      <c r="CK66" s="18"/>
      <c r="CM66" s="4"/>
      <c r="CN66" s="11"/>
      <c r="CO66" s="11"/>
      <c r="CP66" s="11"/>
      <c r="CQ66" s="11"/>
      <c r="CR66" s="11"/>
      <c r="CS66" s="11"/>
      <c r="CT66" s="11"/>
      <c r="CU66" s="13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</row>
    <row r="67" spans="3:139">
      <c r="C67" s="4"/>
      <c r="D67" s="4"/>
      <c r="E67" s="4"/>
      <c r="F67" s="4"/>
      <c r="G67" s="4"/>
      <c r="H67" s="4"/>
      <c r="I67" s="4"/>
      <c r="J67" s="4"/>
      <c r="CI67" s="11"/>
      <c r="CJ67" s="18"/>
      <c r="CK67" s="18"/>
      <c r="CM67" s="4"/>
      <c r="CN67" s="11"/>
      <c r="CO67" s="11"/>
      <c r="CP67" s="11"/>
      <c r="CQ67" s="11"/>
      <c r="CR67" s="11"/>
      <c r="CS67" s="11"/>
      <c r="CT67" s="11"/>
      <c r="CU67" s="13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</row>
    <row r="68" spans="3:139">
      <c r="C68" s="4"/>
      <c r="D68" s="4"/>
      <c r="E68" s="4"/>
      <c r="F68" s="4"/>
      <c r="G68" s="4"/>
      <c r="H68" s="4"/>
      <c r="I68" s="4"/>
      <c r="J68" s="4"/>
      <c r="CI68" s="11"/>
      <c r="CJ68" s="18"/>
      <c r="CK68" s="18"/>
      <c r="CM68" s="4"/>
      <c r="CN68" s="11"/>
      <c r="CO68" s="11"/>
      <c r="CP68" s="11"/>
      <c r="CQ68" s="11"/>
      <c r="CR68" s="11"/>
      <c r="CS68" s="11"/>
      <c r="CT68" s="11"/>
      <c r="CU68" s="13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</row>
  </sheetData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{42FC343D-05E7-4523-8F8D-B36F7F4949F1}</x14:id>
        </ext>
      </extLst>
    </cfRule>
  </conditionalFormatting>
  <conditionalFormatting sqref="J18:J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{705693EB-BDEF-4062-90D7-867839B6A1DE}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FC343D-05E7-4523-8F8D-B36F7F49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705693EB-BDEF-4062-90D7-867839B6A1D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J18:J57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71A0-8CBC-4B1E-BD59-1CCD9F392A41}">
  <dimension ref="C3:FB68"/>
  <sheetViews>
    <sheetView topLeftCell="A23" zoomScale="80" workbookViewId="0">
      <selection activeCell="B49" sqref="B49"/>
    </sheetView>
  </sheetViews>
  <sheetFormatPr defaultRowHeight="14.4"/>
  <sheetData>
    <row r="3" spans="12:157" ht="15.6">
      <c r="M3" s="2" t="s">
        <v>0</v>
      </c>
      <c r="N3" s="2">
        <f>Sheet4!R3</f>
        <v>100</v>
      </c>
      <c r="O3" s="2" t="s">
        <v>1</v>
      </c>
      <c r="Q3" s="26" t="s">
        <v>176</v>
      </c>
      <c r="R3" s="2">
        <f>Sheet4!V3</f>
        <v>0</v>
      </c>
      <c r="S3" s="26" t="s">
        <v>177</v>
      </c>
      <c r="U3" t="str">
        <f>Sheet1!V3</f>
        <v>At Bubble Point</v>
      </c>
      <c r="EA3" s="24"/>
    </row>
    <row r="4" spans="12:157" ht="15.6">
      <c r="M4" s="2" t="s">
        <v>4</v>
      </c>
      <c r="N4" s="2">
        <f>Sheet4!R4</f>
        <v>0</v>
      </c>
      <c r="O4" s="2" t="s">
        <v>5</v>
      </c>
      <c r="Q4" s="3" t="s">
        <v>2</v>
      </c>
      <c r="R4" s="2">
        <f>Sheet4!V4</f>
        <v>30</v>
      </c>
      <c r="S4" s="2" t="s">
        <v>3</v>
      </c>
      <c r="U4" s="2" t="str">
        <f>Sheet1!V4</f>
        <v>Rs</v>
      </c>
      <c r="V4" s="2">
        <f>Sheet1!W4</f>
        <v>250</v>
      </c>
      <c r="W4" s="2" t="str">
        <f>Sheet1!X4</f>
        <v>scf/STB</v>
      </c>
      <c r="EA4" s="24"/>
    </row>
    <row r="5" spans="12:157" ht="15.6">
      <c r="M5" s="2" t="s">
        <v>7</v>
      </c>
      <c r="N5" s="2">
        <f>Sheet4!R5</f>
        <v>250</v>
      </c>
      <c r="O5" s="2" t="s">
        <v>8</v>
      </c>
      <c r="Q5" s="3" t="s">
        <v>6</v>
      </c>
      <c r="R5" s="2">
        <f>Sheet4!V5</f>
        <v>1.0740000000000001</v>
      </c>
      <c r="S5" s="2"/>
      <c r="U5" s="2" t="str">
        <f>Sheet1!V5</f>
        <v>Pb</v>
      </c>
      <c r="V5" s="2">
        <f>Sheet1!W5</f>
        <v>1697</v>
      </c>
      <c r="W5" s="2" t="str">
        <f>Sheet1!X5</f>
        <v>Psi</v>
      </c>
      <c r="EA5" s="24"/>
    </row>
    <row r="6" spans="12:157" ht="15.6">
      <c r="M6" s="3" t="s">
        <v>11</v>
      </c>
      <c r="N6" s="2">
        <f>Sheet4!R6</f>
        <v>0.65</v>
      </c>
      <c r="O6" s="2"/>
      <c r="Q6" s="3" t="s">
        <v>9</v>
      </c>
      <c r="R6" s="2">
        <f>Sheet4!V6</f>
        <v>67.017600000000002</v>
      </c>
      <c r="S6" s="2" t="s">
        <v>10</v>
      </c>
      <c r="U6" s="2" t="str">
        <f>Sheet1!V6</f>
        <v>Bob</v>
      </c>
      <c r="V6" s="2">
        <f>Sheet1!W6</f>
        <v>1.2</v>
      </c>
      <c r="W6" s="2" t="str">
        <f>Sheet1!X6</f>
        <v>res bbl/STB</v>
      </c>
      <c r="EA6" s="24"/>
    </row>
    <row r="7" spans="12:157" ht="15.6">
      <c r="M7" s="2" t="s">
        <v>14</v>
      </c>
      <c r="N7" s="2">
        <f>Sheet4!R7</f>
        <v>100</v>
      </c>
      <c r="O7" s="2" t="s">
        <v>15</v>
      </c>
      <c r="Q7" s="3" t="s">
        <v>12</v>
      </c>
      <c r="R7" s="2">
        <f>Sheet4!V7</f>
        <v>1</v>
      </c>
      <c r="S7" s="2" t="s">
        <v>13</v>
      </c>
      <c r="U7" s="2" t="str">
        <f>Sheet1!V7</f>
        <v>rob</v>
      </c>
      <c r="V7" s="2">
        <f>Sheet1!W7</f>
        <v>48.33</v>
      </c>
      <c r="W7" s="2" t="str">
        <f>Sheet1!X7</f>
        <v>lbm/ft3</v>
      </c>
      <c r="EA7" s="24"/>
    </row>
    <row r="8" spans="12:157" ht="15.6">
      <c r="M8" s="3" t="s">
        <v>17</v>
      </c>
      <c r="N8" s="2">
        <f>Sheet4!R8</f>
        <v>0.71</v>
      </c>
      <c r="O8" s="2"/>
      <c r="Q8" s="3" t="s">
        <v>16</v>
      </c>
      <c r="R8" s="2">
        <f>Sheet4!V8</f>
        <v>72</v>
      </c>
      <c r="S8" s="2" t="s">
        <v>3</v>
      </c>
      <c r="EA8" s="24"/>
    </row>
    <row r="9" spans="12:157" ht="16.8">
      <c r="M9" s="17" t="s">
        <v>150</v>
      </c>
      <c r="N9" s="2">
        <f>Sheet4!R9</f>
        <v>28</v>
      </c>
      <c r="O9" s="2" t="s">
        <v>20</v>
      </c>
      <c r="Q9" s="3" t="s">
        <v>18</v>
      </c>
      <c r="R9" s="2">
        <f>Sheet4!V9</f>
        <v>0.16666666666666666</v>
      </c>
      <c r="S9" s="2" t="s">
        <v>19</v>
      </c>
      <c r="U9" s="2" t="str">
        <f>Sheet1!V9</f>
        <v>C0</v>
      </c>
      <c r="V9" s="2">
        <f>Sheet1!W9</f>
        <v>2.1703785524685895E-5</v>
      </c>
      <c r="EA9" s="24"/>
    </row>
    <row r="10" spans="12:157" ht="16.2">
      <c r="M10" s="3" t="s">
        <v>23</v>
      </c>
      <c r="N10" s="2">
        <f>Sheet4!R10</f>
        <v>250</v>
      </c>
      <c r="O10" s="2" t="s">
        <v>8</v>
      </c>
      <c r="Q10" s="2" t="s">
        <v>21</v>
      </c>
      <c r="R10" s="2">
        <f>Sheet4!V10</f>
        <v>2.1816666666666665E-2</v>
      </c>
      <c r="S10" s="2" t="s">
        <v>22</v>
      </c>
      <c r="EA10" s="24"/>
    </row>
    <row r="11" spans="12:157" ht="15.6">
      <c r="M11" s="21" t="s">
        <v>153</v>
      </c>
      <c r="N11" s="2">
        <f>Sheet4!R11</f>
        <v>100</v>
      </c>
      <c r="O11" s="21" t="s">
        <v>1</v>
      </c>
      <c r="Q11" s="29" t="s">
        <v>185</v>
      </c>
      <c r="R11">
        <v>5651</v>
      </c>
      <c r="S11" s="29" t="s">
        <v>183</v>
      </c>
      <c r="EA11" s="24"/>
    </row>
    <row r="12" spans="12:157" ht="15.6">
      <c r="M12" s="21" t="s">
        <v>152</v>
      </c>
      <c r="N12" s="2">
        <f>Sheet4!R12</f>
        <v>25000</v>
      </c>
      <c r="O12" s="21" t="s">
        <v>154</v>
      </c>
      <c r="U12" s="2" t="s">
        <v>24</v>
      </c>
      <c r="V12" s="3" t="s">
        <v>25</v>
      </c>
      <c r="W12" s="2" t="s">
        <v>26</v>
      </c>
      <c r="CR12" s="12" t="s">
        <v>27</v>
      </c>
      <c r="CS12" s="12">
        <v>0.32650000000000001</v>
      </c>
      <c r="CT12" s="12" t="s">
        <v>28</v>
      </c>
      <c r="CU12" s="12">
        <v>-1.07</v>
      </c>
      <c r="CV12" s="12" t="s">
        <v>29</v>
      </c>
      <c r="CW12" s="12">
        <f>-0.5339</f>
        <v>-0.53390000000000004</v>
      </c>
      <c r="CX12" s="12" t="s">
        <v>30</v>
      </c>
      <c r="CY12" s="12">
        <f>0.01569</f>
        <v>1.5689999999999999E-2</v>
      </c>
      <c r="CZ12" s="12" t="s">
        <v>31</v>
      </c>
      <c r="DA12" s="12">
        <f>-0.05165</f>
        <v>-5.1650000000000001E-2</v>
      </c>
      <c r="DB12" s="12" t="s">
        <v>32</v>
      </c>
      <c r="DC12" s="12">
        <v>0.54749999999999999</v>
      </c>
      <c r="DD12" s="12" t="s">
        <v>33</v>
      </c>
      <c r="DE12" s="12">
        <v>-0.73609999999999998</v>
      </c>
      <c r="EA12" s="24"/>
    </row>
    <row r="13" spans="12:157">
      <c r="U13" s="2">
        <v>1400</v>
      </c>
      <c r="V13" s="2">
        <f>Sheet4!Z13</f>
        <v>0.67</v>
      </c>
      <c r="W13" s="2">
        <f>SLOPE(V13:V14,U13:U14)</f>
        <v>-1E-4</v>
      </c>
      <c r="CR13" s="12" t="s">
        <v>34</v>
      </c>
      <c r="CS13" s="12">
        <f>0.1844</f>
        <v>0.18440000000000001</v>
      </c>
      <c r="CT13" s="12" t="s">
        <v>35</v>
      </c>
      <c r="CU13" s="12">
        <f>0.1056</f>
        <v>0.1056</v>
      </c>
      <c r="CV13" s="12" t="s">
        <v>36</v>
      </c>
      <c r="CW13" s="12">
        <f>0.6134</f>
        <v>0.61339999999999995</v>
      </c>
      <c r="CX13" s="12" t="s">
        <v>37</v>
      </c>
      <c r="CY13" s="12">
        <v>0.72099999999999997</v>
      </c>
      <c r="CZ13" s="15"/>
      <c r="DA13" s="15"/>
      <c r="DB13" s="15"/>
      <c r="DC13" s="15"/>
      <c r="DD13" s="15"/>
      <c r="DE13" s="15"/>
      <c r="EA13" s="24"/>
    </row>
    <row r="14" spans="12:157" ht="23.4">
      <c r="U14" s="2">
        <v>0</v>
      </c>
      <c r="V14" s="2">
        <f>Sheet4!Z14</f>
        <v>0.81</v>
      </c>
      <c r="W14" s="2"/>
      <c r="AO14" s="6" t="s">
        <v>38</v>
      </c>
      <c r="BU14" s="7"/>
      <c r="CF14" s="9" t="s">
        <v>39</v>
      </c>
      <c r="CG14" s="10">
        <f>Sheet4!CK14</f>
        <v>200</v>
      </c>
      <c r="CH14" s="10" t="s">
        <v>19</v>
      </c>
      <c r="CL14" s="6" t="s">
        <v>40</v>
      </c>
      <c r="EA14" s="24"/>
      <c r="EG14" s="6" t="s">
        <v>41</v>
      </c>
    </row>
    <row r="15" spans="12:157">
      <c r="BY15" s="8" t="s">
        <v>42</v>
      </c>
      <c r="BZ15" s="2">
        <v>5.9999999999999995E-4</v>
      </c>
      <c r="CA15" s="2" t="s">
        <v>43</v>
      </c>
      <c r="EA15" s="24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24"/>
      <c r="EX16" s="20" t="s">
        <v>156</v>
      </c>
      <c r="FA16" s="20" t="s">
        <v>155</v>
      </c>
    </row>
    <row r="17" spans="3:158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8" t="s">
        <v>158</v>
      </c>
      <c r="H17" s="48"/>
      <c r="I17" s="47" t="s">
        <v>159</v>
      </c>
      <c r="J17" s="47" t="s">
        <v>51</v>
      </c>
      <c r="K17" s="49" t="s">
        <v>151</v>
      </c>
      <c r="L17" s="48" t="s">
        <v>52</v>
      </c>
      <c r="M17" s="47" t="s">
        <v>53</v>
      </c>
      <c r="N17" s="48" t="s">
        <v>54</v>
      </c>
      <c r="O17" s="47" t="s">
        <v>55</v>
      </c>
      <c r="P17" s="47" t="s">
        <v>56</v>
      </c>
      <c r="Q17" s="47" t="s">
        <v>57</v>
      </c>
      <c r="R17" s="47" t="s">
        <v>58</v>
      </c>
      <c r="S17" s="47" t="s">
        <v>59</v>
      </c>
      <c r="T17" s="50" t="s">
        <v>60</v>
      </c>
      <c r="U17" s="47" t="s">
        <v>61</v>
      </c>
      <c r="V17" s="51" t="s">
        <v>62</v>
      </c>
      <c r="W17" s="51" t="s">
        <v>63</v>
      </c>
      <c r="X17" s="51" t="s">
        <v>64</v>
      </c>
      <c r="Y17" s="47" t="s">
        <v>65</v>
      </c>
      <c r="Z17" s="47" t="s">
        <v>66</v>
      </c>
      <c r="AA17" s="48" t="s">
        <v>67</v>
      </c>
      <c r="AB17" s="48" t="s">
        <v>68</v>
      </c>
      <c r="AC17" s="48" t="s">
        <v>52</v>
      </c>
      <c r="AD17" s="52" t="s">
        <v>69</v>
      </c>
      <c r="AE17" s="48" t="s">
        <v>70</v>
      </c>
      <c r="AF17" s="48" t="s">
        <v>71</v>
      </c>
      <c r="AG17" s="53" t="s">
        <v>72</v>
      </c>
      <c r="AH17" s="48" t="s">
        <v>73</v>
      </c>
      <c r="AI17" s="48" t="s">
        <v>74</v>
      </c>
      <c r="AJ17" s="54" t="s">
        <v>75</v>
      </c>
      <c r="AK17" s="48" t="s">
        <v>76</v>
      </c>
      <c r="AL17" s="48" t="s">
        <v>77</v>
      </c>
      <c r="AM17" s="53" t="s">
        <v>78</v>
      </c>
      <c r="AN17" s="48"/>
      <c r="AO17" s="48" t="s">
        <v>79</v>
      </c>
      <c r="AP17" s="48" t="s">
        <v>80</v>
      </c>
      <c r="AQ17" s="48" t="s">
        <v>81</v>
      </c>
      <c r="AR17" s="48"/>
      <c r="AS17" s="47" t="s">
        <v>82</v>
      </c>
      <c r="AT17" s="47" t="s">
        <v>83</v>
      </c>
      <c r="AU17" s="47" t="s">
        <v>84</v>
      </c>
      <c r="AV17" s="52" t="s">
        <v>85</v>
      </c>
      <c r="AW17" s="52" t="s">
        <v>86</v>
      </c>
      <c r="AX17" s="48" t="s">
        <v>87</v>
      </c>
      <c r="AY17" s="48" t="s">
        <v>88</v>
      </c>
      <c r="AZ17" s="48" t="s">
        <v>89</v>
      </c>
      <c r="BA17" s="48" t="s">
        <v>90</v>
      </c>
      <c r="BB17" s="48" t="s">
        <v>91</v>
      </c>
      <c r="BC17" s="48" t="s">
        <v>92</v>
      </c>
      <c r="BD17" s="48" t="s">
        <v>93</v>
      </c>
      <c r="BE17" s="48" t="s">
        <v>94</v>
      </c>
      <c r="BF17" s="48" t="s">
        <v>95</v>
      </c>
      <c r="BG17" s="48" t="s">
        <v>96</v>
      </c>
      <c r="BH17" s="48" t="s">
        <v>97</v>
      </c>
      <c r="BI17" s="48" t="s">
        <v>98</v>
      </c>
      <c r="BJ17" s="55" t="s">
        <v>99</v>
      </c>
      <c r="BK17" s="55" t="s">
        <v>100</v>
      </c>
      <c r="BL17" s="55" t="s">
        <v>101</v>
      </c>
      <c r="BM17" s="48" t="s">
        <v>68</v>
      </c>
      <c r="BN17" s="56" t="s">
        <v>102</v>
      </c>
      <c r="BO17" s="56" t="s">
        <v>103</v>
      </c>
      <c r="BP17" s="56" t="s">
        <v>104</v>
      </c>
      <c r="BQ17" s="48" t="s">
        <v>105</v>
      </c>
      <c r="BR17" s="48" t="s">
        <v>105</v>
      </c>
      <c r="BS17" s="48" t="s">
        <v>105</v>
      </c>
      <c r="BT17" s="48" t="s">
        <v>106</v>
      </c>
      <c r="BU17" s="48" t="s">
        <v>107</v>
      </c>
      <c r="BV17" s="47" t="s">
        <v>108</v>
      </c>
      <c r="BW17" s="52" t="s">
        <v>109</v>
      </c>
      <c r="BX17" s="48" t="s">
        <v>110</v>
      </c>
      <c r="BY17" s="48" t="s">
        <v>111</v>
      </c>
      <c r="BZ17" s="48" t="s">
        <v>112</v>
      </c>
      <c r="CA17" s="48" t="s">
        <v>113</v>
      </c>
      <c r="CB17" s="48" t="s">
        <v>114</v>
      </c>
      <c r="CC17" s="48" t="s">
        <v>115</v>
      </c>
      <c r="CD17" s="52" t="s">
        <v>116</v>
      </c>
      <c r="CE17" s="48" t="s">
        <v>117</v>
      </c>
      <c r="CF17" s="48" t="s">
        <v>118</v>
      </c>
      <c r="CG17" s="52" t="s">
        <v>119</v>
      </c>
      <c r="CH17" s="48" t="s">
        <v>120</v>
      </c>
      <c r="CI17" s="47" t="s">
        <v>50</v>
      </c>
      <c r="CJ17" s="48"/>
      <c r="CK17" s="48"/>
      <c r="CL17" s="57" t="s">
        <v>121</v>
      </c>
      <c r="CM17" s="57" t="s">
        <v>122</v>
      </c>
      <c r="CN17" s="57" t="s">
        <v>123</v>
      </c>
      <c r="CO17" s="58" t="s">
        <v>124</v>
      </c>
      <c r="CP17" s="58" t="s">
        <v>125</v>
      </c>
      <c r="CQ17" s="58" t="s">
        <v>126</v>
      </c>
      <c r="CR17" s="59" t="s">
        <v>81</v>
      </c>
      <c r="CS17" s="59" t="s">
        <v>127</v>
      </c>
      <c r="CT17" s="59" t="s">
        <v>128</v>
      </c>
      <c r="CU17" s="59" t="s">
        <v>129</v>
      </c>
      <c r="CV17" s="59" t="s">
        <v>130</v>
      </c>
      <c r="CW17" s="59" t="s">
        <v>131</v>
      </c>
      <c r="CX17" s="59" t="s">
        <v>132</v>
      </c>
      <c r="CY17" s="59" t="s">
        <v>133</v>
      </c>
      <c r="CZ17" s="59" t="s">
        <v>134</v>
      </c>
      <c r="DA17" s="59" t="s">
        <v>81</v>
      </c>
      <c r="DB17" s="59" t="s">
        <v>127</v>
      </c>
      <c r="DC17" s="59" t="s">
        <v>128</v>
      </c>
      <c r="DD17" s="59" t="s">
        <v>129</v>
      </c>
      <c r="DE17" s="59" t="s">
        <v>130</v>
      </c>
      <c r="DF17" s="59" t="s">
        <v>131</v>
      </c>
      <c r="DG17" s="59" t="s">
        <v>132</v>
      </c>
      <c r="DH17" s="59" t="s">
        <v>135</v>
      </c>
      <c r="DI17" s="59" t="s">
        <v>136</v>
      </c>
      <c r="DJ17" s="59" t="s">
        <v>137</v>
      </c>
      <c r="DK17" s="59" t="s">
        <v>81</v>
      </c>
      <c r="DL17" s="59" t="s">
        <v>81</v>
      </c>
      <c r="DM17" s="59" t="s">
        <v>127</v>
      </c>
      <c r="DN17" s="59" t="s">
        <v>128</v>
      </c>
      <c r="DO17" s="59" t="s">
        <v>129</v>
      </c>
      <c r="DP17" s="59" t="s">
        <v>130</v>
      </c>
      <c r="DQ17" s="59" t="s">
        <v>131</v>
      </c>
      <c r="DR17" s="59" t="s">
        <v>132</v>
      </c>
      <c r="DS17" s="59" t="s">
        <v>133</v>
      </c>
      <c r="DT17" s="59" t="s">
        <v>134</v>
      </c>
      <c r="DU17" s="59" t="s">
        <v>81</v>
      </c>
      <c r="DV17" s="59" t="s">
        <v>127</v>
      </c>
      <c r="DW17" s="59" t="s">
        <v>128</v>
      </c>
      <c r="DX17" s="59" t="s">
        <v>129</v>
      </c>
      <c r="DY17" s="59" t="s">
        <v>130</v>
      </c>
      <c r="DZ17" s="59" t="s">
        <v>131</v>
      </c>
      <c r="EA17" s="59" t="s">
        <v>132</v>
      </c>
      <c r="EB17" s="59" t="s">
        <v>135</v>
      </c>
      <c r="EC17" s="59" t="s">
        <v>136</v>
      </c>
      <c r="ED17" s="59" t="s">
        <v>137</v>
      </c>
      <c r="EE17" s="59" t="s">
        <v>81</v>
      </c>
      <c r="EF17" s="48"/>
      <c r="EG17" s="60" t="s">
        <v>138</v>
      </c>
      <c r="EH17" s="60" t="s">
        <v>139</v>
      </c>
      <c r="EI17" s="60" t="s">
        <v>50</v>
      </c>
      <c r="EJ17" s="60" t="s">
        <v>140</v>
      </c>
      <c r="EK17" s="60" t="s">
        <v>141</v>
      </c>
      <c r="EL17" s="61" t="s">
        <v>142</v>
      </c>
      <c r="EM17" s="61" t="s">
        <v>143</v>
      </c>
      <c r="EN17" s="61" t="s">
        <v>27</v>
      </c>
      <c r="EO17" s="61" t="s">
        <v>28</v>
      </c>
      <c r="EP17" s="61" t="s">
        <v>52</v>
      </c>
      <c r="EQ17" s="61" t="s">
        <v>68</v>
      </c>
      <c r="ER17" s="61" t="s">
        <v>67</v>
      </c>
      <c r="ES17" s="60" t="s">
        <v>144</v>
      </c>
      <c r="ET17" s="60" t="s">
        <v>145</v>
      </c>
      <c r="EU17" s="61" t="s">
        <v>146</v>
      </c>
      <c r="EV17" s="60" t="s">
        <v>147</v>
      </c>
      <c r="EW17" s="48"/>
      <c r="EX17" s="59" t="s">
        <v>148</v>
      </c>
      <c r="EY17" s="59" t="s">
        <v>149</v>
      </c>
      <c r="EZ17" s="48"/>
      <c r="FA17" s="62" t="s">
        <v>148</v>
      </c>
      <c r="FB17" s="62" t="s">
        <v>149</v>
      </c>
    </row>
    <row r="18" spans="3:158">
      <c r="C18">
        <f>Sheet1!C19</f>
        <v>514.70000000000005</v>
      </c>
      <c r="D18" s="4">
        <f>Sheet4!D18</f>
        <v>546.13539357904824</v>
      </c>
      <c r="E18" s="4">
        <f>CI18</f>
        <v>546.13534596082218</v>
      </c>
      <c r="F18" s="4">
        <f>D18-E18</f>
        <v>4.7618226062695612E-5</v>
      </c>
      <c r="G18">
        <f t="shared" ref="G18:G57" si="0">AVERAGE(C18,D18)</f>
        <v>530.41769678952414</v>
      </c>
      <c r="I18">
        <f t="shared" ref="I18:I57" si="1">G18</f>
        <v>530.41769678952414</v>
      </c>
      <c r="J18">
        <v>160</v>
      </c>
      <c r="K18">
        <f>460+J18</f>
        <v>620</v>
      </c>
      <c r="L18">
        <f>$N$9/($J$18+460)</f>
        <v>4.5161290322580643E-2</v>
      </c>
      <c r="M18">
        <f>(($N$8*I18^1.0937)/27.64)*10^(11.172*$L$18)</f>
        <v>78.37489247024115</v>
      </c>
      <c r="N18">
        <f>($J$18-60)*($N$9/$N$8)</f>
        <v>3943.6619718309862</v>
      </c>
      <c r="O18">
        <f>$V$6*EXP($V$9*(1697-G18))</f>
        <v>1.2307710081508028</v>
      </c>
      <c r="P18">
        <f>0.0283*AQ18*($K$18)/I18</f>
        <v>3.1283672880845929E-2</v>
      </c>
      <c r="Q18">
        <f>$N$3*($N$4+O18)</f>
        <v>123.07710081508027</v>
      </c>
      <c r="R18">
        <f>Q18*5.615</f>
        <v>691.07792107667581</v>
      </c>
      <c r="S18">
        <f>IF($N$5&gt;0,P18*($N$10-M18)*$N$3,0)</f>
        <v>536.90637221009831</v>
      </c>
      <c r="T18">
        <f>$V$14+$W$13*(M18-$U$14)</f>
        <v>0.80216251075297595</v>
      </c>
      <c r="U18">
        <f>$V$7</f>
        <v>48.33</v>
      </c>
      <c r="V18">
        <f>O18/$V$6</f>
        <v>1.0256425067923356</v>
      </c>
      <c r="W18">
        <f>U18*V18</f>
        <v>49.569302353273578</v>
      </c>
      <c r="X18">
        <f>($R$6*$N$4)+(O18*W18)</f>
        <v>61.00846023067048</v>
      </c>
      <c r="Y18">
        <f t="shared" ref="Y18:Y57" si="2">$N$4+O18</f>
        <v>1.2307710081508028</v>
      </c>
      <c r="Z18">
        <f>X18/Y18</f>
        <v>49.569302353273578</v>
      </c>
      <c r="AA18">
        <f>3.0324-0.02023*$N$9</f>
        <v>2.4659599999999999</v>
      </c>
      <c r="AB18">
        <f>10^$AA$18</f>
        <v>292.38830658588068</v>
      </c>
      <c r="AC18">
        <f>$AB$18*$J$18^-1.163</f>
        <v>0.79903988868845044</v>
      </c>
      <c r="AD18">
        <f>10^$AC$18-1</f>
        <v>5.2956400382945432</v>
      </c>
      <c r="AE18">
        <f>10.715*(M18+100)^-0.515</f>
        <v>0.74225871828646695</v>
      </c>
      <c r="AF18">
        <f>5.44*(M18+150)^-0.338</f>
        <v>0.86771230340422711</v>
      </c>
      <c r="AG18">
        <f>AE18*$AD$18^AF18</f>
        <v>3.1528859353552718</v>
      </c>
      <c r="AH18">
        <f t="shared" ref="AH18:AH57" si="3">(($N$4*$R$6)/($N$4*$R$6+O18*W18))*$R$7</f>
        <v>0</v>
      </c>
      <c r="AI18">
        <f t="shared" ref="AI18:AI57" si="4">((O18*W18)/($N$4*$R$6+O18*W18))*AG18</f>
        <v>3.1528859353552718</v>
      </c>
      <c r="AJ18">
        <f>AH18+AI18</f>
        <v>3.1528859353552718</v>
      </c>
      <c r="AK18">
        <f t="shared" ref="AK18:AK57" si="5">(($N$4*$R$6)/($N$4*$R$6+O18*W18))*$R$8</f>
        <v>0</v>
      </c>
      <c r="AL18">
        <f t="shared" ref="AL18:AL57" si="6">((O18*W18)/($N$4*$R$6+O18*W18))*$R$4</f>
        <v>30</v>
      </c>
      <c r="AM18">
        <f>AK18+AL18</f>
        <v>30</v>
      </c>
      <c r="AO18">
        <f>CQ18</f>
        <v>0.79522893071892675</v>
      </c>
      <c r="AP18">
        <f>CP18</f>
        <v>1.6577540106951871</v>
      </c>
      <c r="AQ18">
        <f>EE18</f>
        <v>0.94570920532173697</v>
      </c>
      <c r="AS18">
        <f t="shared" ref="AS18:AT57" si="7">(R18)*(1/86400)/$R$10</f>
        <v>0.3666273666691473</v>
      </c>
      <c r="AT18">
        <f t="shared" si="7"/>
        <v>0.2848370109764124</v>
      </c>
      <c r="AU18">
        <f>AS18+AT18</f>
        <v>0.65146437764555976</v>
      </c>
      <c r="AV18">
        <f>AS18/AU18</f>
        <v>0.56277423486172129</v>
      </c>
      <c r="AW18">
        <f>1-AV18</f>
        <v>0.43722576513827871</v>
      </c>
      <c r="AX18">
        <f t="shared" ref="AX18:AX57" si="8">1.071-(0.2218*((AU18^2)/($R$9)))</f>
        <v>0.50620071432804215</v>
      </c>
      <c r="AY18">
        <f>IF(AX18&lt;0.13,0.13,AX18)</f>
        <v>0.50620071432804215</v>
      </c>
      <c r="AZ18">
        <f>1.938*AS18*(Z18/AM18)^(1/4)</f>
        <v>0.80556676461186394</v>
      </c>
      <c r="BA18">
        <f>1.938*AT18*(Z18/AM18)^(1/4)</f>
        <v>0.62585406937460841</v>
      </c>
      <c r="BB18">
        <f t="shared" ref="BB18:BB57" si="9">120.872*$R$9*SQRT(Z18/AM18)</f>
        <v>25.89525748779668</v>
      </c>
      <c r="BC18">
        <f>0.15726*AJ18*(1/(Z18*AM18^3))^(1/4)</f>
        <v>1.4577477770436614E-2</v>
      </c>
      <c r="BD18">
        <f>0.0019+0.0322*BC18-0.6642*BC18^2+4.9951*BC18^3</f>
        <v>2.2437239852775583E-3</v>
      </c>
      <c r="BE18">
        <f>1-10.0147*BC18+33.8696*BC18^2+277.2817*BC18^3</f>
        <v>0.86206727114085324</v>
      </c>
      <c r="BF18">
        <f>BD18/BE18</f>
        <v>2.6027249385169571E-3</v>
      </c>
      <c r="BG18">
        <f>AZ18*($I$18^0.1)*BF18</f>
        <v>3.9263735377188663E-3</v>
      </c>
      <c r="BH18">
        <f>(BA18^0.575)*(14.7^0.1)*BB18</f>
        <v>25.877599579286258</v>
      </c>
      <c r="BI18">
        <f>BG18/BH18</f>
        <v>1.5172866114141956E-4</v>
      </c>
      <c r="BJ18">
        <f>(0.0047+1123.32*BI18+729489.64*BI18^2)</f>
        <v>0.19193384856302667</v>
      </c>
      <c r="BK18">
        <f>(1+1097.1566*BI18+722153.97*BI18^2)</f>
        <v>1.1830952321478589</v>
      </c>
      <c r="BL18">
        <f>SQRT(BJ18/BK18)</f>
        <v>0.40277817868275173</v>
      </c>
      <c r="BM18">
        <f>(BA18*BC18^0.38)/BB18^2.14</f>
        <v>1.186809700892922E-4</v>
      </c>
      <c r="BN18">
        <f>1.0886-69.9473*BM18+2334.3497*BM18^2-12896.683*BM18^3</f>
        <v>1.0803314447408132</v>
      </c>
      <c r="BO18">
        <f>1-53.4401*BM18+1517.9369*BM18^2-8419.8115*BM18^3</f>
        <v>0.99367904341874669</v>
      </c>
      <c r="BP18">
        <f>BN18/BO18</f>
        <v>1.0872036115644941</v>
      </c>
      <c r="BQ18">
        <f>IF(S18&lt;=0,1,(BL18*BP18))</f>
        <v>0.43790189052325679</v>
      </c>
      <c r="BR18">
        <f>IF(S18&gt;1,BL18*BP18,1)</f>
        <v>0.43790189052325679</v>
      </c>
      <c r="BS18">
        <f>IF($N$5=0,1,BR18)</f>
        <v>0.43790189052325679</v>
      </c>
      <c r="BT18">
        <f t="shared" ref="BT18:BT57" si="10">Z18*AS18</f>
        <v>18.173462789407459</v>
      </c>
      <c r="BU18">
        <f t="shared" ref="BU18:BU57" si="11">ES18*AT18</f>
        <v>0.45176333296187127</v>
      </c>
      <c r="BV18">
        <f t="shared" ref="BV18:BV57" si="12">$R$10*(BT18+BU18)*86400</f>
        <v>35107.806231621289</v>
      </c>
      <c r="BW18">
        <f t="shared" ref="BW18:BW57" si="13">(AJ18^BQ18)*EV18^(1-BQ18)</f>
        <v>0.14450241597727759</v>
      </c>
      <c r="BX18">
        <f t="shared" ref="BX18:BX57" si="14">2.2*10^-2*BV18/BW18/$R$9</f>
        <v>32070.262571268871</v>
      </c>
      <c r="BY18">
        <f>$BZ$15/3.7065</f>
        <v>1.6187778227438283E-4</v>
      </c>
      <c r="BZ18">
        <f>5.0452/BX18</f>
        <v>1.5731707804974126E-4</v>
      </c>
      <c r="CA18">
        <f>LOG(($BZ$15^1.1098/2.8257)+(7.149/BX18)^0.8981)</f>
        <v>-3.2081969718004788</v>
      </c>
      <c r="CB18">
        <f>-4*LOG(BY18-(BZ18*CA18))</f>
        <v>12.704585787316653</v>
      </c>
      <c r="CC18">
        <f>1/CB18^2</f>
        <v>6.1955373533961414E-3</v>
      </c>
      <c r="CD18">
        <f t="shared" ref="CD18:CD57" si="15">BQ18*Z18+(1-BQ18)*ES18</f>
        <v>22.598002166412826</v>
      </c>
      <c r="CE18" s="11">
        <f t="shared" ref="CE18:CE57" si="16">CC18*BV18^2/($R$9)^5/CD18</f>
        <v>2627680578.3519034</v>
      </c>
      <c r="CF18" s="18">
        <f>(1/144)*(CD18+(CE18/74130000000))</f>
        <v>0.15717672980411052</v>
      </c>
      <c r="CG18" s="18">
        <f t="shared" ref="CG18:CG57" si="17">CF18*$CG$14</f>
        <v>31.435345960822104</v>
      </c>
      <c r="CH18">
        <v>200</v>
      </c>
      <c r="CI18" s="4">
        <f t="shared" ref="CI18:CI49" si="18">C18+CG18</f>
        <v>546.13534596082218</v>
      </c>
      <c r="CJ18" s="11"/>
      <c r="CK18" s="11"/>
      <c r="CL18" s="13">
        <f>J18</f>
        <v>160</v>
      </c>
      <c r="CM18" s="13">
        <f>CL18+460</f>
        <v>620</v>
      </c>
      <c r="CN18" s="13">
        <v>374</v>
      </c>
      <c r="CO18" s="13">
        <v>667</v>
      </c>
      <c r="CP18" s="13">
        <f>CM18/CN18</f>
        <v>1.6577540106951871</v>
      </c>
      <c r="CQ18" s="13">
        <f t="shared" ref="CQ18:CQ57" si="19">I18/$CO$18</f>
        <v>0.79522893071892675</v>
      </c>
      <c r="CR18" s="14">
        <v>0.8</v>
      </c>
      <c r="CS18" s="14">
        <f>0.27*CQ18/CR18/$CP$18</f>
        <v>0.16189963190322021</v>
      </c>
      <c r="CT18" s="14">
        <f>($CS$12+$CU$12/$CP$18+$CW$12/$CP$18^3+$CY$12/$CP$18^4+$DA$12/$CP$18^5)*CS18</f>
        <v>-7.0943123277260919E-2</v>
      </c>
      <c r="CU18" s="14">
        <f>($DC$12+$DE$12/$CP$18+$CS$13/$CP$18^2)*CS18^2</f>
        <v>4.470768412395707E-3</v>
      </c>
      <c r="CV18" s="14">
        <f>$CU$13*($DE$12/$CP$18+$CS$13/$CP$18^2)*CS18^5</f>
        <v>-4.4275089655340786E-6</v>
      </c>
      <c r="CW18" s="14">
        <f>$CW$13*(1+$CY$13*CS18^2)*(CS18^2/$CP$18^3)</f>
        <v>3.5958879372933964E-3</v>
      </c>
      <c r="CX18" s="14">
        <f>EXP(-$CY$13*CS18^2)</f>
        <v>0.98127897184495627</v>
      </c>
      <c r="CY18" s="14">
        <f>1+CT18+CU18-CV18+CW18*CX18</f>
        <v>0.93706064186207727</v>
      </c>
      <c r="CZ18" s="14">
        <f>CY18-CR18</f>
        <v>0.13706064186207723</v>
      </c>
      <c r="DA18" s="14">
        <v>0.85</v>
      </c>
      <c r="DB18" s="14">
        <f>0.27*CQ18/DA18/$CP$18</f>
        <v>0.15237612414420726</v>
      </c>
      <c r="DC18" s="14">
        <f>($CS$12+$CU$12/$CP$18+$CW$12/$CP$18^3+$CY$12/$CP$18^4+$DA$12/$CP$18^5)*DB18</f>
        <v>-6.6769998378598511E-2</v>
      </c>
      <c r="DD18" s="14">
        <f>($DC$12+$DE$12/$CP$18+$CS$13/$CP$18^2)*DB18^2</f>
        <v>3.9602654448903148E-3</v>
      </c>
      <c r="DE18" s="14">
        <f>$CU$13*($DE$12/$CP$18+$CS$13/$CP$18^2)*DB18^5</f>
        <v>-3.2697515602232203E-6</v>
      </c>
      <c r="DF18" s="14">
        <f>$CW$13*(1+$CY$13*DB18^2)*DB18^2/$CP$18^3</f>
        <v>3.1785385973626375E-3</v>
      </c>
      <c r="DG18" s="14">
        <f>EXP(-$CY$13*DB18^2)</f>
        <v>0.98339881757083425</v>
      </c>
      <c r="DH18" s="14">
        <f>1+DC18+DD18-DE18+DF18*DG18</f>
        <v>0.94031930791610163</v>
      </c>
      <c r="DI18" s="14">
        <f>DH18-DA18</f>
        <v>9.0319307916101654E-2</v>
      </c>
      <c r="DJ18" s="14">
        <f>(DI18-CZ18)/(DA18-CR18)</f>
        <v>-0.93482667891951265</v>
      </c>
      <c r="DK18" s="14">
        <f>CR18-CZ18/DJ18</f>
        <v>0.94661610002454588</v>
      </c>
      <c r="DL18" s="14">
        <f>DA18</f>
        <v>0.85</v>
      </c>
      <c r="DM18" s="14">
        <f>0.27*CQ18/DL18/$CP$18</f>
        <v>0.15237612414420726</v>
      </c>
      <c r="DN18" s="14">
        <f>($CS$12+$CU$12/$CP$18+$CW$12/$CP$18^3+$CY$12/$CP$18^4+$DA$12/$CP$18^5)*DM18</f>
        <v>-6.6769998378598511E-2</v>
      </c>
      <c r="DO18" s="14">
        <f>($DC$12+$DE$12/$CP$18+$CS$13/$CP$18^2)*DM18^2</f>
        <v>3.9602654448903148E-3</v>
      </c>
      <c r="DP18" s="14">
        <f>$CU$13*($DE$12/$CP$18+$CS$13/$CP$18^2)*DM18^5</f>
        <v>-3.2697515602232203E-6</v>
      </c>
      <c r="DQ18" s="14">
        <f>$CW$13*(1+$CY$13*DM18^2)*(DM18^2/$CP$18^3)</f>
        <v>3.1785385973626375E-3</v>
      </c>
      <c r="DR18" s="14">
        <f>EXP(-$CY$13*DM18^2)</f>
        <v>0.98339881757083425</v>
      </c>
      <c r="DS18" s="14">
        <f>1+DN18+DO18-DP18+DQ18*DR18</f>
        <v>0.94031930791610163</v>
      </c>
      <c r="DT18" s="14">
        <f>DS18-DL18</f>
        <v>9.0319307916101654E-2</v>
      </c>
      <c r="DU18" s="14">
        <f>DK18</f>
        <v>0.94661610002454588</v>
      </c>
      <c r="DV18" s="14">
        <f>0.27*CQ18/DU18/$CP$18</f>
        <v>0.13682389885320745</v>
      </c>
      <c r="DW18" s="14">
        <f>($CS$12+$CU$12/$CP$18+$CW$12/$CP$18^3+$CY$12/$CP$18^4+$DA$12/$CP$18^5)*DV18</f>
        <v>-5.9955137695563265E-2</v>
      </c>
      <c r="DX18" s="14">
        <f>($DC$12+$DE$12/$CP$18+$CS$13/$CP$18^2)*DV18^2</f>
        <v>3.1931136364442242E-3</v>
      </c>
      <c r="DY18" s="14">
        <f>$CU$13*($DE$12/$CP$18+$CS$13/$CP$18^2)*DV18^5</f>
        <v>-1.908710009166579E-6</v>
      </c>
      <c r="DZ18" s="14">
        <f>$CW$13*(1+$CY$13*DV18^2)*DV18^2/$CP$18^3</f>
        <v>2.5546428516628802E-3</v>
      </c>
      <c r="EA18" s="14">
        <f>EXP(-$CY$13*DV18^2)</f>
        <v>0.98659300336254641</v>
      </c>
      <c r="EB18" s="14">
        <f>1+DW18+DX18-DY18+DZ18*EA18</f>
        <v>0.94576027741443092</v>
      </c>
      <c r="EC18" s="14">
        <f>EB18-DU18</f>
        <v>-8.5582261011496463E-4</v>
      </c>
      <c r="ED18" s="14">
        <f>(EC18-DT18)/(DU18-DL18)</f>
        <v>-0.94368464989844369</v>
      </c>
      <c r="EE18" s="14">
        <f>DL18-DT18/ED18</f>
        <v>0.94570920532173697</v>
      </c>
      <c r="EG18">
        <f>J18</f>
        <v>160</v>
      </c>
      <c r="EH18">
        <f>460+EG18</f>
        <v>620</v>
      </c>
      <c r="EI18">
        <f t="shared" ref="EI18:EI57" si="20">I18</f>
        <v>530.41769678952414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149463.4301667469</v>
      </c>
      <c r="EO18">
        <f>209.2+19.26*EM18+EH18</f>
        <v>1191.8754300000001</v>
      </c>
      <c r="EP18">
        <f>EN18/EO18</f>
        <v>125.40188882553514</v>
      </c>
      <c r="EQ18">
        <f>3.448+(986.4/EH18)+0.01009*EM18</f>
        <v>5.228967486935483</v>
      </c>
      <c r="ER18">
        <f>2.447-0.2224*EQ18</f>
        <v>1.2840776309055488</v>
      </c>
      <c r="ES18">
        <f>(EI18*$EM$18)/(DK18*10.73*$EH$18)</f>
        <v>1.586041544998807</v>
      </c>
      <c r="ET18">
        <f>ES18/67.0176</f>
        <v>2.3666045113504616E-2</v>
      </c>
      <c r="EU18">
        <f>EXP($EQ$18*ET18^$ER$18)</f>
        <v>1.0436493149812185</v>
      </c>
      <c r="EV18">
        <f>$EP$18*10^-4*EU18</f>
        <v>1.3087559537012067E-2</v>
      </c>
      <c r="EX18" s="16">
        <v>84.5</v>
      </c>
      <c r="EY18" s="16">
        <v>38.9</v>
      </c>
      <c r="FA18" s="22">
        <v>108.5</v>
      </c>
      <c r="FB18" s="22">
        <v>20.100000000000001</v>
      </c>
    </row>
    <row r="19" spans="3:158">
      <c r="C19" s="4">
        <f>E18</f>
        <v>546.13534596082218</v>
      </c>
      <c r="D19" s="4">
        <f>Sheet4!D19</f>
        <v>578.64340642226875</v>
      </c>
      <c r="E19" s="4">
        <f t="shared" ref="E19:E57" si="21">CI19</f>
        <v>578.23939989708299</v>
      </c>
      <c r="F19" s="4">
        <f t="shared" ref="F19:F57" si="22">D19-E19</f>
        <v>0.40400652518576408</v>
      </c>
      <c r="G19">
        <f t="shared" si="0"/>
        <v>562.38937619154547</v>
      </c>
      <c r="I19">
        <f t="shared" si="1"/>
        <v>562.38937619154547</v>
      </c>
      <c r="M19">
        <f t="shared" ref="M19:M56" si="23">(($N$8*I19^1.0937)/27.64)*10^(11.172*$L$18)</f>
        <v>83.556036431493538</v>
      </c>
      <c r="O19">
        <f t="shared" ref="O19:O57" si="24">$V$6*EXP($V$9*(1697-G19))</f>
        <v>1.2299172644253571</v>
      </c>
      <c r="P19">
        <f t="shared" ref="P19:P57" si="25">0.0283*AQ19*($K$18)/I19</f>
        <v>2.9409390331152006E-2</v>
      </c>
      <c r="Q19">
        <f t="shared" ref="Q19:Q57" si="26">$N$3*($N$4+O19)</f>
        <v>122.99172644253571</v>
      </c>
      <c r="R19">
        <f>Q19*5.615</f>
        <v>690.59854397483798</v>
      </c>
      <c r="S19">
        <f t="shared" ref="S19:S57" si="27">IF($N$5&gt;0,P19*($N$10-M19)*$N$3,0)</f>
        <v>489.50154928502502</v>
      </c>
      <c r="T19">
        <f>$V$14+$W$13*(M19-$U$14)</f>
        <v>0.8016443963568507</v>
      </c>
      <c r="U19">
        <f t="shared" ref="U19:U57" si="28">$V$7</f>
        <v>48.33</v>
      </c>
      <c r="V19">
        <f t="shared" ref="V19:V57" si="29">O19/$V$6</f>
        <v>1.0249310536877976</v>
      </c>
      <c r="W19">
        <f t="shared" ref="W19:W57" si="30">U19*V19</f>
        <v>49.534917824731252</v>
      </c>
      <c r="X19">
        <f t="shared" ref="X19:X57" si="31">($N$4*$R$6)+(O19*W19)</f>
        <v>60.92385062452832</v>
      </c>
      <c r="Y19">
        <f t="shared" si="2"/>
        <v>1.2299172644253571</v>
      </c>
      <c r="Z19">
        <f t="shared" ref="Z19:Z57" si="32">X19/Y19</f>
        <v>49.534917824731252</v>
      </c>
      <c r="AE19">
        <f>10.715*(M19+100)^-0.515</f>
        <v>0.73139385917806476</v>
      </c>
      <c r="AF19">
        <f>5.44*(M19+150)^-0.338</f>
        <v>0.86115773953649122</v>
      </c>
      <c r="AG19">
        <f t="shared" ref="AG19:AG57" si="33">AE19*$AD$18^AF19</f>
        <v>3.0729768725142943</v>
      </c>
      <c r="AH19">
        <f t="shared" si="3"/>
        <v>0</v>
      </c>
      <c r="AI19">
        <f t="shared" si="4"/>
        <v>3.0729768725142943</v>
      </c>
      <c r="AJ19">
        <f>AH19+AI19</f>
        <v>3.0729768725142943</v>
      </c>
      <c r="AK19">
        <f t="shared" si="5"/>
        <v>0</v>
      </c>
      <c r="AL19">
        <f t="shared" si="6"/>
        <v>30</v>
      </c>
      <c r="AM19">
        <f>AK19+AL19</f>
        <v>30</v>
      </c>
      <c r="AO19">
        <f>CQ19</f>
        <v>0.84316248304579533</v>
      </c>
      <c r="AQ19">
        <f t="shared" ref="AQ19:AQ57" si="34">EE19</f>
        <v>0.94263813305085187</v>
      </c>
      <c r="AS19">
        <f t="shared" si="7"/>
        <v>0.36637304981264218</v>
      </c>
      <c r="AT19">
        <f t="shared" si="7"/>
        <v>0.25968803013593128</v>
      </c>
      <c r="AU19">
        <f>AS19+AT19</f>
        <v>0.62606107994857352</v>
      </c>
      <c r="AV19">
        <f t="shared" ref="AV19:AV57" si="35">AS19/AU19</f>
        <v>0.58520336361228065</v>
      </c>
      <c r="AW19">
        <f>1-AV19</f>
        <v>0.41479663638771935</v>
      </c>
      <c r="AX19">
        <f t="shared" si="8"/>
        <v>0.54938964517026123</v>
      </c>
      <c r="AY19">
        <f>IF(AX19&lt;0.13,0.13,AX19)</f>
        <v>0.54938964517026123</v>
      </c>
      <c r="AZ19">
        <f>1.938*AS19*(Z19/AM19)^(1/4)</f>
        <v>0.80486833256962442</v>
      </c>
      <c r="BA19">
        <f>1.938*AT19*(Z19/AM19)^(1/4)</f>
        <v>0.57049685262244165</v>
      </c>
      <c r="BB19">
        <f t="shared" si="9"/>
        <v>25.886274602817014</v>
      </c>
      <c r="BC19">
        <f>0.15726*AJ19*(1/(Z19*AM19^3))^(1/4)</f>
        <v>1.4210480411653964E-2</v>
      </c>
      <c r="BD19">
        <f>0.0019+0.0322*BC19-0.6642*BC19^2+4.9951*BC19^3</f>
        <v>2.2377845146159831E-3</v>
      </c>
      <c r="BE19">
        <f>1-10.0147*BC19+33.8696*BC19^2+277.2817*BC19^3</f>
        <v>0.86532154933382399</v>
      </c>
      <c r="BF19">
        <f>BD19/BE19</f>
        <v>2.5860727914828454E-3</v>
      </c>
      <c r="BG19">
        <f t="shared" ref="BG19:BG57" si="36">AZ19*($I$18^0.1)*BF19</f>
        <v>3.897870317738666E-3</v>
      </c>
      <c r="BH19">
        <f t="shared" ref="BH19:BH57" si="37">(BA19^0.575)*(14.7^0.1)*BB19</f>
        <v>24.527139869489233</v>
      </c>
      <c r="BI19">
        <f>BG19/BH19</f>
        <v>1.5892070328947969E-4</v>
      </c>
      <c r="BJ19">
        <f>(0.0047+1123.32*BI19+729489.64*BI19^2)</f>
        <v>0.20164264152602426</v>
      </c>
      <c r="BK19">
        <f>(1+1097.1566*BI19+722153.97*BI19^2)</f>
        <v>1.192599467457035</v>
      </c>
      <c r="BL19">
        <f>SQRT(BJ19/BK19)</f>
        <v>0.41119126802837769</v>
      </c>
      <c r="BM19">
        <f t="shared" ref="BM19:BM57" si="38">(BA19*BC19^0.38)/BB19^2.14</f>
        <v>1.0721998358891837E-4</v>
      </c>
      <c r="BN19">
        <f>1.0886-69.9473*BM19+2334.3497*BM19^2-12896.683*BM19^3</f>
        <v>1.0811270717209414</v>
      </c>
      <c r="BO19">
        <f>1-53.4401*BM19+1517.9369*BM19^2-8419.8115*BM19^3</f>
        <v>0.99428759336879313</v>
      </c>
      <c r="BP19">
        <f>BN19/BO19</f>
        <v>1.0873383907546541</v>
      </c>
      <c r="BQ19">
        <f t="shared" ref="BQ19:BQ57" si="39">IF(S19&lt;=0,1,(BL19*BP19))</f>
        <v>0.44710405167034184</v>
      </c>
      <c r="BR19">
        <f t="shared" ref="BR19:BR57" si="40">IF(S19&gt;1,BL19*BP19,1)</f>
        <v>0.44710405167034184</v>
      </c>
      <c r="BS19">
        <f t="shared" ref="BS19:BS57" si="41">IF($N$5=0,1,BR19)</f>
        <v>0.44710405167034184</v>
      </c>
      <c r="BT19">
        <f t="shared" si="10"/>
        <v>18.148258915665402</v>
      </c>
      <c r="BU19">
        <f t="shared" si="11"/>
        <v>0.4381312698955625</v>
      </c>
      <c r="BV19">
        <f t="shared" si="12"/>
        <v>35034.602044174993</v>
      </c>
      <c r="BW19">
        <f t="shared" si="13"/>
        <v>0.15054132596186034</v>
      </c>
      <c r="BX19">
        <f t="shared" si="14"/>
        <v>30719.587729702438</v>
      </c>
      <c r="BY19">
        <f>$BZ$15/3.7065</f>
        <v>1.6187778227438283E-4</v>
      </c>
      <c r="BZ19">
        <f>5.0452/BX19</f>
        <v>1.6423397489549805E-4</v>
      </c>
      <c r="CA19">
        <f>LOG(($BZ$15^1.1098/2.8257)+(7.149/BX19)^0.8981)</f>
        <v>-3.1939214323616607</v>
      </c>
      <c r="CB19">
        <f>-4*LOG(BY19-(BZ19*CA19))</f>
        <v>12.653619545659177</v>
      </c>
      <c r="CC19">
        <f>1/CB19^2</f>
        <v>6.2455466283450767E-3</v>
      </c>
      <c r="CD19">
        <f t="shared" si="15"/>
        <v>23.080077898085715</v>
      </c>
      <c r="CE19" s="11">
        <f t="shared" si="16"/>
        <v>2582758587.3171997</v>
      </c>
      <c r="CF19" s="18">
        <f t="shared" ref="CF19:CF57" si="42">(1/144)*(CD19+(CE19/74130000000))</f>
        <v>0.16052026968130417</v>
      </c>
      <c r="CG19" s="18">
        <f t="shared" si="17"/>
        <v>32.104053936260833</v>
      </c>
      <c r="CH19">
        <f>CH18+200</f>
        <v>400</v>
      </c>
      <c r="CI19" s="4">
        <f t="shared" si="18"/>
        <v>578.23939989708299</v>
      </c>
      <c r="CJ19" s="11"/>
      <c r="CK19" s="11"/>
      <c r="CQ19" s="13">
        <f t="shared" si="19"/>
        <v>0.84316248304579533</v>
      </c>
      <c r="CR19" s="14">
        <v>0.8</v>
      </c>
      <c r="CS19" s="14">
        <f>0.27*CQ19/CR19/$CP$18</f>
        <v>0.17165836197170245</v>
      </c>
      <c r="CT19" s="14">
        <f t="shared" ref="CT19:CT57" si="43">($CS$12+$CU$12/$CP$18+$CW$12/$CP$18^3+$CY$12/$CP$18^4+$DA$12/$CP$18^5)*CS19</f>
        <v>-7.5219320709826412E-2</v>
      </c>
      <c r="CU19" s="14">
        <f>($DC$12+$DE$12/$CP$18+$CS$13/$CP$18^2)*CS19^2</f>
        <v>5.0259756382430429E-3</v>
      </c>
      <c r="CV19" s="14">
        <f>$CU$13*($DE$12/$CP$18+$CS$13/$CP$18^2)*CS19^5</f>
        <v>-5.9327351733640721E-6</v>
      </c>
      <c r="CW19" s="14">
        <f t="shared" ref="CW19:CW57" si="44">$CW$13*(1+$CY$13*CS19^2)*(CS19^2/$CP$18^3)</f>
        <v>4.0517585473534264E-3</v>
      </c>
      <c r="CX19" s="14">
        <f t="shared" ref="CX19:CX57" si="45">EXP(-$CY$13*CS19^2)</f>
        <v>0.97897868028415758</v>
      </c>
      <c r="CY19" s="14">
        <f t="shared" ref="CY19:CY57" si="46">1+CT19+CU19-CV19+CW19*CX19</f>
        <v>0.93377917289910806</v>
      </c>
      <c r="CZ19" s="14">
        <f t="shared" ref="CZ19:CZ57" si="47">CY19-CR19</f>
        <v>0.13377917289910801</v>
      </c>
      <c r="DA19" s="14">
        <v>0.85</v>
      </c>
      <c r="DB19" s="14">
        <f t="shared" ref="DB19:DB57" si="48">0.27*CQ19/DA19/$CP$18</f>
        <v>0.16156081126748467</v>
      </c>
      <c r="DC19" s="14">
        <f t="shared" ref="DC19:DC57" si="49">($CS$12+$CU$12/$CP$18+$CW$12/$CP$18^3+$CY$12/$CP$18^4+$DA$12/$CP$18^5)*DB19</f>
        <v>-7.0794654785718988E-2</v>
      </c>
      <c r="DD19" s="14">
        <f t="shared" ref="DD19:DD57" si="50">($DC$12+$DE$12/$CP$18+$CS$13/$CP$18^2)*DB19^2</f>
        <v>4.4520753058485086E-3</v>
      </c>
      <c r="DE19" s="14">
        <f t="shared" ref="DE19:DE57" si="51">$CU$13*($DE$12/$CP$18+$CS$13/$CP$18^2)*DB19^5</f>
        <v>-4.3813734179888582E-6</v>
      </c>
      <c r="DF19" s="14">
        <f t="shared" ref="DF19:DF57" si="52">$CW$13*(1+$CY$13*DB19^2)*DB19^2/$CP$18^3</f>
        <v>3.5805751634032357E-3</v>
      </c>
      <c r="DG19" s="14">
        <f>EXP(-$CY$13*DB19^2)</f>
        <v>0.9813565136570489</v>
      </c>
      <c r="DH19" s="14">
        <f>1+DC19+DD19-DE19+DF19*DG19</f>
        <v>0.93717562265279186</v>
      </c>
      <c r="DI19" s="14">
        <f>DH19-DA19</f>
        <v>8.7175622652791884E-2</v>
      </c>
      <c r="DJ19" s="14">
        <f>(DI19-CZ19)/(DA19-CR19)</f>
        <v>-0.93207100492632378</v>
      </c>
      <c r="DK19" s="14">
        <f>CR19-CZ19/DJ19</f>
        <v>0.94352895025383043</v>
      </c>
      <c r="DL19" s="14">
        <f t="shared" ref="DL19:DL57" si="53">DA19</f>
        <v>0.85</v>
      </c>
      <c r="DM19" s="14">
        <f t="shared" ref="DM19:DM57" si="54">0.27*CQ19/DL19/$CP$18</f>
        <v>0.16156081126748467</v>
      </c>
      <c r="DN19" s="14">
        <f t="shared" ref="DN19:DN57" si="55">($CS$12+$CU$12/$CP$18+$CW$12/$CP$18^3+$CY$12/$CP$18^4+$DA$12/$CP$18^5)*DM19</f>
        <v>-7.0794654785718988E-2</v>
      </c>
      <c r="DO19" s="14">
        <f t="shared" ref="DO19:DO57" si="56">($DC$12+$DE$12/$CP$18+$CS$13/$CP$18^2)*DM19^2</f>
        <v>4.4520753058485086E-3</v>
      </c>
      <c r="DP19" s="14">
        <f t="shared" ref="DP19:DP57" si="57">$CU$13*($DE$12/$CP$18+$CS$13/$CP$18^2)*DM19^5</f>
        <v>-4.3813734179888582E-6</v>
      </c>
      <c r="DQ19" s="14">
        <f t="shared" ref="DQ19:DQ57" si="58">$CW$13*(1+$CY$13*DM19^2)*(DM19^2/$CP$18^3)</f>
        <v>3.5805751634032353E-3</v>
      </c>
      <c r="DR19" s="14">
        <f t="shared" ref="DR19:DR57" si="59">EXP(-$CY$13*DM19^2)</f>
        <v>0.9813565136570489</v>
      </c>
      <c r="DS19" s="14">
        <f t="shared" ref="DS19:DS57" si="60">1+DN19+DO19-DP19+DQ19*DR19</f>
        <v>0.93717562265279186</v>
      </c>
      <c r="DT19" s="14">
        <f t="shared" ref="DT19:DT57" si="61">DS19-DL19</f>
        <v>8.7175622652791884E-2</v>
      </c>
      <c r="DU19" s="14">
        <f t="shared" ref="DU19:DU57" si="62">DK19</f>
        <v>0.94352895025383043</v>
      </c>
      <c r="DV19" s="14">
        <f t="shared" ref="DV19:DV57" si="63">0.27*CQ19/DU19/$CP$18</f>
        <v>0.14554581450883727</v>
      </c>
      <c r="DW19" s="14">
        <f t="shared" ref="DW19:DW57" si="64">($CS$12+$CU$12/$CP$18+$CW$12/$CP$18^3+$CY$12/$CP$18^4+$DA$12/$CP$18^5)*DV19</f>
        <v>-6.3777011348377363E-2</v>
      </c>
      <c r="DX19" s="14">
        <f t="shared" ref="DX19:DX57" si="65">($DC$12+$DE$12/$CP$18+$CS$13/$CP$18^2)*DV19^2</f>
        <v>3.6131824563029502E-3</v>
      </c>
      <c r="DY19" s="14">
        <f t="shared" ref="DY19:DY57" si="66">$CU$13*($DE$12/$CP$18+$CS$13/$CP$18^2)*DV19^5</f>
        <v>-2.599732999491943E-6</v>
      </c>
      <c r="DZ19" s="14">
        <f t="shared" ref="DZ19:DZ57" si="67">$CW$13*(1+$CY$13*DV19^2)*DV19^2/$CP$18^3</f>
        <v>2.8957825319844677E-3</v>
      </c>
      <c r="EA19" s="14">
        <f t="shared" ref="EA19:EA57" si="68">EXP(-$CY$13*DV19^2)</f>
        <v>0.9848426821181353</v>
      </c>
      <c r="EB19" s="14">
        <f t="shared" ref="EB19:EB57" si="69">1+DW19+DX19-DY19+DZ19*EA19</f>
        <v>0.94269066107655564</v>
      </c>
      <c r="EC19" s="14">
        <f t="shared" ref="EC19:EC57" si="70">EB19-DU19</f>
        <v>-8.3828917727479801E-4</v>
      </c>
      <c r="ED19" s="14">
        <f t="shared" ref="ED19:ED57" si="71">(EC19-DT19)/(DU19-DL19)</f>
        <v>-0.94103388941288901</v>
      </c>
      <c r="EE19" s="14">
        <f t="shared" ref="EE19:EE57" si="72">DL19-DT19/ED19</f>
        <v>0.94263813305085187</v>
      </c>
      <c r="EI19">
        <f t="shared" si="20"/>
        <v>562.38937619154547</v>
      </c>
      <c r="ES19">
        <f>(EI19*$EM$18)/(DK19*10.73*$EH$18)</f>
        <v>1.6871446468527131</v>
      </c>
      <c r="ET19">
        <f t="shared" ref="ET19:ET57" si="73">ES19/67.0176</f>
        <v>2.5174650343383127E-2</v>
      </c>
      <c r="EU19">
        <f>EXP($EQ$18*ET19^$ER$18)</f>
        <v>1.047338123595732</v>
      </c>
      <c r="EV19">
        <f>$EP$18*10^-4*EU19</f>
        <v>1.3133817893789656E-2</v>
      </c>
      <c r="EX19" s="16">
        <v>190.6</v>
      </c>
      <c r="EY19" s="16">
        <v>803.1</v>
      </c>
      <c r="FA19" s="22">
        <v>240</v>
      </c>
      <c r="FB19" s="22">
        <v>366</v>
      </c>
    </row>
    <row r="20" spans="3:158">
      <c r="C20" s="4">
        <f t="shared" ref="C20:C57" si="74">E19</f>
        <v>578.23939989708299</v>
      </c>
      <c r="D20" s="4">
        <f>Sheet4!D20</f>
        <v>612.23587919630563</v>
      </c>
      <c r="E20" s="4">
        <f t="shared" si="21"/>
        <v>611.02459075467277</v>
      </c>
      <c r="F20" s="4">
        <f t="shared" si="22"/>
        <v>1.2112884416328598</v>
      </c>
      <c r="G20">
        <f t="shared" si="0"/>
        <v>595.23763954669425</v>
      </c>
      <c r="I20">
        <f t="shared" si="1"/>
        <v>595.23763954669425</v>
      </c>
      <c r="M20">
        <f t="shared" si="23"/>
        <v>88.908057242221673</v>
      </c>
      <c r="O20">
        <f t="shared" si="24"/>
        <v>1.2290407299567385</v>
      </c>
      <c r="P20">
        <f t="shared" si="25"/>
        <v>2.7694302050087972E-2</v>
      </c>
      <c r="Q20">
        <f t="shared" si="26"/>
        <v>122.90407299567386</v>
      </c>
      <c r="R20">
        <f t="shared" ref="R20:R57" si="75">Q20*5.615</f>
        <v>690.1063698707087</v>
      </c>
      <c r="S20">
        <f t="shared" si="27"/>
        <v>446.13289205693951</v>
      </c>
      <c r="T20">
        <f t="shared" ref="T20:T57" si="76">$V$14+$W$13*(M20-$U$14)</f>
        <v>0.80110919427577787</v>
      </c>
      <c r="U20">
        <f t="shared" si="28"/>
        <v>48.33</v>
      </c>
      <c r="V20">
        <f t="shared" si="29"/>
        <v>1.0242006082972821</v>
      </c>
      <c r="W20">
        <f t="shared" si="30"/>
        <v>49.499615399007645</v>
      </c>
      <c r="X20">
        <f t="shared" si="31"/>
        <v>60.837043442574171</v>
      </c>
      <c r="Y20">
        <f t="shared" si="2"/>
        <v>1.2290407299567385</v>
      </c>
      <c r="Z20">
        <f t="shared" si="32"/>
        <v>49.499615399007645</v>
      </c>
      <c r="AE20">
        <f>10.715*(M20+100)^-0.515</f>
        <v>0.72064798609874869</v>
      </c>
      <c r="AF20">
        <f>5.44*(M20+150)^-0.338</f>
        <v>0.85458819714750267</v>
      </c>
      <c r="AG20">
        <f t="shared" si="33"/>
        <v>2.9948518700493922</v>
      </c>
      <c r="AH20">
        <f t="shared" si="3"/>
        <v>0</v>
      </c>
      <c r="AI20">
        <f t="shared" si="4"/>
        <v>2.9948518700493922</v>
      </c>
      <c r="AJ20">
        <f t="shared" ref="AJ20:AJ57" si="77">AH20+AI20</f>
        <v>2.9948518700493922</v>
      </c>
      <c r="AK20">
        <f t="shared" si="5"/>
        <v>0</v>
      </c>
      <c r="AL20">
        <f t="shared" si="6"/>
        <v>30</v>
      </c>
      <c r="AM20">
        <f t="shared" ref="AM20:AM57" si="78">AK20+AL20</f>
        <v>30</v>
      </c>
      <c r="AO20">
        <f t="shared" ref="AO20:AO57" si="79">CQ20</f>
        <v>0.89241025419294495</v>
      </c>
      <c r="AQ20">
        <f t="shared" si="34"/>
        <v>0.93951276537031458</v>
      </c>
      <c r="AS20">
        <f t="shared" si="7"/>
        <v>0.36611194395144131</v>
      </c>
      <c r="AT20">
        <f t="shared" si="7"/>
        <v>0.23668029669432747</v>
      </c>
      <c r="AU20">
        <f t="shared" ref="AU20:AU57" si="80">AS20+AT20</f>
        <v>0.60279224064576875</v>
      </c>
      <c r="AV20">
        <f t="shared" si="35"/>
        <v>0.6073600807456101</v>
      </c>
      <c r="AW20">
        <f t="shared" ref="AW20:AW57" si="81">1-AV20</f>
        <v>0.3926399192543899</v>
      </c>
      <c r="AX20">
        <f t="shared" si="8"/>
        <v>0.58744252765264093</v>
      </c>
      <c r="AY20">
        <f t="shared" ref="AY20:AY57" si="82">IF(AX20&lt;0.13,0.13,AX20)</f>
        <v>0.58744252765264093</v>
      </c>
      <c r="AZ20">
        <f t="shared" ref="AZ20:AZ57" si="83">1.938*AS20*(Z20/AM20)^(1/4)</f>
        <v>0.80415138192932023</v>
      </c>
      <c r="BA20">
        <f t="shared" ref="BA20:BA57" si="84">1.938*AT20*(Z20/AM20)^(1/4)</f>
        <v>0.51985954243390819</v>
      </c>
      <c r="BB20">
        <f t="shared" si="9"/>
        <v>25.877048674881653</v>
      </c>
      <c r="BC20">
        <f t="shared" ref="BC20:BC57" si="85">0.15726*AJ20*(1/(Z20*AM20^3))^(1/4)</f>
        <v>1.3851672682242896E-2</v>
      </c>
      <c r="BD20">
        <f t="shared" ref="BD20:BD57" si="86">0.0019+0.0322*BC20-0.6642*BC20^2+4.9951*BC20^3</f>
        <v>2.231860078259739E-3</v>
      </c>
      <c r="BE20">
        <f t="shared" ref="BE20:BE57" si="87">1-10.0147*BC20+33.8696*BC20^2+277.2817*BC20^3</f>
        <v>0.86851510709088486</v>
      </c>
      <c r="BF20">
        <f t="shared" ref="BF20:BF57" si="88">BD20/BE20</f>
        <v>2.56974237988262E-3</v>
      </c>
      <c r="BG20">
        <f t="shared" si="36"/>
        <v>3.8698060572378602E-3</v>
      </c>
      <c r="BH20">
        <f t="shared" si="37"/>
        <v>23.242398219673468</v>
      </c>
      <c r="BI20">
        <f t="shared" ref="BI20:BI57" si="89">BG20/BH20</f>
        <v>1.6649770908590115E-4</v>
      </c>
      <c r="BJ20">
        <f t="shared" ref="BJ20:BJ57" si="90">(0.0047+1123.32*BI20+729489.64*BI20^2)</f>
        <v>0.21195274423772534</v>
      </c>
      <c r="BK20">
        <f t="shared" ref="BK20:BK57" si="91">(1+1097.1566*BI20+722153.97*BI20^2)</f>
        <v>1.2026932423943262</v>
      </c>
      <c r="BL20">
        <f t="shared" ref="BL20:BL57" si="92">SQRT(BJ20/BK20)</f>
        <v>0.41979966392347023</v>
      </c>
      <c r="BM20">
        <f t="shared" si="38"/>
        <v>9.6832091982627634E-5</v>
      </c>
      <c r="BN20">
        <f t="shared" ref="BN20:BN57" si="93">1.0886-69.9473*BM20+2334.3497*BM20^2-12896.683*BM20^3</f>
        <v>1.0818487328256978</v>
      </c>
      <c r="BO20">
        <f t="shared" ref="BO20:BO57" si="94">1-53.4401*BM20+1517.9369*BM20^2-8419.8115*BM20^3</f>
        <v>0.99483950854211656</v>
      </c>
      <c r="BP20">
        <f t="shared" ref="BP20:BP57" si="95">BN20/BO20</f>
        <v>1.0874605637758481</v>
      </c>
      <c r="BQ20">
        <f t="shared" si="39"/>
        <v>0.45651557920312852</v>
      </c>
      <c r="BR20">
        <f t="shared" si="40"/>
        <v>0.45651557920312852</v>
      </c>
      <c r="BS20">
        <f t="shared" si="41"/>
        <v>0.45651557920312852</v>
      </c>
      <c r="BT20">
        <f t="shared" si="10"/>
        <v>18.122400418579389</v>
      </c>
      <c r="BU20">
        <f t="shared" si="11"/>
        <v>0.42405131403469842</v>
      </c>
      <c r="BV20">
        <f t="shared" si="12"/>
        <v>34959.319657908251</v>
      </c>
      <c r="BW20">
        <f t="shared" si="13"/>
        <v>0.15693634695247302</v>
      </c>
      <c r="BX20">
        <f t="shared" si="14"/>
        <v>29404.470566919692</v>
      </c>
      <c r="BY20">
        <f t="shared" ref="BY20:BY57" si="96">$BZ$15/3.7065</f>
        <v>1.6187778227438283E-4</v>
      </c>
      <c r="BZ20">
        <f t="shared" ref="BZ20:BZ57" si="97">5.0452/BX20</f>
        <v>1.7157935180359609E-4</v>
      </c>
      <c r="CA20">
        <f t="shared" ref="CA20:CA57" si="98">LOG(($BZ$15^1.1098/2.8257)+(7.149/BX20)^0.8981)</f>
        <v>-3.1793219841791749</v>
      </c>
      <c r="CB20">
        <f t="shared" ref="CB20:CB57" si="99">-4*LOG(BY20-(BZ20*CA20))</f>
        <v>12.601379591951314</v>
      </c>
      <c r="CC20">
        <f t="shared" ref="CC20:CC57" si="100">1/CB20^2</f>
        <v>6.2974367164931443E-3</v>
      </c>
      <c r="CD20">
        <f t="shared" si="15"/>
        <v>23.571086484411619</v>
      </c>
      <c r="CE20" s="11">
        <f t="shared" si="16"/>
        <v>2539021667.2203503</v>
      </c>
      <c r="CF20" s="18">
        <f t="shared" si="42"/>
        <v>0.16392595428794887</v>
      </c>
      <c r="CG20" s="18">
        <f t="shared" si="17"/>
        <v>32.785190857589775</v>
      </c>
      <c r="CH20">
        <f t="shared" ref="CH20:CH57" si="101">CH19+200</f>
        <v>600</v>
      </c>
      <c r="CI20" s="4">
        <f t="shared" si="18"/>
        <v>611.02459075467277</v>
      </c>
      <c r="CJ20" s="11"/>
      <c r="CK20" s="11"/>
      <c r="CQ20" s="13">
        <f t="shared" si="19"/>
        <v>0.89241025419294495</v>
      </c>
      <c r="CR20" s="14">
        <v>0.8</v>
      </c>
      <c r="CS20" s="14">
        <f t="shared" ref="CS20:CS57" si="102">0.27*CQ20/CR20/$CP$18</f>
        <v>0.18168465215403951</v>
      </c>
      <c r="CT20" s="14">
        <f t="shared" si="43"/>
        <v>-7.961276084342922E-2</v>
      </c>
      <c r="CU20" s="14">
        <f t="shared" ref="CU20:CU57" si="103">($DC$12+$DE$12/$CP$18+$CS$13/$CP$18^2)*CS20^2</f>
        <v>5.6302403466979125E-3</v>
      </c>
      <c r="CV20" s="14">
        <f t="shared" ref="CV20:CV57" si="104">$CU$13*($DE$12/$CP$18+$CS$13/$CP$18^2)*CS20^5</f>
        <v>-7.8799117072991068E-6</v>
      </c>
      <c r="CW20" s="14">
        <f t="shared" si="44"/>
        <v>4.5502472658237167E-3</v>
      </c>
      <c r="CX20" s="14">
        <f t="shared" si="45"/>
        <v>0.976481265164167</v>
      </c>
      <c r="CY20" s="14">
        <f t="shared" si="46"/>
        <v>0.93046859062191734</v>
      </c>
      <c r="CZ20" s="14">
        <f t="shared" si="47"/>
        <v>0.13046859062191729</v>
      </c>
      <c r="DA20" s="14">
        <v>0.85</v>
      </c>
      <c r="DB20" s="14">
        <f t="shared" si="48"/>
        <v>0.17099731967439011</v>
      </c>
      <c r="DC20" s="14">
        <f t="shared" si="49"/>
        <v>-7.4929657264403968E-2</v>
      </c>
      <c r="DD20" s="14">
        <f t="shared" si="50"/>
        <v>4.9873409299469387E-3</v>
      </c>
      <c r="DE20" s="14">
        <f t="shared" si="51"/>
        <v>-5.819379203957064E-6</v>
      </c>
      <c r="DF20" s="14">
        <f t="shared" si="52"/>
        <v>4.0199696914356492E-3</v>
      </c>
      <c r="DG20" s="14">
        <f t="shared" ref="DG20:DG57" si="105">EXP(-$CY$13*DB20^2)</f>
        <v>0.97913857390919246</v>
      </c>
      <c r="DH20" s="14">
        <f t="shared" ref="DH20:DH57" si="106">1+DC20+DD20-DE20+DF20*DG20</f>
        <v>0.93399961043557744</v>
      </c>
      <c r="DI20" s="14">
        <f t="shared" ref="DI20:DI57" si="107">DH20-DA20</f>
        <v>8.3999610435577465E-2</v>
      </c>
      <c r="DJ20" s="14">
        <f t="shared" ref="DJ20:DJ57" si="108">(DI20-CZ20)/(DA20-CR20)</f>
        <v>-0.92937960372679773</v>
      </c>
      <c r="DK20" s="14">
        <f t="shared" ref="DK20:DK57" si="109">CR20-CZ20/DJ20</f>
        <v>0.94038245524082975</v>
      </c>
      <c r="DL20" s="14">
        <f t="shared" si="53"/>
        <v>0.85</v>
      </c>
      <c r="DM20" s="14">
        <f t="shared" si="54"/>
        <v>0.17099731967439011</v>
      </c>
      <c r="DN20" s="14">
        <f t="shared" si="55"/>
        <v>-7.4929657264403968E-2</v>
      </c>
      <c r="DO20" s="14">
        <f t="shared" si="56"/>
        <v>4.9873409299469387E-3</v>
      </c>
      <c r="DP20" s="14">
        <f t="shared" si="57"/>
        <v>-5.819379203957064E-6</v>
      </c>
      <c r="DQ20" s="14">
        <f t="shared" si="58"/>
        <v>4.0199696914356492E-3</v>
      </c>
      <c r="DR20" s="14">
        <f t="shared" si="59"/>
        <v>0.97913857390919246</v>
      </c>
      <c r="DS20" s="14">
        <f t="shared" si="60"/>
        <v>0.93399961043557744</v>
      </c>
      <c r="DT20" s="14">
        <f t="shared" si="61"/>
        <v>8.3999610435577465E-2</v>
      </c>
      <c r="DU20" s="14">
        <f t="shared" si="62"/>
        <v>0.94038245524082975</v>
      </c>
      <c r="DV20" s="14">
        <f t="shared" si="63"/>
        <v>0.15456234951343109</v>
      </c>
      <c r="DW20" s="14">
        <f t="shared" si="64"/>
        <v>-6.7727984842542027E-2</v>
      </c>
      <c r="DX20" s="14">
        <f t="shared" si="65"/>
        <v>4.0747209562086318E-3</v>
      </c>
      <c r="DY20" s="14">
        <f t="shared" si="66"/>
        <v>-3.5111444502002693E-6</v>
      </c>
      <c r="DZ20" s="14">
        <f t="shared" si="67"/>
        <v>3.2719576700484315E-3</v>
      </c>
      <c r="EA20" s="14">
        <f t="shared" si="68"/>
        <v>0.98292314714583406</v>
      </c>
      <c r="EB20" s="14">
        <f t="shared" si="69"/>
        <v>0.93956633018848867</v>
      </c>
      <c r="EC20" s="14">
        <f t="shared" si="70"/>
        <v>-8.161250523410768E-4</v>
      </c>
      <c r="ED20" s="14">
        <f t="shared" si="71"/>
        <v>-0.93840928819560887</v>
      </c>
      <c r="EE20" s="14">
        <f t="shared" si="72"/>
        <v>0.93951276537031458</v>
      </c>
      <c r="EI20">
        <f t="shared" si="20"/>
        <v>595.23763954669425</v>
      </c>
      <c r="ES20">
        <f t="shared" ref="ES20:ES57" si="110">(EI20*$EM$18)/(DK20*10.73*$EH$18)</f>
        <v>1.7916629307861676</v>
      </c>
      <c r="ET20">
        <f t="shared" si="73"/>
        <v>2.6734215053749576E-2</v>
      </c>
      <c r="EU20">
        <f t="shared" ref="EU20:EU57" si="111">EXP($EQ$18*ET20^$ER$18)</f>
        <v>1.051232189816141</v>
      </c>
      <c r="EV20">
        <f t="shared" ref="EV20:EV57" si="112">$EP$18*10^-4*EU20</f>
        <v>1.3182650219714756E-2</v>
      </c>
      <c r="EX20" s="16">
        <v>260.60000000000002</v>
      </c>
      <c r="EY20" s="16">
        <v>1509.8</v>
      </c>
      <c r="FA20" s="22">
        <v>491</v>
      </c>
      <c r="FB20" s="22">
        <v>1000.3</v>
      </c>
    </row>
    <row r="21" spans="3:158">
      <c r="C21" s="4">
        <f t="shared" si="74"/>
        <v>611.02459075467277</v>
      </c>
      <c r="D21" s="4">
        <f>Sheet4!D21</f>
        <v>646.92804555090311</v>
      </c>
      <c r="E21" s="4">
        <f t="shared" si="21"/>
        <v>644.50582108154379</v>
      </c>
      <c r="F21" s="4">
        <f t="shared" si="22"/>
        <v>2.4222244693593211</v>
      </c>
      <c r="G21">
        <f t="shared" si="0"/>
        <v>628.97631815278794</v>
      </c>
      <c r="I21">
        <f t="shared" si="1"/>
        <v>628.97631815278794</v>
      </c>
      <c r="M21">
        <f t="shared" si="23"/>
        <v>94.4340406698701</v>
      </c>
      <c r="O21">
        <f t="shared" si="24"/>
        <v>1.2281410856500705</v>
      </c>
      <c r="P21">
        <f t="shared" si="25"/>
        <v>2.6120126210070298E-2</v>
      </c>
      <c r="Q21">
        <f t="shared" si="26"/>
        <v>122.81410856500705</v>
      </c>
      <c r="R21">
        <f t="shared" si="75"/>
        <v>689.60121959251455</v>
      </c>
      <c r="S21">
        <f t="shared" si="27"/>
        <v>406.34024916936556</v>
      </c>
      <c r="T21">
        <f t="shared" si="76"/>
        <v>0.80055659593301309</v>
      </c>
      <c r="U21">
        <f t="shared" si="28"/>
        <v>48.33</v>
      </c>
      <c r="V21">
        <f t="shared" si="29"/>
        <v>1.0234509047083922</v>
      </c>
      <c r="W21">
        <f t="shared" si="30"/>
        <v>49.46338222455659</v>
      </c>
      <c r="X21">
        <f t="shared" si="31"/>
        <v>60.74801194519133</v>
      </c>
      <c r="Y21">
        <f t="shared" si="2"/>
        <v>1.2281410856500705</v>
      </c>
      <c r="Z21">
        <f t="shared" si="32"/>
        <v>49.46338222455659</v>
      </c>
      <c r="AE21">
        <f t="shared" ref="AE21:AE57" si="113">10.715*(M21+100)^-0.515</f>
        <v>0.71002630713415682</v>
      </c>
      <c r="AF21">
        <f t="shared" ref="AF21:AF57" si="114">5.44*(M21+150)^-0.338</f>
        <v>0.84800858603297291</v>
      </c>
      <c r="AG21">
        <f t="shared" si="33"/>
        <v>2.9185256006018365</v>
      </c>
      <c r="AH21">
        <f t="shared" si="3"/>
        <v>0</v>
      </c>
      <c r="AI21">
        <f t="shared" si="4"/>
        <v>2.9185256006018365</v>
      </c>
      <c r="AJ21">
        <f t="shared" si="77"/>
        <v>2.9185256006018365</v>
      </c>
      <c r="AK21">
        <f t="shared" si="5"/>
        <v>0</v>
      </c>
      <c r="AL21">
        <f t="shared" si="6"/>
        <v>30</v>
      </c>
      <c r="AM21">
        <f t="shared" si="78"/>
        <v>30</v>
      </c>
      <c r="AO21">
        <f t="shared" si="79"/>
        <v>0.94299298073881255</v>
      </c>
      <c r="AQ21">
        <f t="shared" si="34"/>
        <v>0.93633539343988093</v>
      </c>
      <c r="AS21">
        <f t="shared" si="7"/>
        <v>0.36584395403218878</v>
      </c>
      <c r="AT21">
        <f t="shared" si="7"/>
        <v>0.21556969334594134</v>
      </c>
      <c r="AU21">
        <f t="shared" si="80"/>
        <v>0.58141364737813017</v>
      </c>
      <c r="AV21">
        <f t="shared" si="35"/>
        <v>0.6292317968144584</v>
      </c>
      <c r="AW21">
        <f t="shared" si="81"/>
        <v>0.3707682031855416</v>
      </c>
      <c r="AX21">
        <f t="shared" si="8"/>
        <v>0.62113393349098489</v>
      </c>
      <c r="AY21">
        <f t="shared" si="82"/>
        <v>0.62113393349098489</v>
      </c>
      <c r="AZ21">
        <f t="shared" si="83"/>
        <v>0.80341566179816171</v>
      </c>
      <c r="BA21">
        <f t="shared" si="84"/>
        <v>0.47340420945679462</v>
      </c>
      <c r="BB21">
        <f t="shared" si="9"/>
        <v>25.867576083490789</v>
      </c>
      <c r="BC21">
        <f t="shared" si="85"/>
        <v>1.3501122728760013E-2</v>
      </c>
      <c r="BD21">
        <f t="shared" si="86"/>
        <v>2.2259584523542752E-3</v>
      </c>
      <c r="BE21">
        <f t="shared" si="87"/>
        <v>0.87164645474978419</v>
      </c>
      <c r="BF21">
        <f t="shared" si="88"/>
        <v>2.5537400401556862E-3</v>
      </c>
      <c r="BG21">
        <f t="shared" si="36"/>
        <v>3.8421894928416171E-3</v>
      </c>
      <c r="BH21">
        <f t="shared" si="37"/>
        <v>22.016381136839072</v>
      </c>
      <c r="BI21">
        <f t="shared" si="89"/>
        <v>1.7451503355438578E-4</v>
      </c>
      <c r="BJ21">
        <f t="shared" si="90"/>
        <v>0.22295319698853264</v>
      </c>
      <c r="BK21">
        <f t="shared" si="91"/>
        <v>1.2134638788844239</v>
      </c>
      <c r="BL21">
        <f t="shared" si="92"/>
        <v>0.42864071972290185</v>
      </c>
      <c r="BM21">
        <f t="shared" si="38"/>
        <v>8.7392748570459545E-5</v>
      </c>
      <c r="BN21">
        <f t="shared" si="93"/>
        <v>1.0825049331682108</v>
      </c>
      <c r="BO21">
        <f t="shared" si="94"/>
        <v>0.99534131038891338</v>
      </c>
      <c r="BP21">
        <f t="shared" si="95"/>
        <v>1.0875715916435134</v>
      </c>
      <c r="BQ21">
        <f t="shared" si="39"/>
        <v>0.46617746979225749</v>
      </c>
      <c r="BR21">
        <f t="shared" si="40"/>
        <v>0.46617746979225749</v>
      </c>
      <c r="BS21">
        <f t="shared" si="41"/>
        <v>0.46617746979225749</v>
      </c>
      <c r="BT21">
        <f t="shared" si="10"/>
        <v>18.095879332837264</v>
      </c>
      <c r="BU21">
        <f t="shared" si="11"/>
        <v>0.40951502166273196</v>
      </c>
      <c r="BV21">
        <f t="shared" si="12"/>
        <v>34881.928142458302</v>
      </c>
      <c r="BW21">
        <f t="shared" si="13"/>
        <v>0.16374505763137362</v>
      </c>
      <c r="BX21">
        <f t="shared" si="14"/>
        <v>28119.410633877287</v>
      </c>
      <c r="BY21">
        <f t="shared" si="96"/>
        <v>1.6187778227438283E-4</v>
      </c>
      <c r="BZ21">
        <f t="shared" si="97"/>
        <v>1.7942054567536772E-4</v>
      </c>
      <c r="CA21">
        <f t="shared" si="98"/>
        <v>-3.1643268995268321</v>
      </c>
      <c r="CB21">
        <f t="shared" si="99"/>
        <v>12.547605838280292</v>
      </c>
      <c r="CC21">
        <f t="shared" si="100"/>
        <v>6.3515286990586299E-3</v>
      </c>
      <c r="CD21">
        <f t="shared" si="15"/>
        <v>24.07281028596557</v>
      </c>
      <c r="CE21" s="11">
        <f t="shared" si="16"/>
        <v>2496368475.6554995</v>
      </c>
      <c r="CF21" s="18">
        <f t="shared" si="42"/>
        <v>0.1674061516343551</v>
      </c>
      <c r="CG21" s="18">
        <f t="shared" si="17"/>
        <v>33.481230326871021</v>
      </c>
      <c r="CH21">
        <f t="shared" si="101"/>
        <v>800</v>
      </c>
      <c r="CI21" s="4">
        <f t="shared" si="18"/>
        <v>644.50582108154379</v>
      </c>
      <c r="CJ21" s="11"/>
      <c r="CK21" s="11"/>
      <c r="CL21" s="11"/>
      <c r="CM21" s="11"/>
      <c r="CN21" s="11"/>
      <c r="CO21" s="11"/>
      <c r="CP21" s="11"/>
      <c r="CQ21" s="13">
        <f t="shared" si="19"/>
        <v>0.94299298073881255</v>
      </c>
      <c r="CR21" s="14">
        <v>0.8</v>
      </c>
      <c r="CS21" s="14">
        <f t="shared" si="102"/>
        <v>0.19198272418347842</v>
      </c>
      <c r="CT21" s="14">
        <f t="shared" si="43"/>
        <v>-8.412529360779844E-2</v>
      </c>
      <c r="CU21" s="14">
        <f t="shared" si="103"/>
        <v>6.2865844064229955E-3</v>
      </c>
      <c r="CV21" s="14">
        <f t="shared" si="104"/>
        <v>-1.0381040661348863E-5</v>
      </c>
      <c r="CW21" s="14">
        <f t="shared" si="44"/>
        <v>5.0944597864266052E-3</v>
      </c>
      <c r="CX21" s="14">
        <f t="shared" si="45"/>
        <v>0.97377582480946934</v>
      </c>
      <c r="CY21" s="14">
        <f t="shared" si="46"/>
        <v>0.92713253361977221</v>
      </c>
      <c r="CZ21" s="14">
        <f t="shared" si="47"/>
        <v>0.12713253361977217</v>
      </c>
      <c r="DA21" s="14">
        <v>0.85</v>
      </c>
      <c r="DB21" s="14">
        <f t="shared" si="48"/>
        <v>0.1806896227609209</v>
      </c>
      <c r="DC21" s="14">
        <f t="shared" si="49"/>
        <v>-7.9176746924986788E-2</v>
      </c>
      <c r="DD21" s="14">
        <f t="shared" si="50"/>
        <v>5.5687391281809256E-3</v>
      </c>
      <c r="DE21" s="14">
        <f t="shared" si="51"/>
        <v>-7.6664833800266888E-6</v>
      </c>
      <c r="DF21" s="14">
        <f t="shared" si="52"/>
        <v>4.499400393498657E-3</v>
      </c>
      <c r="DG21" s="14">
        <f t="shared" si="105"/>
        <v>0.97673515709772041</v>
      </c>
      <c r="DH21" s="14">
        <f t="shared" si="106"/>
        <v>0.93079438123676361</v>
      </c>
      <c r="DI21" s="14">
        <f t="shared" si="107"/>
        <v>8.0794381236763635E-2</v>
      </c>
      <c r="DJ21" s="14">
        <f t="shared" si="108"/>
        <v>-0.92676304766017192</v>
      </c>
      <c r="DK21" s="14">
        <f t="shared" si="109"/>
        <v>0.93717911384225749</v>
      </c>
      <c r="DL21" s="14">
        <f t="shared" si="53"/>
        <v>0.85</v>
      </c>
      <c r="DM21" s="14">
        <f t="shared" si="54"/>
        <v>0.1806896227609209</v>
      </c>
      <c r="DN21" s="14">
        <f t="shared" si="55"/>
        <v>-7.9176746924986788E-2</v>
      </c>
      <c r="DO21" s="14">
        <f t="shared" si="56"/>
        <v>5.5687391281809256E-3</v>
      </c>
      <c r="DP21" s="14">
        <f t="shared" si="57"/>
        <v>-7.6664833800266888E-6</v>
      </c>
      <c r="DQ21" s="14">
        <f t="shared" si="58"/>
        <v>4.499400393498657E-3</v>
      </c>
      <c r="DR21" s="14">
        <f t="shared" si="59"/>
        <v>0.97673515709772041</v>
      </c>
      <c r="DS21" s="14">
        <f t="shared" si="60"/>
        <v>0.93079438123676361</v>
      </c>
      <c r="DT21" s="14">
        <f t="shared" si="61"/>
        <v>8.0794381236763635E-2</v>
      </c>
      <c r="DU21" s="14">
        <f t="shared" si="62"/>
        <v>0.93717911384225749</v>
      </c>
      <c r="DV21" s="14">
        <f t="shared" si="63"/>
        <v>0.16388135104410129</v>
      </c>
      <c r="DW21" s="14">
        <f t="shared" si="64"/>
        <v>-7.1811496748279524E-2</v>
      </c>
      <c r="DX21" s="14">
        <f t="shared" si="65"/>
        <v>4.5808864046894358E-3</v>
      </c>
      <c r="DY21" s="14">
        <f t="shared" si="66"/>
        <v>-4.7051971011824329E-6</v>
      </c>
      <c r="DZ21" s="14">
        <f t="shared" si="67"/>
        <v>3.6861402816034203E-3</v>
      </c>
      <c r="EA21" s="14">
        <f t="shared" si="68"/>
        <v>0.98082231022155519</v>
      </c>
      <c r="EB21" s="14">
        <f t="shared" si="69"/>
        <v>0.93638954348031411</v>
      </c>
      <c r="EC21" s="14">
        <f t="shared" si="70"/>
        <v>-7.8957036194338137E-4</v>
      </c>
      <c r="ED21" s="14">
        <f t="shared" si="71"/>
        <v>-0.93581992294995764</v>
      </c>
      <c r="EE21" s="14">
        <f t="shared" si="72"/>
        <v>0.93633539343988093</v>
      </c>
      <c r="EI21">
        <f t="shared" si="20"/>
        <v>628.97631815278794</v>
      </c>
      <c r="ES21">
        <f t="shared" si="110"/>
        <v>1.8996873600666657</v>
      </c>
      <c r="ET21">
        <f t="shared" si="73"/>
        <v>2.8346096548767276E-2</v>
      </c>
      <c r="EU21">
        <f t="shared" si="111"/>
        <v>1.0553408767539543</v>
      </c>
      <c r="EV21">
        <f t="shared" si="112"/>
        <v>1.3234173929974216E-2</v>
      </c>
      <c r="EX21" s="16">
        <v>355.1</v>
      </c>
      <c r="EY21" s="16">
        <v>2140.4</v>
      </c>
      <c r="FA21" s="22">
        <v>802</v>
      </c>
      <c r="FB21" s="22">
        <v>1750.1</v>
      </c>
    </row>
    <row r="22" spans="3:158">
      <c r="C22" s="4">
        <f t="shared" si="74"/>
        <v>644.50582108154379</v>
      </c>
      <c r="D22" s="4">
        <f>Sheet4!D22</f>
        <v>682.73863260747009</v>
      </c>
      <c r="E22" s="4">
        <f t="shared" si="21"/>
        <v>678.7007321751239</v>
      </c>
      <c r="F22" s="4">
        <f t="shared" si="22"/>
        <v>4.0379004323461913</v>
      </c>
      <c r="G22">
        <f t="shared" si="0"/>
        <v>663.62222684450694</v>
      </c>
      <c r="I22">
        <f t="shared" si="1"/>
        <v>663.62222684450694</v>
      </c>
      <c r="M22">
        <f t="shared" si="23"/>
        <v>100.13759564392973</v>
      </c>
      <c r="O22">
        <f t="shared" si="24"/>
        <v>1.2272179353125523</v>
      </c>
      <c r="P22">
        <f t="shared" si="25"/>
        <v>2.4671143739418706E-2</v>
      </c>
      <c r="Q22">
        <f t="shared" si="26"/>
        <v>122.72179353125523</v>
      </c>
      <c r="R22">
        <f t="shared" si="75"/>
        <v>689.08287067799813</v>
      </c>
      <c r="S22">
        <f t="shared" si="27"/>
        <v>369.72769190034978</v>
      </c>
      <c r="T22">
        <f t="shared" si="76"/>
        <v>0.79998624043560707</v>
      </c>
      <c r="U22">
        <f t="shared" si="28"/>
        <v>48.33</v>
      </c>
      <c r="V22">
        <f t="shared" si="29"/>
        <v>1.0226816127604603</v>
      </c>
      <c r="W22">
        <f t="shared" si="30"/>
        <v>49.426202344713047</v>
      </c>
      <c r="X22">
        <f t="shared" si="31"/>
        <v>60.656721991819175</v>
      </c>
      <c r="Y22">
        <f t="shared" si="2"/>
        <v>1.2272179353125523</v>
      </c>
      <c r="Z22">
        <f t="shared" si="32"/>
        <v>49.426202344713047</v>
      </c>
      <c r="AE22">
        <f t="shared" si="113"/>
        <v>0.69953251566266628</v>
      </c>
      <c r="AF22">
        <f t="shared" si="114"/>
        <v>0.84142305494544334</v>
      </c>
      <c r="AG22">
        <f t="shared" si="33"/>
        <v>2.8439999591700182</v>
      </c>
      <c r="AH22">
        <f t="shared" si="3"/>
        <v>0</v>
      </c>
      <c r="AI22">
        <f t="shared" si="4"/>
        <v>2.8439999591700182</v>
      </c>
      <c r="AJ22">
        <f t="shared" si="77"/>
        <v>2.8439999591700182</v>
      </c>
      <c r="AK22">
        <f t="shared" si="5"/>
        <v>0</v>
      </c>
      <c r="AL22">
        <f t="shared" si="6"/>
        <v>30</v>
      </c>
      <c r="AM22">
        <f t="shared" si="78"/>
        <v>30</v>
      </c>
      <c r="AO22">
        <f t="shared" si="79"/>
        <v>0.99493587233059511</v>
      </c>
      <c r="AQ22">
        <f t="shared" si="34"/>
        <v>0.93310836356742055</v>
      </c>
      <c r="AS22">
        <f t="shared" si="7"/>
        <v>0.36556896203526767</v>
      </c>
      <c r="AT22">
        <f t="shared" si="7"/>
        <v>0.19614617387124914</v>
      </c>
      <c r="AU22">
        <f t="shared" si="80"/>
        <v>0.56171513590651678</v>
      </c>
      <c r="AV22">
        <f t="shared" si="35"/>
        <v>0.65080845906938023</v>
      </c>
      <c r="AW22">
        <f t="shared" si="81"/>
        <v>0.34919154093061977</v>
      </c>
      <c r="AX22">
        <f t="shared" si="8"/>
        <v>0.6511008019892609</v>
      </c>
      <c r="AY22">
        <f t="shared" si="82"/>
        <v>0.6511008019892609</v>
      </c>
      <c r="AZ22">
        <f t="shared" si="83"/>
        <v>0.80266085871741111</v>
      </c>
      <c r="BA22">
        <f t="shared" si="84"/>
        <v>0.43066800714455289</v>
      </c>
      <c r="BB22">
        <f t="shared" si="9"/>
        <v>25.857852383610762</v>
      </c>
      <c r="BC22">
        <f t="shared" si="85"/>
        <v>1.3158839972799269E-2</v>
      </c>
      <c r="BD22">
        <f t="shared" si="86"/>
        <v>2.220086484507167E-3</v>
      </c>
      <c r="BE22">
        <f t="shared" si="87"/>
        <v>0.8747146501212083</v>
      </c>
      <c r="BF22">
        <f t="shared" si="88"/>
        <v>2.5380693969165053E-3</v>
      </c>
      <c r="BG22">
        <f t="shared" si="36"/>
        <v>3.8150249143129576E-3</v>
      </c>
      <c r="BH22">
        <f t="shared" si="37"/>
        <v>20.842806011415252</v>
      </c>
      <c r="BI22">
        <f t="shared" si="89"/>
        <v>1.8303797061794525E-4</v>
      </c>
      <c r="BJ22">
        <f t="shared" si="90"/>
        <v>0.234750230657369</v>
      </c>
      <c r="BK22">
        <f t="shared" si="91"/>
        <v>1.2250155688080853</v>
      </c>
      <c r="BL22">
        <f t="shared" si="92"/>
        <v>0.43775610318742797</v>
      </c>
      <c r="BM22">
        <f t="shared" si="38"/>
        <v>7.8794781187176922E-5</v>
      </c>
      <c r="BN22">
        <f t="shared" si="93"/>
        <v>1.0831030045772203</v>
      </c>
      <c r="BO22">
        <f t="shared" si="94"/>
        <v>0.99579861918451684</v>
      </c>
      <c r="BP22">
        <f t="shared" si="95"/>
        <v>1.087672731926661</v>
      </c>
      <c r="BQ22">
        <f t="shared" si="39"/>
        <v>0.47613537667143913</v>
      </c>
      <c r="BR22">
        <f t="shared" si="40"/>
        <v>0.47613537667143913</v>
      </c>
      <c r="BS22">
        <f t="shared" si="41"/>
        <v>0.47613537667143913</v>
      </c>
      <c r="BT22">
        <f t="shared" si="10"/>
        <v>18.068685488501863</v>
      </c>
      <c r="BU22">
        <f t="shared" si="11"/>
        <v>0.39451254308679795</v>
      </c>
      <c r="BV22">
        <f t="shared" si="12"/>
        <v>34802.389761623359</v>
      </c>
      <c r="BW22">
        <f t="shared" si="13"/>
        <v>0.17103605107518294</v>
      </c>
      <c r="BX22">
        <f t="shared" si="14"/>
        <v>26859.340002622721</v>
      </c>
      <c r="BY22">
        <f t="shared" si="96"/>
        <v>1.6187778227438283E-4</v>
      </c>
      <c r="BZ22">
        <f t="shared" si="97"/>
        <v>1.8783782473833513E-4</v>
      </c>
      <c r="CA22">
        <f t="shared" si="98"/>
        <v>-3.1488565289094508</v>
      </c>
      <c r="CB22">
        <f t="shared" si="99"/>
        <v>12.49200788777792</v>
      </c>
      <c r="CC22">
        <f t="shared" si="100"/>
        <v>6.4081917784314605E-3</v>
      </c>
      <c r="CD22">
        <f t="shared" si="15"/>
        <v>24.587222386042523</v>
      </c>
      <c r="CE22" s="11">
        <f t="shared" si="16"/>
        <v>2454711266.9778662</v>
      </c>
      <c r="CF22" s="18">
        <f t="shared" si="42"/>
        <v>0.17097455546790077</v>
      </c>
      <c r="CG22" s="18">
        <f t="shared" si="17"/>
        <v>34.194911093580153</v>
      </c>
      <c r="CH22">
        <f t="shared" si="101"/>
        <v>1000</v>
      </c>
      <c r="CI22" s="4">
        <f t="shared" si="18"/>
        <v>678.7007321751239</v>
      </c>
      <c r="CJ22" s="11"/>
      <c r="CK22" s="11"/>
      <c r="CL22" s="11"/>
      <c r="CM22" s="11"/>
      <c r="CN22" s="11"/>
      <c r="CO22" s="11"/>
      <c r="CP22" s="11"/>
      <c r="CQ22" s="13">
        <f t="shared" si="19"/>
        <v>0.99493587233059511</v>
      </c>
      <c r="CR22" s="14">
        <v>0.8</v>
      </c>
      <c r="CS22" s="14">
        <f t="shared" si="102"/>
        <v>0.2025577104595635</v>
      </c>
      <c r="CT22" s="14">
        <f t="shared" si="43"/>
        <v>-8.8759167979348033E-2</v>
      </c>
      <c r="CU22" s="14">
        <f t="shared" si="103"/>
        <v>6.9982267516918517E-3</v>
      </c>
      <c r="CV22" s="14">
        <f t="shared" si="104"/>
        <v>-1.3572943458916526E-5</v>
      </c>
      <c r="CW22" s="14">
        <f t="shared" si="44"/>
        <v>5.6877717778253739E-3</v>
      </c>
      <c r="CX22" s="14">
        <f t="shared" si="45"/>
        <v>0.97085091468446816</v>
      </c>
      <c r="CY22" s="14">
        <f t="shared" si="46"/>
        <v>0.92377461014882101</v>
      </c>
      <c r="CZ22" s="14">
        <f t="shared" si="47"/>
        <v>0.12377461014882096</v>
      </c>
      <c r="DA22" s="14">
        <v>0.85</v>
      </c>
      <c r="DB22" s="14">
        <f t="shared" si="48"/>
        <v>0.19064255102076563</v>
      </c>
      <c r="DC22" s="14">
        <f t="shared" si="49"/>
        <v>-8.3538040451151097E-2</v>
      </c>
      <c r="DD22" s="14">
        <f t="shared" si="50"/>
        <v>6.1991212748550651E-3</v>
      </c>
      <c r="DE22" s="14">
        <f t="shared" si="51"/>
        <v>-1.0023729685719654E-5</v>
      </c>
      <c r="DF22" s="14">
        <f t="shared" si="52"/>
        <v>5.021773056332831E-3</v>
      </c>
      <c r="DG22" s="14">
        <f t="shared" si="105"/>
        <v>0.97413591319243265</v>
      </c>
      <c r="DH22" s="14">
        <f t="shared" si="106"/>
        <v>0.92756299403546572</v>
      </c>
      <c r="DI22" s="14">
        <f t="shared" si="107"/>
        <v>7.7562994035465738E-2</v>
      </c>
      <c r="DJ22" s="14">
        <f t="shared" si="108"/>
        <v>-0.92423232226710572</v>
      </c>
      <c r="DK22" s="14">
        <f t="shared" si="109"/>
        <v>0.93392153376026354</v>
      </c>
      <c r="DL22" s="14">
        <f t="shared" si="53"/>
        <v>0.85</v>
      </c>
      <c r="DM22" s="14">
        <f t="shared" si="54"/>
        <v>0.19064255102076563</v>
      </c>
      <c r="DN22" s="14">
        <f t="shared" si="55"/>
        <v>-8.3538040451151097E-2</v>
      </c>
      <c r="DO22" s="14">
        <f t="shared" si="56"/>
        <v>6.1991212748550651E-3</v>
      </c>
      <c r="DP22" s="14">
        <f t="shared" si="57"/>
        <v>-1.0023729685719654E-5</v>
      </c>
      <c r="DQ22" s="14">
        <f t="shared" si="58"/>
        <v>5.021773056332831E-3</v>
      </c>
      <c r="DR22" s="14">
        <f t="shared" si="59"/>
        <v>0.97413591319243265</v>
      </c>
      <c r="DS22" s="14">
        <f t="shared" si="60"/>
        <v>0.92756299403546572</v>
      </c>
      <c r="DT22" s="14">
        <f t="shared" si="61"/>
        <v>7.7562994035465738E-2</v>
      </c>
      <c r="DU22" s="14">
        <f t="shared" si="62"/>
        <v>0.93392153376026354</v>
      </c>
      <c r="DV22" s="14">
        <f t="shared" si="63"/>
        <v>0.17351154514577008</v>
      </c>
      <c r="DW22" s="14">
        <f t="shared" si="64"/>
        <v>-7.6031370748654264E-2</v>
      </c>
      <c r="DX22" s="14">
        <f t="shared" si="65"/>
        <v>5.1350799025553081E-3</v>
      </c>
      <c r="DY22" s="14">
        <f t="shared" si="66"/>
        <v>-6.2599667854670145E-6</v>
      </c>
      <c r="DZ22" s="14">
        <f t="shared" si="67"/>
        <v>4.1415839381397472E-3</v>
      </c>
      <c r="EA22" s="14">
        <f t="shared" si="68"/>
        <v>0.97852728228572861</v>
      </c>
      <c r="EB22" s="14">
        <f t="shared" si="69"/>
        <v>0.93316262199603262</v>
      </c>
      <c r="EC22" s="14">
        <f t="shared" si="70"/>
        <v>-7.5891176423092954E-4</v>
      </c>
      <c r="ED22" s="14">
        <f t="shared" si="71"/>
        <v>-0.9332754334952551</v>
      </c>
      <c r="EE22" s="14">
        <f t="shared" si="72"/>
        <v>0.93310836356742055</v>
      </c>
      <c r="EI22">
        <f t="shared" si="20"/>
        <v>663.62222684450694</v>
      </c>
      <c r="ES22">
        <f t="shared" si="110"/>
        <v>2.011319085661885</v>
      </c>
      <c r="ET22">
        <f t="shared" si="73"/>
        <v>3.0011804147893763E-2</v>
      </c>
      <c r="EU22">
        <f t="shared" si="111"/>
        <v>1.0596743639529274</v>
      </c>
      <c r="EV22">
        <f t="shared" si="112"/>
        <v>1.3288516677969466E-2</v>
      </c>
      <c r="EX22" s="16">
        <v>472.9</v>
      </c>
      <c r="EY22" s="16">
        <v>3019.3</v>
      </c>
      <c r="FA22" s="22">
        <v>1124.9000000000001</v>
      </c>
      <c r="FB22" s="22">
        <v>2538.3000000000002</v>
      </c>
    </row>
    <row r="23" spans="3:158">
      <c r="C23" s="4">
        <f t="shared" si="74"/>
        <v>678.7007321751239</v>
      </c>
      <c r="D23" s="4">
        <f>Sheet4!D23</f>
        <v>719.6900061774287</v>
      </c>
      <c r="E23" s="4">
        <f t="shared" si="21"/>
        <v>713.63003983355009</v>
      </c>
      <c r="F23" s="4">
        <f t="shared" si="22"/>
        <v>6.0599663438786138</v>
      </c>
      <c r="G23">
        <f t="shared" si="0"/>
        <v>699.19536917627624</v>
      </c>
      <c r="I23">
        <f t="shared" si="1"/>
        <v>699.19536917627624</v>
      </c>
      <c r="M23">
        <f t="shared" si="23"/>
        <v>106.02289832723091</v>
      </c>
      <c r="O23">
        <f t="shared" si="24"/>
        <v>1.2262708005639975</v>
      </c>
      <c r="P23">
        <f t="shared" si="25"/>
        <v>2.3333777467979978E-2</v>
      </c>
      <c r="Q23">
        <f t="shared" si="26"/>
        <v>122.62708005639975</v>
      </c>
      <c r="R23">
        <f t="shared" si="75"/>
        <v>688.55105451668464</v>
      </c>
      <c r="S23">
        <f t="shared" si="27"/>
        <v>335.9529650917122</v>
      </c>
      <c r="T23">
        <f t="shared" si="76"/>
        <v>0.79939771016727701</v>
      </c>
      <c r="U23">
        <f t="shared" si="28"/>
        <v>48.33</v>
      </c>
      <c r="V23">
        <f t="shared" si="29"/>
        <v>1.0218923338033312</v>
      </c>
      <c r="W23">
        <f t="shared" si="30"/>
        <v>49.388056492714995</v>
      </c>
      <c r="X23">
        <f t="shared" si="31"/>
        <v>60.563131573621554</v>
      </c>
      <c r="Y23">
        <f t="shared" si="2"/>
        <v>1.2262708005639975</v>
      </c>
      <c r="Z23">
        <f t="shared" si="32"/>
        <v>49.388056492714995</v>
      </c>
      <c r="AE23">
        <f t="shared" si="113"/>
        <v>0.68916894099941728</v>
      </c>
      <c r="AF23">
        <f t="shared" si="114"/>
        <v>0.83483502628580164</v>
      </c>
      <c r="AG23">
        <f t="shared" si="33"/>
        <v>2.7712657913051313</v>
      </c>
      <c r="AH23">
        <f t="shared" si="3"/>
        <v>0</v>
      </c>
      <c r="AI23">
        <f t="shared" si="4"/>
        <v>2.7712657913051313</v>
      </c>
      <c r="AJ23">
        <f t="shared" si="77"/>
        <v>2.7712657913051313</v>
      </c>
      <c r="AK23">
        <f t="shared" si="5"/>
        <v>0</v>
      </c>
      <c r="AL23">
        <f t="shared" si="6"/>
        <v>30</v>
      </c>
      <c r="AM23">
        <f t="shared" si="78"/>
        <v>30</v>
      </c>
      <c r="AO23">
        <f t="shared" si="79"/>
        <v>1.0482689193047621</v>
      </c>
      <c r="AQ23">
        <f t="shared" si="34"/>
        <v>0.92983410184665094</v>
      </c>
      <c r="AS23">
        <f t="shared" si="7"/>
        <v>0.36528682545872837</v>
      </c>
      <c r="AT23">
        <f t="shared" si="7"/>
        <v>0.17822816669410077</v>
      </c>
      <c r="AU23">
        <f t="shared" si="80"/>
        <v>0.54351499215282917</v>
      </c>
      <c r="AV23">
        <f t="shared" si="35"/>
        <v>0.67208233578221999</v>
      </c>
      <c r="AW23">
        <f t="shared" si="81"/>
        <v>0.32791766421778001</v>
      </c>
      <c r="AX23">
        <f t="shared" si="8"/>
        <v>0.67787030605844034</v>
      </c>
      <c r="AY23">
        <f t="shared" si="82"/>
        <v>0.67787030605844034</v>
      </c>
      <c r="AZ23">
        <f t="shared" si="83"/>
        <v>0.80188659257643646</v>
      </c>
      <c r="BA23">
        <f t="shared" si="84"/>
        <v>0.39125083997212251</v>
      </c>
      <c r="BB23">
        <f t="shared" si="9"/>
        <v>25.847872250095534</v>
      </c>
      <c r="BC23">
        <f t="shared" si="85"/>
        <v>1.2824783048528543E-2</v>
      </c>
      <c r="BD23">
        <f t="shared" si="86"/>
        <v>2.2142501281233479E-3</v>
      </c>
      <c r="BE23">
        <f t="shared" si="87"/>
        <v>0.87771923578928979</v>
      </c>
      <c r="BF23">
        <f t="shared" si="88"/>
        <v>2.522731686667641E-3</v>
      </c>
      <c r="BG23">
        <f t="shared" si="36"/>
        <v>3.7883126562007815E-3</v>
      </c>
      <c r="BH23">
        <f t="shared" si="37"/>
        <v>19.715977766431866</v>
      </c>
      <c r="BI23">
        <f t="shared" si="89"/>
        <v>1.9214429540748959E-4</v>
      </c>
      <c r="BJ23">
        <f t="shared" si="90"/>
        <v>0.24747187180479258</v>
      </c>
      <c r="BK23">
        <f t="shared" si="91"/>
        <v>1.2374738949893702</v>
      </c>
      <c r="BL23">
        <f t="shared" si="92"/>
        <v>0.44719289881035651</v>
      </c>
      <c r="BM23">
        <f t="shared" si="38"/>
        <v>7.094556051963695E-5</v>
      </c>
      <c r="BN23">
        <f t="shared" si="93"/>
        <v>1.0836492944076943</v>
      </c>
      <c r="BO23">
        <f t="shared" si="94"/>
        <v>0.99621629933480071</v>
      </c>
      <c r="BP23">
        <f t="shared" si="95"/>
        <v>1.0877650718335716</v>
      </c>
      <c r="BQ23">
        <f t="shared" si="39"/>
        <v>0.48644081569791059</v>
      </c>
      <c r="BR23">
        <f t="shared" si="40"/>
        <v>0.48644081569791059</v>
      </c>
      <c r="BS23">
        <f t="shared" si="41"/>
        <v>0.48644081569791059</v>
      </c>
      <c r="BT23">
        <f t="shared" si="10"/>
        <v>18.040806371800198</v>
      </c>
      <c r="BU23">
        <f t="shared" si="11"/>
        <v>0.37903251113494724</v>
      </c>
      <c r="BV23">
        <f t="shared" si="12"/>
        <v>34720.65950077743</v>
      </c>
      <c r="BW23">
        <f t="shared" si="13"/>
        <v>0.178891841492097</v>
      </c>
      <c r="BX23">
        <f t="shared" si="14"/>
        <v>25619.542042139987</v>
      </c>
      <c r="BY23">
        <f t="shared" si="96"/>
        <v>1.6187778227438283E-4</v>
      </c>
      <c r="BZ23">
        <f t="shared" si="97"/>
        <v>1.9692779799504088E-4</v>
      </c>
      <c r="CA23">
        <f t="shared" si="98"/>
        <v>-3.132821252481917</v>
      </c>
      <c r="CB23">
        <f t="shared" si="99"/>
        <v>12.434257477040182</v>
      </c>
      <c r="CC23">
        <f t="shared" si="100"/>
        <v>6.4678551895960132E-3</v>
      </c>
      <c r="CD23">
        <f t="shared" si="15"/>
        <v>25.11653744226405</v>
      </c>
      <c r="CE23" s="11">
        <f t="shared" si="16"/>
        <v>2413974642.7394776</v>
      </c>
      <c r="CF23" s="18">
        <f t="shared" si="42"/>
        <v>0.1746465382921307</v>
      </c>
      <c r="CG23" s="18">
        <f t="shared" si="17"/>
        <v>34.92930765842614</v>
      </c>
      <c r="CH23">
        <f t="shared" si="101"/>
        <v>1200</v>
      </c>
      <c r="CI23" s="4">
        <f t="shared" si="18"/>
        <v>713.63003983355009</v>
      </c>
      <c r="CJ23" s="11"/>
      <c r="CK23" s="11"/>
      <c r="CL23" s="11"/>
      <c r="CM23" s="11"/>
      <c r="CN23" s="11"/>
      <c r="CO23" s="11"/>
      <c r="CP23" s="11"/>
      <c r="CQ23" s="13">
        <f t="shared" si="19"/>
        <v>1.0482689193047621</v>
      </c>
      <c r="CR23" s="14">
        <v>0.8</v>
      </c>
      <c r="CS23" s="14">
        <f t="shared" si="102"/>
        <v>0.21341571667619932</v>
      </c>
      <c r="CT23" s="14">
        <f t="shared" si="43"/>
        <v>-9.3517059424292948E-2</v>
      </c>
      <c r="CU23" s="14">
        <f t="shared" si="103"/>
        <v>7.768608748967609E-3</v>
      </c>
      <c r="CV23" s="14">
        <f t="shared" si="104"/>
        <v>-1.7622281674381148E-5</v>
      </c>
      <c r="CW23" s="14">
        <f t="shared" si="44"/>
        <v>6.3338660936823861E-3</v>
      </c>
      <c r="CX23" s="14">
        <f t="shared" si="45"/>
        <v>0.96769448197505448</v>
      </c>
      <c r="CY23" s="14">
        <f t="shared" si="46"/>
        <v>0.92039841887477436</v>
      </c>
      <c r="CZ23" s="14">
        <f t="shared" si="47"/>
        <v>0.12039841887477432</v>
      </c>
      <c r="DA23" s="14">
        <v>0.85</v>
      </c>
      <c r="DB23" s="14">
        <f t="shared" si="48"/>
        <v>0.2008618509893641</v>
      </c>
      <c r="DC23" s="14">
        <f t="shared" si="49"/>
        <v>-8.8016055928746312E-2</v>
      </c>
      <c r="DD23" s="14">
        <f t="shared" si="50"/>
        <v>6.8815357776322097E-3</v>
      </c>
      <c r="DE23" s="14">
        <f t="shared" si="51"/>
        <v>-1.301419905595838E-5</v>
      </c>
      <c r="DF23" s="14">
        <f t="shared" si="52"/>
        <v>5.5902522642194341E-3</v>
      </c>
      <c r="DG23" s="14">
        <f t="shared" si="105"/>
        <v>0.97132992155065634</v>
      </c>
      <c r="DH23" s="14">
        <f t="shared" si="106"/>
        <v>0.92430847334119448</v>
      </c>
      <c r="DI23" s="14">
        <f t="shared" si="107"/>
        <v>7.4308473341194503E-2</v>
      </c>
      <c r="DJ23" s="14">
        <f t="shared" si="108"/>
        <v>-0.92179891067159747</v>
      </c>
      <c r="DK23" s="14">
        <f t="shared" si="109"/>
        <v>0.93061245514713764</v>
      </c>
      <c r="DL23" s="14">
        <f t="shared" si="53"/>
        <v>0.85</v>
      </c>
      <c r="DM23" s="14">
        <f t="shared" si="54"/>
        <v>0.2008618509893641</v>
      </c>
      <c r="DN23" s="14">
        <f t="shared" si="55"/>
        <v>-8.8016055928746312E-2</v>
      </c>
      <c r="DO23" s="14">
        <f t="shared" si="56"/>
        <v>6.8815357776322097E-3</v>
      </c>
      <c r="DP23" s="14">
        <f t="shared" si="57"/>
        <v>-1.301419905595838E-5</v>
      </c>
      <c r="DQ23" s="14">
        <f t="shared" si="58"/>
        <v>5.5902522642194332E-3</v>
      </c>
      <c r="DR23" s="14">
        <f t="shared" si="59"/>
        <v>0.97132992155065634</v>
      </c>
      <c r="DS23" s="14">
        <f t="shared" si="60"/>
        <v>0.92430847334119448</v>
      </c>
      <c r="DT23" s="14">
        <f t="shared" si="61"/>
        <v>7.4308473341194503E-2</v>
      </c>
      <c r="DU23" s="14">
        <f t="shared" si="62"/>
        <v>0.93061245514713764</v>
      </c>
      <c r="DV23" s="14">
        <f t="shared" si="63"/>
        <v>0.18346259218501992</v>
      </c>
      <c r="DW23" s="14">
        <f t="shared" si="64"/>
        <v>-8.0391839939006282E-2</v>
      </c>
      <c r="DX23" s="14">
        <f t="shared" si="65"/>
        <v>5.7409729695750795E-3</v>
      </c>
      <c r="DY23" s="14">
        <f t="shared" si="66"/>
        <v>-8.2730904004491913E-6</v>
      </c>
      <c r="DZ23" s="14">
        <f t="shared" si="67"/>
        <v>4.6418604342628299E-3</v>
      </c>
      <c r="EA23" s="14">
        <f t="shared" si="68"/>
        <v>0.97602430043801092</v>
      </c>
      <c r="EB23" s="14">
        <f t="shared" si="69"/>
        <v>0.92988797470405149</v>
      </c>
      <c r="EC23" s="14">
        <f t="shared" si="70"/>
        <v>-7.2448044308615067E-4</v>
      </c>
      <c r="ED23" s="14">
        <f t="shared" si="71"/>
        <v>-0.93078611298126279</v>
      </c>
      <c r="EE23" s="14">
        <f t="shared" si="72"/>
        <v>0.92983410184665094</v>
      </c>
      <c r="EI23">
        <f t="shared" si="20"/>
        <v>699.19536917627624</v>
      </c>
      <c r="ES23">
        <f t="shared" si="110"/>
        <v>2.1266700890521641</v>
      </c>
      <c r="ET23">
        <f t="shared" si="73"/>
        <v>3.1733008777577294E-2</v>
      </c>
      <c r="EU23">
        <f t="shared" si="111"/>
        <v>1.0642437320664044</v>
      </c>
      <c r="EV23">
        <f t="shared" si="112"/>
        <v>1.3345817417186386E-2</v>
      </c>
      <c r="EX23" s="16">
        <v>591.20000000000005</v>
      </c>
      <c r="EY23" s="16">
        <v>3745.5</v>
      </c>
      <c r="FA23" s="22">
        <v>1603.3</v>
      </c>
      <c r="FB23" s="22">
        <v>3672.7</v>
      </c>
    </row>
    <row r="24" spans="3:158">
      <c r="C24" s="4">
        <f t="shared" si="74"/>
        <v>713.63003983355009</v>
      </c>
      <c r="D24" s="4">
        <f>Sheet4!D24</f>
        <v>757.80836329160672</v>
      </c>
      <c r="E24" s="4">
        <f t="shared" si="21"/>
        <v>749.31796031977672</v>
      </c>
      <c r="F24" s="4">
        <f t="shared" si="22"/>
        <v>8.490402971830008</v>
      </c>
      <c r="G24">
        <f t="shared" si="0"/>
        <v>735.71920156257841</v>
      </c>
      <c r="I24">
        <f t="shared" si="1"/>
        <v>735.71920156257841</v>
      </c>
      <c r="M24">
        <f t="shared" si="23"/>
        <v>112.09474652775287</v>
      </c>
      <c r="O24">
        <f t="shared" si="24"/>
        <v>1.2252991142296945</v>
      </c>
      <c r="P24">
        <f t="shared" si="25"/>
        <v>2.209624895937827E-2</v>
      </c>
      <c r="Q24">
        <f t="shared" si="26"/>
        <v>122.52991142296945</v>
      </c>
      <c r="R24">
        <f t="shared" si="75"/>
        <v>688.00545263997344</v>
      </c>
      <c r="S24">
        <f t="shared" si="27"/>
        <v>304.71888135289373</v>
      </c>
      <c r="T24">
        <f t="shared" si="76"/>
        <v>0.79879052534722472</v>
      </c>
      <c r="U24">
        <f t="shared" si="28"/>
        <v>48.33</v>
      </c>
      <c r="V24">
        <f t="shared" si="29"/>
        <v>1.0210825951914122</v>
      </c>
      <c r="W24">
        <f t="shared" si="30"/>
        <v>49.348921825600947</v>
      </c>
      <c r="X24">
        <f t="shared" si="31"/>
        <v>60.467190201099278</v>
      </c>
      <c r="Y24">
        <f t="shared" si="2"/>
        <v>1.2252991142296945</v>
      </c>
      <c r="Z24">
        <f t="shared" si="32"/>
        <v>49.348921825600947</v>
      </c>
      <c r="AE24">
        <f t="shared" si="113"/>
        <v>0.6789366778876551</v>
      </c>
      <c r="AF24">
        <f t="shared" si="114"/>
        <v>0.82824722391024741</v>
      </c>
      <c r="AG24">
        <f t="shared" si="33"/>
        <v>2.7003043956604995</v>
      </c>
      <c r="AH24">
        <f t="shared" si="3"/>
        <v>0</v>
      </c>
      <c r="AI24">
        <f t="shared" si="4"/>
        <v>2.7003043956604995</v>
      </c>
      <c r="AJ24">
        <f t="shared" si="77"/>
        <v>2.7003043956604995</v>
      </c>
      <c r="AK24">
        <f t="shared" si="5"/>
        <v>0</v>
      </c>
      <c r="AL24">
        <f t="shared" si="6"/>
        <v>30</v>
      </c>
      <c r="AM24">
        <f t="shared" si="78"/>
        <v>30</v>
      </c>
      <c r="AO24">
        <f t="shared" si="79"/>
        <v>1.1030272886995178</v>
      </c>
      <c r="AQ24">
        <f t="shared" si="34"/>
        <v>0.92651513974249045</v>
      </c>
      <c r="AS24">
        <f t="shared" si="7"/>
        <v>0.36499737535012594</v>
      </c>
      <c r="AT24">
        <f t="shared" si="7"/>
        <v>0.1616580093757394</v>
      </c>
      <c r="AU24">
        <f t="shared" si="80"/>
        <v>0.52665538472586537</v>
      </c>
      <c r="AV24">
        <f t="shared" si="35"/>
        <v>0.69304783723062924</v>
      </c>
      <c r="AW24">
        <f t="shared" si="81"/>
        <v>0.30695216276937076</v>
      </c>
      <c r="AX24">
        <f t="shared" si="8"/>
        <v>0.70188146791779482</v>
      </c>
      <c r="AY24">
        <f t="shared" si="82"/>
        <v>0.70188146791779482</v>
      </c>
      <c r="AZ24">
        <f t="shared" si="83"/>
        <v>0.80109241129643316</v>
      </c>
      <c r="BA24">
        <f t="shared" si="84"/>
        <v>0.35480530349558254</v>
      </c>
      <c r="BB24">
        <f t="shared" si="9"/>
        <v>25.837629405844996</v>
      </c>
      <c r="BC24">
        <f t="shared" si="85"/>
        <v>1.2498866704676212E-2</v>
      </c>
      <c r="BD24">
        <f t="shared" si="86"/>
        <v>2.2084544767765513E-3</v>
      </c>
      <c r="BE24">
        <f t="shared" si="87"/>
        <v>0.8806601835824015</v>
      </c>
      <c r="BF24">
        <f t="shared" si="88"/>
        <v>2.507726042288945E-3</v>
      </c>
      <c r="BG24">
        <f t="shared" si="36"/>
        <v>3.762049523513597E-3</v>
      </c>
      <c r="BH24">
        <f t="shared" si="37"/>
        <v>18.630680039894163</v>
      </c>
      <c r="BI24">
        <f t="shared" si="89"/>
        <v>2.0192765457073292E-4</v>
      </c>
      <c r="BJ24">
        <f t="shared" si="90"/>
        <v>0.26127415082357791</v>
      </c>
      <c r="BK24">
        <f t="shared" si="91"/>
        <v>1.2509919265125951</v>
      </c>
      <c r="BL24">
        <f t="shared" si="92"/>
        <v>0.45700501827761059</v>
      </c>
      <c r="BM24">
        <f t="shared" si="38"/>
        <v>6.3764688456585639E-5</v>
      </c>
      <c r="BN24">
        <f t="shared" si="93"/>
        <v>1.0841493201787873</v>
      </c>
      <c r="BO24">
        <f t="shared" si="94"/>
        <v>0.99659857832298404</v>
      </c>
      <c r="BP24">
        <f t="shared" si="95"/>
        <v>1.0878495552373035</v>
      </c>
      <c r="BQ24">
        <f t="shared" si="39"/>
        <v>0.49715270587451443</v>
      </c>
      <c r="BR24">
        <f t="shared" si="40"/>
        <v>0.49715270587451443</v>
      </c>
      <c r="BS24">
        <f t="shared" si="41"/>
        <v>0.49715270587451443</v>
      </c>
      <c r="BT24">
        <f t="shared" si="10"/>
        <v>18.012226942702892</v>
      </c>
      <c r="BU24">
        <f t="shared" si="11"/>
        <v>0.36306190292409979</v>
      </c>
      <c r="BV24">
        <f t="shared" si="12"/>
        <v>34636.684462453049</v>
      </c>
      <c r="BW24">
        <f t="shared" si="13"/>
        <v>0.18741277380231058</v>
      </c>
      <c r="BX24">
        <f t="shared" si="14"/>
        <v>24395.574838813016</v>
      </c>
      <c r="BY24">
        <f t="shared" si="96"/>
        <v>1.6187778227438283E-4</v>
      </c>
      <c r="BZ24">
        <f t="shared" si="97"/>
        <v>2.068079983084948E-4</v>
      </c>
      <c r="CA24">
        <f t="shared" si="98"/>
        <v>-3.1161188411104725</v>
      </c>
      <c r="CB24">
        <f t="shared" si="99"/>
        <v>12.373978711750476</v>
      </c>
      <c r="CC24">
        <f t="shared" si="100"/>
        <v>6.5310238685640908E-3</v>
      </c>
      <c r="CD24">
        <f t="shared" si="15"/>
        <v>25.663276650956366</v>
      </c>
      <c r="CE24" s="11">
        <f t="shared" si="16"/>
        <v>2374094728.271276</v>
      </c>
      <c r="CF24" s="18">
        <f t="shared" si="42"/>
        <v>0.17843960243113324</v>
      </c>
      <c r="CG24" s="18">
        <f t="shared" si="17"/>
        <v>35.687920486226652</v>
      </c>
      <c r="CH24">
        <f t="shared" si="101"/>
        <v>1400</v>
      </c>
      <c r="CI24" s="4">
        <f t="shared" si="18"/>
        <v>749.31796031977672</v>
      </c>
      <c r="CJ24" s="11"/>
      <c r="CK24" s="11"/>
      <c r="CL24" s="11"/>
      <c r="CM24" s="11"/>
      <c r="CN24" s="11"/>
      <c r="CO24" s="11"/>
      <c r="CP24" s="11"/>
      <c r="CQ24" s="13">
        <f t="shared" si="19"/>
        <v>1.1030272886995178</v>
      </c>
      <c r="CR24" s="14">
        <v>0.8</v>
      </c>
      <c r="CS24" s="14">
        <f t="shared" si="102"/>
        <v>0.22456390244531715</v>
      </c>
      <c r="CT24" s="14">
        <f t="shared" si="43"/>
        <v>-9.8402105227294562E-2</v>
      </c>
      <c r="CU24" s="14">
        <f t="shared" si="103"/>
        <v>8.6014237700724871E-3</v>
      </c>
      <c r="CV24" s="14">
        <f t="shared" si="104"/>
        <v>-2.2731593266043557E-5</v>
      </c>
      <c r="CW24" s="14">
        <f t="shared" si="44"/>
        <v>7.0367762180111176E-3</v>
      </c>
      <c r="CX24" s="14">
        <f t="shared" si="45"/>
        <v>0.96429378915353214</v>
      </c>
      <c r="CY24" s="14">
        <f t="shared" si="46"/>
        <v>0.91700756973873532</v>
      </c>
      <c r="CZ24" s="14">
        <f t="shared" si="47"/>
        <v>0.11700756973873527</v>
      </c>
      <c r="DA24" s="14">
        <v>0.85</v>
      </c>
      <c r="DB24" s="14">
        <f t="shared" si="48"/>
        <v>0.21135426112500441</v>
      </c>
      <c r="DC24" s="14">
        <f t="shared" si="49"/>
        <v>-9.2613746096277247E-2</v>
      </c>
      <c r="DD24" s="14">
        <f t="shared" si="50"/>
        <v>7.6192542738358383E-3</v>
      </c>
      <c r="DE24" s="14">
        <f t="shared" si="51"/>
        <v>-1.6787467428434626E-5</v>
      </c>
      <c r="DF24" s="14">
        <f t="shared" si="52"/>
        <v>6.2082978503137463E-3</v>
      </c>
      <c r="DG24" s="14">
        <f t="shared" si="105"/>
        <v>0.96830561875139853</v>
      </c>
      <c r="DH24" s="14">
        <f t="shared" si="106"/>
        <v>0.92103382533632794</v>
      </c>
      <c r="DI24" s="14">
        <f t="shared" si="107"/>
        <v>7.103382533632796E-2</v>
      </c>
      <c r="DJ24" s="14">
        <f t="shared" si="108"/>
        <v>-0.91947488804814748</v>
      </c>
      <c r="DK24" s="14">
        <f t="shared" si="109"/>
        <v>0.92725477471942475</v>
      </c>
      <c r="DL24" s="14">
        <f t="shared" si="53"/>
        <v>0.85</v>
      </c>
      <c r="DM24" s="14">
        <f t="shared" si="54"/>
        <v>0.21135426112500441</v>
      </c>
      <c r="DN24" s="14">
        <f t="shared" si="55"/>
        <v>-9.2613746096277247E-2</v>
      </c>
      <c r="DO24" s="14">
        <f t="shared" si="56"/>
        <v>7.6192542738358383E-3</v>
      </c>
      <c r="DP24" s="14">
        <f t="shared" si="57"/>
        <v>-1.6787467428434626E-5</v>
      </c>
      <c r="DQ24" s="14">
        <f t="shared" si="58"/>
        <v>6.2082978503137463E-3</v>
      </c>
      <c r="DR24" s="14">
        <f t="shared" si="59"/>
        <v>0.96830561875139853</v>
      </c>
      <c r="DS24" s="14">
        <f t="shared" si="60"/>
        <v>0.92103382533632794</v>
      </c>
      <c r="DT24" s="14">
        <f t="shared" si="61"/>
        <v>7.103382533632796E-2</v>
      </c>
      <c r="DU24" s="14">
        <f t="shared" si="62"/>
        <v>0.92725477471942475</v>
      </c>
      <c r="DV24" s="14">
        <f t="shared" si="63"/>
        <v>0.19374515705310208</v>
      </c>
      <c r="DW24" s="14">
        <f t="shared" si="64"/>
        <v>-8.4897577589347878E-2</v>
      </c>
      <c r="DX24" s="14">
        <f t="shared" si="65"/>
        <v>6.4025379610533582E-3</v>
      </c>
      <c r="DY24" s="14">
        <f t="shared" si="66"/>
        <v>-1.086636828174724E-5</v>
      </c>
      <c r="DZ24" s="14">
        <f t="shared" si="67"/>
        <v>5.1909023498417622E-3</v>
      </c>
      <c r="EA24" s="14">
        <f t="shared" si="68"/>
        <v>0.97329864568232027</v>
      </c>
      <c r="EB24" s="14">
        <f t="shared" si="69"/>
        <v>0.9265681249669574</v>
      </c>
      <c r="EC24" s="14">
        <f t="shared" si="70"/>
        <v>-6.8664975246734983E-4</v>
      </c>
      <c r="ED24" s="14">
        <f t="shared" si="71"/>
        <v>-0.92836300862012711</v>
      </c>
      <c r="EE24" s="14">
        <f t="shared" si="72"/>
        <v>0.92651513974249045</v>
      </c>
      <c r="EI24">
        <f t="shared" si="20"/>
        <v>735.71920156257841</v>
      </c>
      <c r="ES24">
        <f t="shared" si="110"/>
        <v>2.2458639960129672</v>
      </c>
      <c r="ET24">
        <f t="shared" si="73"/>
        <v>3.3511555114074019E-2</v>
      </c>
      <c r="EU24">
        <f t="shared" si="111"/>
        <v>1.0690610611492568</v>
      </c>
      <c r="EV24">
        <f t="shared" si="112"/>
        <v>1.3406227633794772E-2</v>
      </c>
      <c r="EX24" s="16">
        <v>709.5</v>
      </c>
      <c r="EY24" s="16">
        <v>4490.8</v>
      </c>
      <c r="FA24" s="22">
        <v>2141.6</v>
      </c>
      <c r="FB24" s="22">
        <v>4960.8</v>
      </c>
    </row>
    <row r="25" spans="3:158">
      <c r="C25" s="4">
        <f t="shared" si="74"/>
        <v>749.31796031977672</v>
      </c>
      <c r="D25" s="4">
        <f>Sheet4!D25</f>
        <v>797.12397594980121</v>
      </c>
      <c r="E25" s="4">
        <f t="shared" si="21"/>
        <v>785.79275337238494</v>
      </c>
      <c r="F25" s="4">
        <f t="shared" si="22"/>
        <v>11.33122257741627</v>
      </c>
      <c r="G25">
        <f t="shared" si="0"/>
        <v>773.22096813478902</v>
      </c>
      <c r="I25">
        <f t="shared" si="1"/>
        <v>773.22096813478902</v>
      </c>
      <c r="M25">
        <f t="shared" si="23"/>
        <v>118.35862674487016</v>
      </c>
      <c r="O25">
        <f t="shared" si="24"/>
        <v>1.2243022119154572</v>
      </c>
      <c r="P25">
        <f t="shared" si="25"/>
        <v>2.0948297088384495E-2</v>
      </c>
      <c r="Q25">
        <f t="shared" si="26"/>
        <v>122.43022119154571</v>
      </c>
      <c r="R25">
        <f t="shared" si="75"/>
        <v>687.44569199052921</v>
      </c>
      <c r="S25">
        <f t="shared" si="27"/>
        <v>275.76625960713727</v>
      </c>
      <c r="T25">
        <f t="shared" si="76"/>
        <v>0.79816413732551306</v>
      </c>
      <c r="U25">
        <f t="shared" si="28"/>
        <v>48.33</v>
      </c>
      <c r="V25">
        <f t="shared" si="29"/>
        <v>1.0202518432628811</v>
      </c>
      <c r="W25">
        <f t="shared" si="30"/>
        <v>49.308771584895041</v>
      </c>
      <c r="X25">
        <f t="shared" si="31"/>
        <v>60.368838118221042</v>
      </c>
      <c r="Y25">
        <f t="shared" si="2"/>
        <v>1.2243022119154572</v>
      </c>
      <c r="Z25">
        <f t="shared" si="32"/>
        <v>49.308771584895041</v>
      </c>
      <c r="AE25">
        <f t="shared" si="113"/>
        <v>0.66883569504002938</v>
      </c>
      <c r="AF25">
        <f t="shared" si="114"/>
        <v>0.8216616931931473</v>
      </c>
      <c r="AG25">
        <f t="shared" si="33"/>
        <v>2.6310888128882479</v>
      </c>
      <c r="AH25">
        <f t="shared" si="3"/>
        <v>0</v>
      </c>
      <c r="AI25">
        <f t="shared" si="4"/>
        <v>2.6310888128882479</v>
      </c>
      <c r="AJ25">
        <f t="shared" si="77"/>
        <v>2.6310888128882479</v>
      </c>
      <c r="AK25">
        <f t="shared" si="5"/>
        <v>0</v>
      </c>
      <c r="AL25">
        <f t="shared" si="6"/>
        <v>30</v>
      </c>
      <c r="AM25">
        <f t="shared" si="78"/>
        <v>30</v>
      </c>
      <c r="AO25">
        <f t="shared" si="79"/>
        <v>1.159251826289039</v>
      </c>
      <c r="AQ25">
        <f t="shared" si="34"/>
        <v>0.92315414085579872</v>
      </c>
      <c r="AS25">
        <f t="shared" si="7"/>
        <v>0.36470041379686002</v>
      </c>
      <c r="AT25">
        <f t="shared" si="7"/>
        <v>0.14629820240595942</v>
      </c>
      <c r="AU25">
        <f t="shared" si="80"/>
        <v>0.5109986162028195</v>
      </c>
      <c r="AV25">
        <f t="shared" si="35"/>
        <v>0.71370137263171662</v>
      </c>
      <c r="AW25">
        <f t="shared" si="81"/>
        <v>0.28629862736828338</v>
      </c>
      <c r="AX25">
        <f t="shared" si="8"/>
        <v>0.72350205526899969</v>
      </c>
      <c r="AY25">
        <f t="shared" si="82"/>
        <v>0.72350205526899969</v>
      </c>
      <c r="AZ25">
        <f t="shared" si="83"/>
        <v>0.80027778404103622</v>
      </c>
      <c r="BA25">
        <f t="shared" si="84"/>
        <v>0.32102842991519587</v>
      </c>
      <c r="BB25">
        <f t="shared" si="9"/>
        <v>25.82711653046988</v>
      </c>
      <c r="BC25">
        <f t="shared" si="85"/>
        <v>1.218096772589956E-2</v>
      </c>
      <c r="BD25">
        <f t="shared" si="86"/>
        <v>2.202703797071548E-3</v>
      </c>
      <c r="BE25">
        <f t="shared" si="87"/>
        <v>0.88353784610342234</v>
      </c>
      <c r="BF25">
        <f t="shared" si="88"/>
        <v>2.4930497395056813E-3</v>
      </c>
      <c r="BG25">
        <f t="shared" si="36"/>
        <v>3.7362291524941169E-3</v>
      </c>
      <c r="BH25">
        <f t="shared" si="37"/>
        <v>17.582076486030427</v>
      </c>
      <c r="BI25">
        <f t="shared" si="89"/>
        <v>2.1250215555953709E-4</v>
      </c>
      <c r="BJ25">
        <f t="shared" si="90"/>
        <v>0.27634960623757776</v>
      </c>
      <c r="BK25">
        <f t="shared" si="91"/>
        <v>1.2657585692720386</v>
      </c>
      <c r="BL25">
        <f t="shared" si="92"/>
        <v>0.46725503178658839</v>
      </c>
      <c r="BM25">
        <f t="shared" si="38"/>
        <v>5.7182100264910438E-5</v>
      </c>
      <c r="BN25">
        <f t="shared" si="93"/>
        <v>1.0846078969061541</v>
      </c>
      <c r="BO25">
        <f t="shared" si="94"/>
        <v>0.99694914460817952</v>
      </c>
      <c r="BP25">
        <f t="shared" si="95"/>
        <v>1.0879270048748837</v>
      </c>
      <c r="BQ25">
        <f t="shared" si="39"/>
        <v>0.50833936724430173</v>
      </c>
      <c r="BR25">
        <f t="shared" si="40"/>
        <v>0.50833936724430173</v>
      </c>
      <c r="BS25">
        <f t="shared" si="41"/>
        <v>0.50833936724430173</v>
      </c>
      <c r="BT25">
        <f t="shared" si="10"/>
        <v>17.982929400826073</v>
      </c>
      <c r="BU25">
        <f t="shared" si="11"/>
        <v>0.34658586886323506</v>
      </c>
      <c r="BV25">
        <f t="shared" si="12"/>
        <v>34550.40310275356</v>
      </c>
      <c r="BW25">
        <f t="shared" si="13"/>
        <v>0.19672235931765197</v>
      </c>
      <c r="BX25">
        <f t="shared" si="14"/>
        <v>23183.196995920949</v>
      </c>
      <c r="BY25">
        <f t="shared" si="96"/>
        <v>1.6187778227438283E-4</v>
      </c>
      <c r="BZ25">
        <f t="shared" si="97"/>
        <v>2.1762313458698971E-4</v>
      </c>
      <c r="CA25">
        <f t="shared" si="98"/>
        <v>-3.0986310124464622</v>
      </c>
      <c r="CB25">
        <f t="shared" si="99"/>
        <v>12.310735298277518</v>
      </c>
      <c r="CC25">
        <f t="shared" si="100"/>
        <v>6.5982993302066573E-3</v>
      </c>
      <c r="CD25">
        <f t="shared" si="15"/>
        <v>26.23035202565957</v>
      </c>
      <c r="CE25" s="11">
        <f t="shared" si="16"/>
        <v>2335018810.5439191</v>
      </c>
      <c r="CF25" s="18">
        <f t="shared" si="42"/>
        <v>0.18237396526304089</v>
      </c>
      <c r="CG25" s="18">
        <f t="shared" si="17"/>
        <v>36.474793052608177</v>
      </c>
      <c r="CH25">
        <f t="shared" si="101"/>
        <v>1600</v>
      </c>
      <c r="CI25" s="4">
        <f t="shared" si="18"/>
        <v>785.79275337238494</v>
      </c>
      <c r="CJ25" s="11"/>
      <c r="CK25" s="11"/>
      <c r="CL25" s="11"/>
      <c r="CM25" s="11"/>
      <c r="CN25" s="11"/>
      <c r="CO25" s="11"/>
      <c r="CP25" s="11"/>
      <c r="CQ25" s="13">
        <f t="shared" si="19"/>
        <v>1.159251826289039</v>
      </c>
      <c r="CR25" s="14">
        <v>0.8</v>
      </c>
      <c r="CS25" s="14">
        <f t="shared" si="102"/>
        <v>0.23601058350537735</v>
      </c>
      <c r="CT25" s="14">
        <f t="shared" si="43"/>
        <v>-0.10341794927840871</v>
      </c>
      <c r="CU25" s="14">
        <f t="shared" si="103"/>
        <v>9.5006519522460274E-3</v>
      </c>
      <c r="CV25" s="14">
        <f t="shared" si="104"/>
        <v>-2.9146575495198027E-5</v>
      </c>
      <c r="CW25" s="14">
        <f t="shared" si="44"/>
        <v>7.8009373513421056E-3</v>
      </c>
      <c r="CX25" s="14">
        <f t="shared" si="45"/>
        <v>0.96063532381034578</v>
      </c>
      <c r="CY25" s="14">
        <f t="shared" si="46"/>
        <v>0.91360570522786322</v>
      </c>
      <c r="CZ25" s="14">
        <f t="shared" si="47"/>
        <v>0.11360570522786317</v>
      </c>
      <c r="DA25" s="14">
        <v>0.85</v>
      </c>
      <c r="DB25" s="14">
        <f t="shared" si="48"/>
        <v>0.22212760800506107</v>
      </c>
      <c r="DC25" s="14">
        <f t="shared" si="49"/>
        <v>-9.7334540497325858E-2</v>
      </c>
      <c r="DD25" s="14">
        <f t="shared" si="50"/>
        <v>8.4158024213667262E-3</v>
      </c>
      <c r="DE25" s="14">
        <f t="shared" si="51"/>
        <v>-2.1524984238872494E-5</v>
      </c>
      <c r="DF25" s="14">
        <f t="shared" si="52"/>
        <v>6.8797077576076985E-3</v>
      </c>
      <c r="DG25" s="14">
        <f t="shared" si="105"/>
        <v>0.96505071354692917</v>
      </c>
      <c r="DH25" s="14">
        <f t="shared" si="106"/>
        <v>0.91774205378875351</v>
      </c>
      <c r="DI25" s="14">
        <f t="shared" si="107"/>
        <v>6.7742053788753531E-2</v>
      </c>
      <c r="DJ25" s="14">
        <f t="shared" si="108"/>
        <v>-0.91727302878219408</v>
      </c>
      <c r="DK25" s="14">
        <f t="shared" si="109"/>
        <v>0.92385157053913425</v>
      </c>
      <c r="DL25" s="14">
        <f t="shared" si="53"/>
        <v>0.85</v>
      </c>
      <c r="DM25" s="14">
        <f t="shared" si="54"/>
        <v>0.22212760800506107</v>
      </c>
      <c r="DN25" s="14">
        <f t="shared" si="55"/>
        <v>-9.7334540497325858E-2</v>
      </c>
      <c r="DO25" s="14">
        <f t="shared" si="56"/>
        <v>8.4158024213667262E-3</v>
      </c>
      <c r="DP25" s="14">
        <f t="shared" si="57"/>
        <v>-2.1524984238872494E-5</v>
      </c>
      <c r="DQ25" s="14">
        <f t="shared" si="58"/>
        <v>6.8797077576076993E-3</v>
      </c>
      <c r="DR25" s="14">
        <f t="shared" si="59"/>
        <v>0.96505071354692917</v>
      </c>
      <c r="DS25" s="14">
        <f t="shared" si="60"/>
        <v>0.91774205378875351</v>
      </c>
      <c r="DT25" s="14">
        <f t="shared" si="61"/>
        <v>6.7742053788753531E-2</v>
      </c>
      <c r="DU25" s="14">
        <f t="shared" si="62"/>
        <v>0.92385157053913425</v>
      </c>
      <c r="DV25" s="14">
        <f t="shared" si="63"/>
        <v>0.20437099727407346</v>
      </c>
      <c r="DW25" s="14">
        <f t="shared" si="64"/>
        <v>-8.9553735752644206E-2</v>
      </c>
      <c r="DX25" s="14">
        <f t="shared" si="65"/>
        <v>7.1240831455848183E-3</v>
      </c>
      <c r="DY25" s="14">
        <f t="shared" si="66"/>
        <v>-1.4191439937636812E-5</v>
      </c>
      <c r="DZ25" s="14">
        <f t="shared" si="67"/>
        <v>5.7930527622704351E-3</v>
      </c>
      <c r="EA25" s="14">
        <f t="shared" si="68"/>
        <v>0.97033454929838603</v>
      </c>
      <c r="EB25" s="14">
        <f t="shared" si="69"/>
        <v>0.92320573807401762</v>
      </c>
      <c r="EC25" s="14">
        <f t="shared" si="70"/>
        <v>-6.4583246511662473E-4</v>
      </c>
      <c r="ED25" s="14">
        <f t="shared" si="71"/>
        <v>-0.9260180352918983</v>
      </c>
      <c r="EE25" s="14">
        <f t="shared" si="72"/>
        <v>0.92315414085579872</v>
      </c>
      <c r="EI25">
        <f t="shared" si="20"/>
        <v>773.22096813478902</v>
      </c>
      <c r="ES25">
        <f t="shared" si="110"/>
        <v>2.3690370979508151</v>
      </c>
      <c r="ET25">
        <f t="shared" si="73"/>
        <v>3.5349476823264558E-2</v>
      </c>
      <c r="EU25">
        <f t="shared" si="111"/>
        <v>1.0741395457551002</v>
      </c>
      <c r="EV25">
        <f t="shared" si="112"/>
        <v>1.3469912789989189E-2</v>
      </c>
      <c r="EX25" s="16">
        <v>852.3</v>
      </c>
      <c r="EY25" s="16">
        <v>5140.8</v>
      </c>
      <c r="FA25" s="22">
        <v>2584.1999999999998</v>
      </c>
      <c r="FB25" s="22">
        <v>5999</v>
      </c>
    </row>
    <row r="26" spans="3:158">
      <c r="C26" s="4">
        <f t="shared" si="74"/>
        <v>785.79275337238494</v>
      </c>
      <c r="D26" s="4">
        <f>Sheet4!D26</f>
        <v>837.67149146466613</v>
      </c>
      <c r="E26" s="4">
        <f t="shared" si="21"/>
        <v>823.08741962171177</v>
      </c>
      <c r="F26" s="4">
        <f t="shared" si="22"/>
        <v>14.584071842954359</v>
      </c>
      <c r="G26">
        <f t="shared" si="0"/>
        <v>811.73212241852548</v>
      </c>
      <c r="I26">
        <f t="shared" si="1"/>
        <v>811.73212241852548</v>
      </c>
      <c r="M26">
        <f t="shared" si="23"/>
        <v>124.8207969284456</v>
      </c>
      <c r="O26">
        <f t="shared" si="24"/>
        <v>1.2232793213527238</v>
      </c>
      <c r="P26">
        <f t="shared" si="25"/>
        <v>1.9880945934541587E-2</v>
      </c>
      <c r="Q26">
        <f t="shared" si="26"/>
        <v>122.32793213527238</v>
      </c>
      <c r="R26">
        <f t="shared" si="75"/>
        <v>686.87133893955445</v>
      </c>
      <c r="S26">
        <f t="shared" si="27"/>
        <v>248.86809683945751</v>
      </c>
      <c r="T26">
        <f t="shared" si="76"/>
        <v>0.79751792030715551</v>
      </c>
      <c r="U26">
        <f t="shared" si="28"/>
        <v>48.33</v>
      </c>
      <c r="V26">
        <f t="shared" si="29"/>
        <v>1.0193994344606032</v>
      </c>
      <c r="W26">
        <f t="shared" si="30"/>
        <v>49.26757466748095</v>
      </c>
      <c r="X26">
        <f t="shared" si="31"/>
        <v>60.268005303930742</v>
      </c>
      <c r="Y26">
        <f t="shared" si="2"/>
        <v>1.2232793213527238</v>
      </c>
      <c r="Z26">
        <f t="shared" si="32"/>
        <v>49.26757466748095</v>
      </c>
      <c r="AE26">
        <f t="shared" si="113"/>
        <v>0.65886492254909779</v>
      </c>
      <c r="AF26">
        <f t="shared" si="114"/>
        <v>0.81507981217966508</v>
      </c>
      <c r="AG26">
        <f t="shared" si="33"/>
        <v>2.5635849107492374</v>
      </c>
      <c r="AH26">
        <f t="shared" si="3"/>
        <v>0</v>
      </c>
      <c r="AI26">
        <f t="shared" si="4"/>
        <v>2.5635849107492374</v>
      </c>
      <c r="AJ26">
        <f t="shared" si="77"/>
        <v>2.5635849107492374</v>
      </c>
      <c r="AK26">
        <f t="shared" si="5"/>
        <v>0</v>
      </c>
      <c r="AL26">
        <f t="shared" si="6"/>
        <v>30</v>
      </c>
      <c r="AM26">
        <f t="shared" si="78"/>
        <v>30</v>
      </c>
      <c r="AO26">
        <f t="shared" si="79"/>
        <v>1.2169896887833964</v>
      </c>
      <c r="AQ26">
        <f t="shared" si="34"/>
        <v>0.91975392905125941</v>
      </c>
      <c r="AS26">
        <f t="shared" si="7"/>
        <v>0.36439571075224647</v>
      </c>
      <c r="AT26">
        <f t="shared" si="7"/>
        <v>0.13202831722660296</v>
      </c>
      <c r="AU26">
        <f t="shared" si="80"/>
        <v>0.49642402797884944</v>
      </c>
      <c r="AV26">
        <f t="shared" si="35"/>
        <v>0.73404124340204546</v>
      </c>
      <c r="AW26">
        <f t="shared" si="81"/>
        <v>0.26595875659795454</v>
      </c>
      <c r="AX26">
        <f t="shared" si="8"/>
        <v>0.74304188585974462</v>
      </c>
      <c r="AY26">
        <f t="shared" si="82"/>
        <v>0.74304188585974462</v>
      </c>
      <c r="AZ26">
        <f t="shared" si="83"/>
        <v>0.79944209262022692</v>
      </c>
      <c r="BA26">
        <f t="shared" si="84"/>
        <v>0.2896548754398639</v>
      </c>
      <c r="BB26">
        <f t="shared" si="9"/>
        <v>25.816325145033787</v>
      </c>
      <c r="BC26">
        <f t="shared" si="85"/>
        <v>1.1870929918732051E-2</v>
      </c>
      <c r="BD26">
        <f t="shared" si="86"/>
        <v>2.1970015583662006E-3</v>
      </c>
      <c r="BE26">
        <f t="shared" si="87"/>
        <v>0.88635291525628912</v>
      </c>
      <c r="BF26">
        <f t="shared" si="88"/>
        <v>2.4786984061883942E-3</v>
      </c>
      <c r="BG26">
        <f t="shared" si="36"/>
        <v>3.7108423066885836E-3</v>
      </c>
      <c r="BH26">
        <f t="shared" si="37"/>
        <v>16.565617920797639</v>
      </c>
      <c r="BI26">
        <f t="shared" si="89"/>
        <v>2.2400868620963012E-4</v>
      </c>
      <c r="BJ26">
        <f t="shared" si="90"/>
        <v>0.29293914837665319</v>
      </c>
      <c r="BK26">
        <f t="shared" si="91"/>
        <v>1.2820102163912157</v>
      </c>
      <c r="BL26">
        <f t="shared" si="92"/>
        <v>0.47801658429570637</v>
      </c>
      <c r="BM26">
        <f t="shared" si="38"/>
        <v>5.1136497799758784E-5</v>
      </c>
      <c r="BN26">
        <f t="shared" si="93"/>
        <v>1.0850292425106098</v>
      </c>
      <c r="BO26">
        <f t="shared" si="94"/>
        <v>0.99727122863409623</v>
      </c>
      <c r="BP26">
        <f t="shared" si="95"/>
        <v>1.0879981406830623</v>
      </c>
      <c r="BQ26">
        <f t="shared" si="39"/>
        <v>0.52008115492939688</v>
      </c>
      <c r="BR26">
        <f t="shared" si="40"/>
        <v>0.52008115492939688</v>
      </c>
      <c r="BS26">
        <f t="shared" si="41"/>
        <v>0.52008115492939688</v>
      </c>
      <c r="BT26">
        <f t="shared" si="10"/>
        <v>17.952892887996093</v>
      </c>
      <c r="BU26">
        <f t="shared" si="11"/>
        <v>0.32958752077798537</v>
      </c>
      <c r="BV26">
        <f t="shared" si="12"/>
        <v>34461.744271322779</v>
      </c>
      <c r="BW26">
        <f t="shared" si="13"/>
        <v>0.20697468076380901</v>
      </c>
      <c r="BX26">
        <f t="shared" si="14"/>
        <v>21978.293320841898</v>
      </c>
      <c r="BY26">
        <f t="shared" si="96"/>
        <v>1.6187778227438283E-4</v>
      </c>
      <c r="BZ26">
        <f t="shared" si="97"/>
        <v>2.2955376590663953E-4</v>
      </c>
      <c r="CA26">
        <f t="shared" si="98"/>
        <v>-3.080218868261352</v>
      </c>
      <c r="CB26">
        <f t="shared" si="99"/>
        <v>12.24401360620608</v>
      </c>
      <c r="CC26">
        <f t="shared" si="100"/>
        <v>6.6704079121841483E-3</v>
      </c>
      <c r="CD26">
        <f t="shared" si="15"/>
        <v>26.821177566505284</v>
      </c>
      <c r="CE26" s="11">
        <f t="shared" si="16"/>
        <v>2296705520.0318375</v>
      </c>
      <c r="CF26" s="18">
        <f t="shared" si="42"/>
        <v>0.18647333124663396</v>
      </c>
      <c r="CG26" s="18">
        <f t="shared" si="17"/>
        <v>37.294666249326788</v>
      </c>
      <c r="CH26">
        <f t="shared" si="101"/>
        <v>1800</v>
      </c>
      <c r="CI26" s="4">
        <f t="shared" si="18"/>
        <v>823.08741962171177</v>
      </c>
      <c r="CJ26" s="11"/>
      <c r="CK26" s="11"/>
      <c r="CL26" s="11"/>
      <c r="CM26" s="11"/>
      <c r="CN26" s="11"/>
      <c r="CO26" s="11"/>
      <c r="CP26" s="11"/>
      <c r="CQ26" s="13">
        <f t="shared" si="19"/>
        <v>1.2169896887833964</v>
      </c>
      <c r="CR26" s="14">
        <v>0.8</v>
      </c>
      <c r="CS26" s="14">
        <f t="shared" si="102"/>
        <v>0.24776536043013586</v>
      </c>
      <c r="CT26" s="14">
        <f t="shared" si="43"/>
        <v>-0.10856879847223729</v>
      </c>
      <c r="CU26" s="14">
        <f t="shared" si="103"/>
        <v>1.047060142632575E-2</v>
      </c>
      <c r="CV26" s="14">
        <f t="shared" si="104"/>
        <v>-3.716490995362118E-5</v>
      </c>
      <c r="CW26" s="14">
        <f t="shared" si="44"/>
        <v>8.6312469563971251E-3</v>
      </c>
      <c r="CX26" s="14">
        <f t="shared" si="45"/>
        <v>0.95670469115862167</v>
      </c>
      <c r="CY26" s="14">
        <f t="shared" si="46"/>
        <v>0.9101965223177757</v>
      </c>
      <c r="CZ26" s="14">
        <f t="shared" si="47"/>
        <v>0.11019652231777566</v>
      </c>
      <c r="DA26" s="14">
        <v>0.85</v>
      </c>
      <c r="DB26" s="14">
        <f t="shared" si="48"/>
        <v>0.2331909274636573</v>
      </c>
      <c r="DC26" s="14">
        <f t="shared" si="49"/>
        <v>-0.10218239856210569</v>
      </c>
      <c r="DD26" s="14">
        <f t="shared" si="50"/>
        <v>9.2749964191674479E-3</v>
      </c>
      <c r="DE26" s="14">
        <f t="shared" si="51"/>
        <v>-2.7446589775962156E-5</v>
      </c>
      <c r="DF26" s="14">
        <f t="shared" si="52"/>
        <v>7.6086688388883493E-3</v>
      </c>
      <c r="DG26" s="14">
        <f t="shared" si="105"/>
        <v>0.9615520855923364</v>
      </c>
      <c r="DH26" s="14">
        <f t="shared" si="106"/>
        <v>0.91443617583745218</v>
      </c>
      <c r="DI26" s="14">
        <f t="shared" si="107"/>
        <v>6.4436175837452203E-2</v>
      </c>
      <c r="DJ26" s="14">
        <f t="shared" si="108"/>
        <v>-0.91520692960647032</v>
      </c>
      <c r="DK26" s="14">
        <f t="shared" si="109"/>
        <v>0.92040612756850415</v>
      </c>
      <c r="DL26" s="14">
        <f t="shared" si="53"/>
        <v>0.85</v>
      </c>
      <c r="DM26" s="14">
        <f t="shared" si="54"/>
        <v>0.2331909274636573</v>
      </c>
      <c r="DN26" s="14">
        <f t="shared" si="55"/>
        <v>-0.10218239856210569</v>
      </c>
      <c r="DO26" s="14">
        <f t="shared" si="56"/>
        <v>9.2749964191674479E-3</v>
      </c>
      <c r="DP26" s="14">
        <f t="shared" si="57"/>
        <v>-2.7446589775962156E-5</v>
      </c>
      <c r="DQ26" s="14">
        <f t="shared" si="58"/>
        <v>7.6086688388883493E-3</v>
      </c>
      <c r="DR26" s="14">
        <f t="shared" si="59"/>
        <v>0.9615520855923364</v>
      </c>
      <c r="DS26" s="14">
        <f t="shared" si="60"/>
        <v>0.91443617583745218</v>
      </c>
      <c r="DT26" s="14">
        <f t="shared" si="61"/>
        <v>6.4436175837452203E-2</v>
      </c>
      <c r="DU26" s="14">
        <f t="shared" si="62"/>
        <v>0.92040612756850415</v>
      </c>
      <c r="DV26" s="14">
        <f t="shared" si="63"/>
        <v>0.21535307339569632</v>
      </c>
      <c r="DW26" s="14">
        <f t="shared" si="64"/>
        <v>-9.4365993637222256E-2</v>
      </c>
      <c r="DX26" s="14">
        <f t="shared" si="65"/>
        <v>7.9102935322489937E-3</v>
      </c>
      <c r="DY26" s="14">
        <f t="shared" si="66"/>
        <v>-1.8436798674947644E-5</v>
      </c>
      <c r="DZ26" s="14">
        <f t="shared" si="67"/>
        <v>6.4531237204487196E-3</v>
      </c>
      <c r="EA26" s="14">
        <f t="shared" si="68"/>
        <v>0.967115084976231</v>
      </c>
      <c r="EB26" s="14">
        <f t="shared" si="69"/>
        <v>0.91980364998896558</v>
      </c>
      <c r="EC26" s="14">
        <f t="shared" si="70"/>
        <v>-6.0247757953857395E-4</v>
      </c>
      <c r="ED26" s="14">
        <f t="shared" si="71"/>
        <v>-0.92376410495960148</v>
      </c>
      <c r="EE26" s="14">
        <f t="shared" si="72"/>
        <v>0.91975392905125941</v>
      </c>
      <c r="EI26">
        <f t="shared" si="20"/>
        <v>811.73212241852548</v>
      </c>
      <c r="ES26">
        <f t="shared" si="110"/>
        <v>2.4963396315375843</v>
      </c>
      <c r="ET26">
        <f t="shared" si="73"/>
        <v>3.7249015654657644E-2</v>
      </c>
      <c r="EU26">
        <f t="shared" si="111"/>
        <v>1.0794936310384533</v>
      </c>
      <c r="EV26">
        <f t="shared" si="112"/>
        <v>1.3537054030735737E-2</v>
      </c>
      <c r="EX26" s="16">
        <v>982.9</v>
      </c>
      <c r="EY26" s="16">
        <v>5809.9</v>
      </c>
      <c r="FA26" s="22">
        <v>2966.7</v>
      </c>
      <c r="FB26" s="22">
        <v>6979.3</v>
      </c>
    </row>
    <row r="27" spans="3:158">
      <c r="C27" s="4">
        <f t="shared" si="74"/>
        <v>823.08741962171177</v>
      </c>
      <c r="D27" s="4">
        <f>Sheet4!D27</f>
        <v>879.49029644696134</v>
      </c>
      <c r="E27" s="4">
        <f t="shared" si="21"/>
        <v>861.24060540612743</v>
      </c>
      <c r="F27" s="4">
        <f t="shared" si="22"/>
        <v>18.249691040833909</v>
      </c>
      <c r="G27">
        <f t="shared" si="0"/>
        <v>851.2888580343365</v>
      </c>
      <c r="I27">
        <f t="shared" si="1"/>
        <v>851.2888580343365</v>
      </c>
      <c r="M27">
        <f t="shared" si="23"/>
        <v>131.48838913911123</v>
      </c>
      <c r="O27">
        <f t="shared" si="24"/>
        <v>1.2222295489443489</v>
      </c>
      <c r="P27">
        <f t="shared" si="25"/>
        <v>1.8886312231210126E-2</v>
      </c>
      <c r="Q27">
        <f t="shared" si="26"/>
        <v>122.22295489443489</v>
      </c>
      <c r="R27">
        <f t="shared" si="75"/>
        <v>686.28189173225189</v>
      </c>
      <c r="S27">
        <f t="shared" si="27"/>
        <v>223.82472857424185</v>
      </c>
      <c r="T27">
        <f t="shared" si="76"/>
        <v>0.79685116108608889</v>
      </c>
      <c r="U27">
        <f t="shared" si="28"/>
        <v>48.33</v>
      </c>
      <c r="V27">
        <f t="shared" si="29"/>
        <v>1.0185246241202908</v>
      </c>
      <c r="W27">
        <f t="shared" si="30"/>
        <v>49.225295083733648</v>
      </c>
      <c r="X27">
        <f t="shared" si="31"/>
        <v>60.164610206844252</v>
      </c>
      <c r="Y27">
        <f t="shared" si="2"/>
        <v>1.2222295489443489</v>
      </c>
      <c r="Z27">
        <f t="shared" si="32"/>
        <v>49.225295083733648</v>
      </c>
      <c r="AE27">
        <f t="shared" si="113"/>
        <v>0.64902231739240202</v>
      </c>
      <c r="AF27">
        <f t="shared" si="114"/>
        <v>0.80850229219836833</v>
      </c>
      <c r="AG27">
        <f t="shared" si="33"/>
        <v>2.4977522718722778</v>
      </c>
      <c r="AH27">
        <f t="shared" si="3"/>
        <v>0</v>
      </c>
      <c r="AI27">
        <f t="shared" si="4"/>
        <v>2.4977522718722778</v>
      </c>
      <c r="AJ27">
        <f t="shared" si="77"/>
        <v>2.4977522718722778</v>
      </c>
      <c r="AK27">
        <f t="shared" si="5"/>
        <v>0</v>
      </c>
      <c r="AL27">
        <f t="shared" si="6"/>
        <v>30</v>
      </c>
      <c r="AM27">
        <f t="shared" si="78"/>
        <v>30</v>
      </c>
      <c r="AO27">
        <f t="shared" si="79"/>
        <v>1.2762951394817639</v>
      </c>
      <c r="AQ27">
        <f t="shared" si="34"/>
        <v>0.91631751805464445</v>
      </c>
      <c r="AS27">
        <f t="shared" si="7"/>
        <v>0.36408300002772043</v>
      </c>
      <c r="AT27">
        <f t="shared" si="7"/>
        <v>0.11874242879119018</v>
      </c>
      <c r="AU27">
        <f t="shared" si="80"/>
        <v>0.48282542881891061</v>
      </c>
      <c r="AV27">
        <f t="shared" si="35"/>
        <v>0.75406757452344964</v>
      </c>
      <c r="AW27">
        <f t="shared" si="81"/>
        <v>0.24593242547655036</v>
      </c>
      <c r="AX27">
        <f t="shared" si="8"/>
        <v>0.76076337871438926</v>
      </c>
      <c r="AY27">
        <f t="shared" si="82"/>
        <v>0.76076337871438926</v>
      </c>
      <c r="AZ27">
        <f t="shared" si="83"/>
        <v>0.79858462062644908</v>
      </c>
      <c r="BA27">
        <f t="shared" si="84"/>
        <v>0.26045126369881572</v>
      </c>
      <c r="BB27">
        <f t="shared" si="9"/>
        <v>25.805245466759082</v>
      </c>
      <c r="BC27">
        <f t="shared" si="85"/>
        <v>1.1568568191588855E-2</v>
      </c>
      <c r="BD27">
        <f t="shared" si="86"/>
        <v>2.1913504575347131E-3</v>
      </c>
      <c r="BE27">
        <f t="shared" si="87"/>
        <v>0.88910638781098661</v>
      </c>
      <c r="BF27">
        <f t="shared" si="88"/>
        <v>2.4646661947057883E-3</v>
      </c>
      <c r="BG27">
        <f t="shared" si="36"/>
        <v>3.6858771070543729E-3</v>
      </c>
      <c r="BH27">
        <f t="shared" si="37"/>
        <v>15.576950782050138</v>
      </c>
      <c r="BI27">
        <f t="shared" si="89"/>
        <v>2.3662378848251465E-4</v>
      </c>
      <c r="BJ27">
        <f t="shared" si="90"/>
        <v>0.31134895521602046</v>
      </c>
      <c r="BK27">
        <f t="shared" si="91"/>
        <v>1.3000473422298713</v>
      </c>
      <c r="BL27">
        <f t="shared" si="92"/>
        <v>0.4893776402446996</v>
      </c>
      <c r="BM27">
        <f t="shared" si="38"/>
        <v>4.55740487695592E-5</v>
      </c>
      <c r="BN27">
        <f t="shared" si="93"/>
        <v>1.0854170655478763</v>
      </c>
      <c r="BO27">
        <f t="shared" si="94"/>
        <v>0.99756767022506976</v>
      </c>
      <c r="BP27">
        <f t="shared" si="95"/>
        <v>1.0880635950270783</v>
      </c>
      <c r="BQ27">
        <f t="shared" si="39"/>
        <v>0.53247399457051603</v>
      </c>
      <c r="BR27">
        <f t="shared" si="40"/>
        <v>0.53247399457051603</v>
      </c>
      <c r="BS27">
        <f t="shared" si="41"/>
        <v>0.53247399457051603</v>
      </c>
      <c r="BT27">
        <f t="shared" si="10"/>
        <v>17.922093111335546</v>
      </c>
      <c r="BU27">
        <f t="shared" si="11"/>
        <v>0.31204766810394124</v>
      </c>
      <c r="BV27">
        <f t="shared" si="12"/>
        <v>34370.626003612248</v>
      </c>
      <c r="BW27">
        <f t="shared" si="13"/>
        <v>0.21836486748451261</v>
      </c>
      <c r="BX27">
        <f t="shared" si="14"/>
        <v>20776.797498336564</v>
      </c>
      <c r="BY27">
        <f t="shared" si="96"/>
        <v>1.6187778227438283E-4</v>
      </c>
      <c r="BZ27">
        <f t="shared" si="97"/>
        <v>2.4282856876301222E-4</v>
      </c>
      <c r="CA27">
        <f t="shared" si="98"/>
        <v>-3.060716745700641</v>
      </c>
      <c r="CB27">
        <f t="shared" si="99"/>
        <v>12.17319982727331</v>
      </c>
      <c r="CC27">
        <f t="shared" si="100"/>
        <v>6.7482396559956229E-3</v>
      </c>
      <c r="CD27">
        <f t="shared" si="15"/>
        <v>27.439818576448712</v>
      </c>
      <c r="CE27" s="11">
        <f t="shared" si="16"/>
        <v>2259125710.9435863</v>
      </c>
      <c r="CF27" s="18">
        <f t="shared" si="42"/>
        <v>0.19076592892207819</v>
      </c>
      <c r="CG27" s="18">
        <f t="shared" si="17"/>
        <v>38.153185784415641</v>
      </c>
      <c r="CH27">
        <f t="shared" si="101"/>
        <v>2000</v>
      </c>
      <c r="CI27" s="4">
        <f t="shared" si="18"/>
        <v>861.24060540612743</v>
      </c>
      <c r="CJ27" s="11"/>
      <c r="CK27" s="11"/>
      <c r="CL27" s="11"/>
      <c r="CM27" s="11"/>
      <c r="CN27" s="11"/>
      <c r="CO27" s="11"/>
      <c r="CP27" s="11"/>
      <c r="CQ27" s="13">
        <f t="shared" si="19"/>
        <v>1.2762951394817639</v>
      </c>
      <c r="CR27" s="14">
        <v>0.8</v>
      </c>
      <c r="CS27" s="14">
        <f t="shared" si="102"/>
        <v>0.25983928061465428</v>
      </c>
      <c r="CT27" s="14">
        <f t="shared" si="43"/>
        <v>-0.11385949368890172</v>
      </c>
      <c r="CU27" s="14">
        <f t="shared" si="103"/>
        <v>1.151595771434406E-2</v>
      </c>
      <c r="CV27" s="14">
        <f t="shared" si="104"/>
        <v>-4.7147011406054684E-5</v>
      </c>
      <c r="CW27" s="14">
        <f t="shared" si="44"/>
        <v>9.5331371514501863E-3</v>
      </c>
      <c r="CX27" s="14">
        <f t="shared" si="45"/>
        <v>0.95248648437738581</v>
      </c>
      <c r="CY27" s="14">
        <f t="shared" si="46"/>
        <v>0.90678379532732067</v>
      </c>
      <c r="CZ27" s="14">
        <f t="shared" si="47"/>
        <v>0.10678379532732063</v>
      </c>
      <c r="DA27" s="14">
        <v>0.85</v>
      </c>
      <c r="DB27" s="14">
        <f t="shared" si="48"/>
        <v>0.24455461704908638</v>
      </c>
      <c r="DC27" s="14">
        <f t="shared" si="49"/>
        <v>-0.10716187641308397</v>
      </c>
      <c r="DD27" s="14">
        <f t="shared" si="50"/>
        <v>1.020098676426325E-2</v>
      </c>
      <c r="DE27" s="14">
        <f t="shared" si="51"/>
        <v>-3.4818453289391256E-5</v>
      </c>
      <c r="DF27" s="14">
        <f t="shared" si="52"/>
        <v>8.3998176054531429E-3</v>
      </c>
      <c r="DG27" s="14">
        <f t="shared" si="105"/>
        <v>0.95779566346925937</v>
      </c>
      <c r="DH27" s="14">
        <f t="shared" si="106"/>
        <v>0.91111923768090441</v>
      </c>
      <c r="DI27" s="14">
        <f t="shared" si="107"/>
        <v>6.1119237680904437E-2</v>
      </c>
      <c r="DJ27" s="14">
        <f t="shared" si="108"/>
        <v>-0.91329115292832508</v>
      </c>
      <c r="DK27" s="14">
        <f t="shared" si="109"/>
        <v>0.91692196402531123</v>
      </c>
      <c r="DL27" s="14">
        <f t="shared" si="53"/>
        <v>0.85</v>
      </c>
      <c r="DM27" s="14">
        <f t="shared" si="54"/>
        <v>0.24455461704908638</v>
      </c>
      <c r="DN27" s="14">
        <f t="shared" si="55"/>
        <v>-0.10716187641308397</v>
      </c>
      <c r="DO27" s="14">
        <f t="shared" si="56"/>
        <v>1.020098676426325E-2</v>
      </c>
      <c r="DP27" s="14">
        <f t="shared" si="57"/>
        <v>-3.4818453289391256E-5</v>
      </c>
      <c r="DQ27" s="14">
        <f t="shared" si="58"/>
        <v>8.3998176054531429E-3</v>
      </c>
      <c r="DR27" s="14">
        <f t="shared" si="59"/>
        <v>0.95779566346925937</v>
      </c>
      <c r="DS27" s="14">
        <f t="shared" si="60"/>
        <v>0.91111923768090441</v>
      </c>
      <c r="DT27" s="14">
        <f t="shared" si="61"/>
        <v>6.1119237680904437E-2</v>
      </c>
      <c r="DU27" s="14">
        <f t="shared" si="62"/>
        <v>0.91692196402531123</v>
      </c>
      <c r="DV27" s="14">
        <f t="shared" si="63"/>
        <v>0.22670568777648478</v>
      </c>
      <c r="DW27" s="14">
        <f t="shared" si="64"/>
        <v>-9.9340618422144089E-2</v>
      </c>
      <c r="DX27" s="14">
        <f t="shared" si="65"/>
        <v>8.766278897575858E-3</v>
      </c>
      <c r="DY27" s="14">
        <f t="shared" si="66"/>
        <v>-2.3836485558109308E-5</v>
      </c>
      <c r="DZ27" s="14">
        <f t="shared" si="67"/>
        <v>7.1764655824007656E-3</v>
      </c>
      <c r="EA27" s="14">
        <f t="shared" si="68"/>
        <v>0.96362204278134511</v>
      </c>
      <c r="EB27" s="14">
        <f t="shared" si="69"/>
        <v>0.9163648973854529</v>
      </c>
      <c r="EC27" s="14">
        <f t="shared" si="70"/>
        <v>-5.5706663985832794E-4</v>
      </c>
      <c r="ED27" s="14">
        <f t="shared" si="71"/>
        <v>-0.92161527562812606</v>
      </c>
      <c r="EE27" s="14">
        <f t="shared" si="72"/>
        <v>0.91631751805464445</v>
      </c>
      <c r="EI27">
        <f t="shared" si="20"/>
        <v>851.2888580343365</v>
      </c>
      <c r="ES27">
        <f t="shared" si="110"/>
        <v>2.6279373875085574</v>
      </c>
      <c r="ET27">
        <f t="shared" si="73"/>
        <v>3.9212645446995376E-2</v>
      </c>
      <c r="EU27">
        <f t="shared" si="111"/>
        <v>1.0851391754941537</v>
      </c>
      <c r="EV27">
        <f t="shared" si="112"/>
        <v>1.3607850224555072E-2</v>
      </c>
      <c r="EX27" s="16">
        <v>1126.0999999999999</v>
      </c>
      <c r="EY27" s="16">
        <v>6364.5</v>
      </c>
      <c r="FA27" s="22">
        <v>3385.2</v>
      </c>
      <c r="FB27" s="22">
        <v>8017.3</v>
      </c>
    </row>
    <row r="28" spans="3:158">
      <c r="C28" s="4">
        <f t="shared" si="74"/>
        <v>861.24060540612743</v>
      </c>
      <c r="D28" s="4">
        <f>Sheet4!D28</f>
        <v>922.62495344301283</v>
      </c>
      <c r="E28" s="4">
        <f t="shared" si="21"/>
        <v>900.29779174934174</v>
      </c>
      <c r="F28" s="4">
        <f t="shared" si="22"/>
        <v>22.327161693671087</v>
      </c>
      <c r="G28">
        <f t="shared" si="0"/>
        <v>891.93277942457007</v>
      </c>
      <c r="I28">
        <f t="shared" si="1"/>
        <v>891.93277942457007</v>
      </c>
      <c r="M28">
        <f t="shared" si="23"/>
        <v>138.36953790595314</v>
      </c>
      <c r="O28">
        <f t="shared" si="24"/>
        <v>1.2211518627147131</v>
      </c>
      <c r="P28">
        <f t="shared" si="25"/>
        <v>1.7957444638998656E-2</v>
      </c>
      <c r="Q28">
        <f t="shared" si="26"/>
        <v>122.11518627147132</v>
      </c>
      <c r="R28">
        <f t="shared" si="75"/>
        <v>685.67677091431142</v>
      </c>
      <c r="S28">
        <f t="shared" si="27"/>
        <v>200.45978430796842</v>
      </c>
      <c r="T28">
        <f t="shared" si="76"/>
        <v>0.7961630462094047</v>
      </c>
      <c r="U28">
        <f t="shared" si="28"/>
        <v>48.33</v>
      </c>
      <c r="V28">
        <f t="shared" si="29"/>
        <v>1.017626552262261</v>
      </c>
      <c r="W28">
        <f t="shared" si="30"/>
        <v>49.181891270835067</v>
      </c>
      <c r="X28">
        <f t="shared" si="31"/>
        <v>60.058558137212728</v>
      </c>
      <c r="Y28">
        <f t="shared" si="2"/>
        <v>1.2211518627147131</v>
      </c>
      <c r="Z28">
        <f t="shared" si="32"/>
        <v>49.181891270835067</v>
      </c>
      <c r="AE28">
        <f t="shared" si="113"/>
        <v>0.6393049053643719</v>
      </c>
      <c r="AF28">
        <f t="shared" si="114"/>
        <v>0.80192916560207295</v>
      </c>
      <c r="AG28">
        <f t="shared" si="33"/>
        <v>2.4335448854829331</v>
      </c>
      <c r="AH28">
        <f t="shared" si="3"/>
        <v>0</v>
      </c>
      <c r="AI28">
        <f t="shared" si="4"/>
        <v>2.4335448854829331</v>
      </c>
      <c r="AJ28">
        <f t="shared" si="77"/>
        <v>2.4335448854829331</v>
      </c>
      <c r="AK28">
        <f t="shared" si="5"/>
        <v>0</v>
      </c>
      <c r="AL28">
        <f t="shared" si="6"/>
        <v>30</v>
      </c>
      <c r="AM28">
        <f t="shared" si="78"/>
        <v>30</v>
      </c>
      <c r="AO28">
        <f t="shared" si="79"/>
        <v>1.3372305538599252</v>
      </c>
      <c r="AQ28">
        <f t="shared" si="34"/>
        <v>0.91284814249543589</v>
      </c>
      <c r="AS28">
        <f t="shared" si="7"/>
        <v>0.36376197421394163</v>
      </c>
      <c r="AT28">
        <f t="shared" si="7"/>
        <v>0.10634696986035164</v>
      </c>
      <c r="AU28">
        <f t="shared" si="80"/>
        <v>0.47010894407429327</v>
      </c>
      <c r="AV28">
        <f t="shared" si="35"/>
        <v>0.77378228769979496</v>
      </c>
      <c r="AW28">
        <f t="shared" si="81"/>
        <v>0.22621771230020504</v>
      </c>
      <c r="AX28">
        <f t="shared" si="8"/>
        <v>0.77688998039736057</v>
      </c>
      <c r="AY28">
        <f t="shared" si="82"/>
        <v>0.77688998039736057</v>
      </c>
      <c r="AZ28">
        <f t="shared" si="83"/>
        <v>0.79770453965771582</v>
      </c>
      <c r="BA28">
        <f t="shared" si="84"/>
        <v>0.23321145872864424</v>
      </c>
      <c r="BB28">
        <f t="shared" si="9"/>
        <v>25.793866225153391</v>
      </c>
      <c r="BC28">
        <f t="shared" si="85"/>
        <v>1.1273671734848988E-2</v>
      </c>
      <c r="BD28">
        <f t="shared" si="86"/>
        <v>2.18575243660415E-3</v>
      </c>
      <c r="BE28">
        <f t="shared" si="87"/>
        <v>0.89179953823036395</v>
      </c>
      <c r="BF28">
        <f t="shared" si="88"/>
        <v>2.450945916546932E-3</v>
      </c>
      <c r="BG28">
        <f t="shared" si="36"/>
        <v>3.6613191926148842E-3</v>
      </c>
      <c r="BH28">
        <f t="shared" si="37"/>
        <v>14.611821586199524</v>
      </c>
      <c r="BI28">
        <f t="shared" si="89"/>
        <v>2.5057239927381145E-4</v>
      </c>
      <c r="BJ28">
        <f t="shared" si="90"/>
        <v>0.33197510873301544</v>
      </c>
      <c r="BK28">
        <f t="shared" si="91"/>
        <v>1.3202587015772989</v>
      </c>
      <c r="BL28">
        <f t="shared" si="92"/>
        <v>0.50144492657642048</v>
      </c>
      <c r="BM28">
        <f t="shared" si="38"/>
        <v>4.0447300672666107E-5</v>
      </c>
      <c r="BN28">
        <f t="shared" si="93"/>
        <v>1.0857746386313376</v>
      </c>
      <c r="BO28">
        <f t="shared" si="94"/>
        <v>0.99784097497085544</v>
      </c>
      <c r="BP28">
        <f t="shared" si="95"/>
        <v>1.0881239254211328</v>
      </c>
      <c r="BQ28">
        <f t="shared" si="39"/>
        <v>0.54563422188884636</v>
      </c>
      <c r="BR28">
        <f t="shared" si="40"/>
        <v>0.54563422188884636</v>
      </c>
      <c r="BS28">
        <f t="shared" si="41"/>
        <v>0.54563422188884636</v>
      </c>
      <c r="BT28">
        <f t="shared" si="10"/>
        <v>17.890501864254386</v>
      </c>
      <c r="BU28">
        <f t="shared" si="11"/>
        <v>0.2939444868417796</v>
      </c>
      <c r="BV28">
        <f t="shared" si="12"/>
        <v>34276.953993962226</v>
      </c>
      <c r="BW28">
        <f t="shared" si="13"/>
        <v>0.23114423995743183</v>
      </c>
      <c r="BX28">
        <f t="shared" si="14"/>
        <v>19574.608166901631</v>
      </c>
      <c r="BY28">
        <f t="shared" si="96"/>
        <v>1.6187778227438283E-4</v>
      </c>
      <c r="BZ28">
        <f t="shared" si="97"/>
        <v>2.577420685503602E-4</v>
      </c>
      <c r="CA28">
        <f t="shared" si="98"/>
        <v>-3.0399237706573614</v>
      </c>
      <c r="CB28">
        <f t="shared" si="99"/>
        <v>12.097548590646745</v>
      </c>
      <c r="CC28">
        <f t="shared" si="100"/>
        <v>6.8329029082514828E-3</v>
      </c>
      <c r="CD28">
        <f t="shared" si="15"/>
        <v>28.091196232286809</v>
      </c>
      <c r="CE28" s="11">
        <f t="shared" si="16"/>
        <v>2222264308.7641129</v>
      </c>
      <c r="CF28" s="18">
        <f t="shared" si="42"/>
        <v>0.19528593171607173</v>
      </c>
      <c r="CG28" s="18">
        <f t="shared" si="17"/>
        <v>39.057186343214347</v>
      </c>
      <c r="CH28">
        <f t="shared" si="101"/>
        <v>2200</v>
      </c>
      <c r="CI28" s="4">
        <f t="shared" si="18"/>
        <v>900.29779174934174</v>
      </c>
      <c r="CJ28" s="11"/>
      <c r="CK28" s="11"/>
      <c r="CL28" s="11"/>
      <c r="CM28" s="11"/>
      <c r="CN28" s="11"/>
      <c r="CO28" s="11"/>
      <c r="CP28" s="11"/>
      <c r="CQ28" s="13">
        <f t="shared" si="19"/>
        <v>1.3372305538599252</v>
      </c>
      <c r="CR28" s="14">
        <v>0.8</v>
      </c>
      <c r="CS28" s="14">
        <f t="shared" si="102"/>
        <v>0.27224504300156305</v>
      </c>
      <c r="CT28" s="14">
        <f t="shared" si="43"/>
        <v>-0.11929559950345342</v>
      </c>
      <c r="CU28" s="14">
        <f t="shared" si="103"/>
        <v>1.2641843597134756E-2</v>
      </c>
      <c r="CV28" s="14">
        <f t="shared" si="104"/>
        <v>-5.9529200143201991E-5</v>
      </c>
      <c r="CW28" s="14">
        <f t="shared" si="44"/>
        <v>1.0512662140891655E-2</v>
      </c>
      <c r="CX28" s="14">
        <f t="shared" si="45"/>
        <v>0.94796412616667258</v>
      </c>
      <c r="CY28" s="14">
        <f t="shared" si="46"/>
        <v>0.90337139987390025</v>
      </c>
      <c r="CZ28" s="14">
        <f t="shared" si="47"/>
        <v>0.1033713998739002</v>
      </c>
      <c r="DA28" s="14">
        <v>0.85</v>
      </c>
      <c r="DB28" s="14">
        <f t="shared" si="48"/>
        <v>0.25623062870735347</v>
      </c>
      <c r="DC28" s="14">
        <f t="shared" si="49"/>
        <v>-0.11227821129736792</v>
      </c>
      <c r="DD28" s="14">
        <f t="shared" si="50"/>
        <v>1.1198311283275079E-2</v>
      </c>
      <c r="DE28" s="14">
        <f t="shared" si="51"/>
        <v>-4.3962800880200039E-5</v>
      </c>
      <c r="DF28" s="14">
        <f t="shared" si="52"/>
        <v>9.2583136109759406E-3</v>
      </c>
      <c r="DG28" s="14">
        <f t="shared" si="105"/>
        <v>0.95376627586849949</v>
      </c>
      <c r="DH28" s="14">
        <f t="shared" si="106"/>
        <v>0.90779433008035049</v>
      </c>
      <c r="DI28" s="14">
        <f t="shared" si="107"/>
        <v>5.7794330080350509E-2</v>
      </c>
      <c r="DJ28" s="14">
        <f t="shared" si="108"/>
        <v>-0.91154139587099514</v>
      </c>
      <c r="DK28" s="14">
        <f t="shared" si="109"/>
        <v>0.91340285843532854</v>
      </c>
      <c r="DL28" s="14">
        <f t="shared" si="53"/>
        <v>0.85</v>
      </c>
      <c r="DM28" s="14">
        <f t="shared" si="54"/>
        <v>0.25623062870735347</v>
      </c>
      <c r="DN28" s="14">
        <f t="shared" si="55"/>
        <v>-0.11227821129736792</v>
      </c>
      <c r="DO28" s="14">
        <f t="shared" si="56"/>
        <v>1.1198311283275079E-2</v>
      </c>
      <c r="DP28" s="14">
        <f t="shared" si="57"/>
        <v>-4.3962800880200039E-5</v>
      </c>
      <c r="DQ28" s="14">
        <f t="shared" si="58"/>
        <v>9.2583136109759389E-3</v>
      </c>
      <c r="DR28" s="14">
        <f t="shared" si="59"/>
        <v>0.95376627586849949</v>
      </c>
      <c r="DS28" s="14">
        <f t="shared" si="60"/>
        <v>0.90779433008035049</v>
      </c>
      <c r="DT28" s="14">
        <f t="shared" si="61"/>
        <v>5.7794330080350509E-2</v>
      </c>
      <c r="DU28" s="14">
        <f t="shared" si="62"/>
        <v>0.91340285843532854</v>
      </c>
      <c r="DV28" s="14">
        <f t="shared" si="63"/>
        <v>0.23844466041450538</v>
      </c>
      <c r="DW28" s="14">
        <f t="shared" si="64"/>
        <v>-0.10448454230398044</v>
      </c>
      <c r="DX28" s="14">
        <f t="shared" si="65"/>
        <v>9.6976309841249678E-3</v>
      </c>
      <c r="DY28" s="14">
        <f t="shared" si="66"/>
        <v>-3.0680903900182795E-5</v>
      </c>
      <c r="DZ28" s="14">
        <f t="shared" si="67"/>
        <v>7.9690500081990561E-3</v>
      </c>
      <c r="EA28" s="14">
        <f t="shared" si="68"/>
        <v>0.95983577944262066</v>
      </c>
      <c r="EB28" s="14">
        <f t="shared" si="69"/>
        <v>0.91289274891008176</v>
      </c>
      <c r="EC28" s="14">
        <f t="shared" si="70"/>
        <v>-5.1010952524677133E-4</v>
      </c>
      <c r="ED28" s="14">
        <f t="shared" si="71"/>
        <v>-0.91958692469785563</v>
      </c>
      <c r="EE28" s="14">
        <f t="shared" si="72"/>
        <v>0.91284814249543589</v>
      </c>
      <c r="EI28">
        <f t="shared" si="20"/>
        <v>891.93277942457007</v>
      </c>
      <c r="ES28">
        <f t="shared" si="110"/>
        <v>2.7640137488427698</v>
      </c>
      <c r="ET28">
        <f t="shared" si="73"/>
        <v>4.1243102540866425E-2</v>
      </c>
      <c r="EU28">
        <f t="shared" si="111"/>
        <v>1.0910936480435045</v>
      </c>
      <c r="EV28">
        <f t="shared" si="112"/>
        <v>1.3682520435019911E-2</v>
      </c>
      <c r="EX28" s="16">
        <v>1269.0999999999999</v>
      </c>
      <c r="EY28" s="16">
        <v>6957.3</v>
      </c>
      <c r="FA28" s="22">
        <v>3815.9</v>
      </c>
      <c r="FB28" s="22">
        <v>9017.2000000000007</v>
      </c>
    </row>
    <row r="29" spans="3:158">
      <c r="C29" s="4">
        <f t="shared" si="74"/>
        <v>900.29779174934174</v>
      </c>
      <c r="D29" s="4">
        <f>Sheet4!D29</f>
        <v>967.12572159207389</v>
      </c>
      <c r="E29" s="4">
        <f t="shared" si="21"/>
        <v>940.31288134011902</v>
      </c>
      <c r="F29" s="4">
        <f t="shared" si="22"/>
        <v>26.812840251954867</v>
      </c>
      <c r="G29">
        <f t="shared" si="0"/>
        <v>933.71175667070781</v>
      </c>
      <c r="I29">
        <f t="shared" si="1"/>
        <v>933.71175667070781</v>
      </c>
      <c r="M29">
        <f t="shared" si="23"/>
        <v>145.47354246796908</v>
      </c>
      <c r="O29">
        <f t="shared" si="24"/>
        <v>1.2200450705306387</v>
      </c>
      <c r="P29">
        <f t="shared" si="25"/>
        <v>1.7088188652369031E-2</v>
      </c>
      <c r="Q29">
        <f t="shared" si="26"/>
        <v>122.00450705306388</v>
      </c>
      <c r="R29">
        <f t="shared" si="75"/>
        <v>685.05530710295363</v>
      </c>
      <c r="S29">
        <f t="shared" si="27"/>
        <v>178.61678254711842</v>
      </c>
      <c r="T29">
        <f t="shared" si="76"/>
        <v>0.79545264575320318</v>
      </c>
      <c r="U29">
        <f t="shared" si="28"/>
        <v>48.33</v>
      </c>
      <c r="V29">
        <f t="shared" si="29"/>
        <v>1.016704225442199</v>
      </c>
      <c r="W29">
        <f t="shared" si="30"/>
        <v>49.137315215621477</v>
      </c>
      <c r="X29">
        <f t="shared" si="31"/>
        <v>59.949739207929134</v>
      </c>
      <c r="Y29">
        <f t="shared" si="2"/>
        <v>1.2200450705306387</v>
      </c>
      <c r="Z29">
        <f t="shared" si="32"/>
        <v>49.137315215621477</v>
      </c>
      <c r="AE29">
        <f t="shared" si="113"/>
        <v>0.62970879641747457</v>
      </c>
      <c r="AF29">
        <f t="shared" si="114"/>
        <v>0.79535975722858654</v>
      </c>
      <c r="AG29">
        <f t="shared" si="33"/>
        <v>2.3709116368612997</v>
      </c>
      <c r="AH29">
        <f t="shared" si="3"/>
        <v>0</v>
      </c>
      <c r="AI29">
        <f t="shared" si="4"/>
        <v>2.3709116368612997</v>
      </c>
      <c r="AJ29">
        <f t="shared" si="77"/>
        <v>2.3709116368612997</v>
      </c>
      <c r="AK29">
        <f t="shared" si="5"/>
        <v>0</v>
      </c>
      <c r="AL29">
        <f t="shared" si="6"/>
        <v>30</v>
      </c>
      <c r="AM29">
        <f t="shared" si="78"/>
        <v>30</v>
      </c>
      <c r="AO29">
        <f t="shared" si="79"/>
        <v>1.3998677011554841</v>
      </c>
      <c r="AQ29">
        <f t="shared" si="34"/>
        <v>0.90934929014726684</v>
      </c>
      <c r="AS29">
        <f t="shared" si="7"/>
        <v>0.36343227819314661</v>
      </c>
      <c r="AT29">
        <f t="shared" si="7"/>
        <v>9.4758924617561344E-2</v>
      </c>
      <c r="AU29">
        <f t="shared" si="80"/>
        <v>0.45819120281070796</v>
      </c>
      <c r="AV29">
        <f t="shared" si="35"/>
        <v>0.79318912271497932</v>
      </c>
      <c r="AW29">
        <f t="shared" si="81"/>
        <v>0.20681087728502068</v>
      </c>
      <c r="AX29">
        <f t="shared" si="8"/>
        <v>0.79161294147427941</v>
      </c>
      <c r="AY29">
        <f t="shared" si="82"/>
        <v>0.79161294147427941</v>
      </c>
      <c r="AZ29">
        <f t="shared" si="83"/>
        <v>0.79680089170901414</v>
      </c>
      <c r="BA29">
        <f t="shared" si="84"/>
        <v>0.20775258600595023</v>
      </c>
      <c r="BB29">
        <f t="shared" si="9"/>
        <v>25.782174427405362</v>
      </c>
      <c r="BC29">
        <f t="shared" si="85"/>
        <v>1.0986006272342416E-2</v>
      </c>
      <c r="BD29">
        <f t="shared" si="86"/>
        <v>2.180208690489494E-3</v>
      </c>
      <c r="BE29">
        <f t="shared" si="87"/>
        <v>0.89443389927330896</v>
      </c>
      <c r="BF29">
        <f t="shared" si="88"/>
        <v>2.4375291368773306E-3</v>
      </c>
      <c r="BG29">
        <f t="shared" si="36"/>
        <v>3.6371518047646242E-3</v>
      </c>
      <c r="BH29">
        <f t="shared" si="37"/>
        <v>13.665970465701543</v>
      </c>
      <c r="BI29">
        <f t="shared" si="89"/>
        <v>2.6614661680215415E-4</v>
      </c>
      <c r="BJ29">
        <f t="shared" si="90"/>
        <v>0.35534050252863386</v>
      </c>
      <c r="BK29">
        <f t="shared" si="91"/>
        <v>1.3431575871271035</v>
      </c>
      <c r="BL29">
        <f t="shared" si="92"/>
        <v>0.51435015054091593</v>
      </c>
      <c r="BM29">
        <f t="shared" si="38"/>
        <v>3.5714268402236977E-5</v>
      </c>
      <c r="BN29">
        <f t="shared" si="93"/>
        <v>1.0861048602502701</v>
      </c>
      <c r="BO29">
        <f t="shared" si="94"/>
        <v>0.99809336168373075</v>
      </c>
      <c r="BP29">
        <f t="shared" si="95"/>
        <v>1.0881796252186955</v>
      </c>
      <c r="BQ29">
        <f t="shared" si="39"/>
        <v>0.55970535404679345</v>
      </c>
      <c r="BR29">
        <f t="shared" si="40"/>
        <v>0.55970535404679345</v>
      </c>
      <c r="BS29">
        <f t="shared" si="41"/>
        <v>0.55970535404679345</v>
      </c>
      <c r="BT29">
        <f t="shared" si="10"/>
        <v>17.858086413108079</v>
      </c>
      <c r="BU29">
        <f t="shared" si="11"/>
        <v>0.27525309964823108</v>
      </c>
      <c r="BV29">
        <f t="shared" si="12"/>
        <v>34180.619647965133</v>
      </c>
      <c r="BW29">
        <f t="shared" si="13"/>
        <v>0.24564275680329289</v>
      </c>
      <c r="BX29">
        <f t="shared" si="14"/>
        <v>18367.493722375111</v>
      </c>
      <c r="BY29">
        <f t="shared" si="96"/>
        <v>1.6187778227438283E-4</v>
      </c>
      <c r="BZ29">
        <f t="shared" si="97"/>
        <v>2.7468091598441567E-4</v>
      </c>
      <c r="CA29">
        <f t="shared" si="98"/>
        <v>-3.0175920007663217</v>
      </c>
      <c r="CB29">
        <f t="shared" si="99"/>
        <v>12.016138911805793</v>
      </c>
      <c r="CC29">
        <f t="shared" si="100"/>
        <v>6.9258027638518134E-3</v>
      </c>
      <c r="CD29">
        <f t="shared" si="15"/>
        <v>28.78137410219292</v>
      </c>
      <c r="CE29" s="11">
        <f t="shared" si="16"/>
        <v>2186123586.7513781</v>
      </c>
      <c r="CF29" s="18">
        <f t="shared" si="42"/>
        <v>0.20007544795388663</v>
      </c>
      <c r="CG29" s="18">
        <f t="shared" si="17"/>
        <v>40.015089590777322</v>
      </c>
      <c r="CH29">
        <f t="shared" si="101"/>
        <v>2400</v>
      </c>
      <c r="CI29" s="4">
        <f t="shared" si="18"/>
        <v>940.31288134011902</v>
      </c>
      <c r="CJ29" s="11"/>
      <c r="CK29" s="11"/>
      <c r="CL29" s="11"/>
      <c r="CM29" s="11"/>
      <c r="CN29" s="11"/>
      <c r="CO29" s="11"/>
      <c r="CP29" s="11"/>
      <c r="CQ29" s="13">
        <f t="shared" si="19"/>
        <v>1.3998677011554841</v>
      </c>
      <c r="CR29" s="14">
        <v>0.8</v>
      </c>
      <c r="CS29" s="14">
        <f t="shared" si="102"/>
        <v>0.2849972589973403</v>
      </c>
      <c r="CT29" s="14">
        <f t="shared" si="43"/>
        <v>-0.12488351851729949</v>
      </c>
      <c r="CU29" s="14">
        <f t="shared" si="103"/>
        <v>1.385389262884478E-2</v>
      </c>
      <c r="CV29" s="14">
        <f t="shared" si="104"/>
        <v>-7.4839961996430411E-5</v>
      </c>
      <c r="CW29" s="14">
        <f t="shared" si="44"/>
        <v>1.1576605026954493E-2</v>
      </c>
      <c r="CX29" s="14">
        <f t="shared" si="45"/>
        <v>0.94311967223068915</v>
      </c>
      <c r="CY29" s="14">
        <f t="shared" si="46"/>
        <v>0.89996333801210715</v>
      </c>
      <c r="CZ29" s="14">
        <f t="shared" si="47"/>
        <v>9.9963338012107106E-2</v>
      </c>
      <c r="DA29" s="14">
        <v>0.85</v>
      </c>
      <c r="DB29" s="14">
        <f t="shared" si="48"/>
        <v>0.26823271435043794</v>
      </c>
      <c r="DC29" s="14">
        <f t="shared" si="49"/>
        <v>-0.11753742919275247</v>
      </c>
      <c r="DD29" s="14">
        <f t="shared" si="50"/>
        <v>1.2271960252540706E-2</v>
      </c>
      <c r="DE29" s="14">
        <f t="shared" si="51"/>
        <v>-5.5269923654543389E-5</v>
      </c>
      <c r="DF29" s="14">
        <f t="shared" si="52"/>
        <v>1.0189929132737406E-2</v>
      </c>
      <c r="DG29" s="14">
        <f t="shared" si="105"/>
        <v>0.9494474673523815</v>
      </c>
      <c r="DH29" s="14">
        <f t="shared" si="106"/>
        <v>0.90446460339102064</v>
      </c>
      <c r="DI29" s="14">
        <f t="shared" si="107"/>
        <v>5.4464603391020661E-2</v>
      </c>
      <c r="DJ29" s="14">
        <f t="shared" si="108"/>
        <v>-0.90997469242173012</v>
      </c>
      <c r="DK29" s="14">
        <f t="shared" si="109"/>
        <v>0.90985287705757301</v>
      </c>
      <c r="DL29" s="14">
        <f t="shared" si="53"/>
        <v>0.85</v>
      </c>
      <c r="DM29" s="14">
        <f t="shared" si="54"/>
        <v>0.26823271435043794</v>
      </c>
      <c r="DN29" s="14">
        <f t="shared" si="55"/>
        <v>-0.11753742919275247</v>
      </c>
      <c r="DO29" s="14">
        <f t="shared" si="56"/>
        <v>1.2271960252540706E-2</v>
      </c>
      <c r="DP29" s="14">
        <f t="shared" si="57"/>
        <v>-5.5269923654543389E-5</v>
      </c>
      <c r="DQ29" s="14">
        <f t="shared" si="58"/>
        <v>1.0189929132737408E-2</v>
      </c>
      <c r="DR29" s="14">
        <f t="shared" si="59"/>
        <v>0.9494474673523815</v>
      </c>
      <c r="DS29" s="14">
        <f t="shared" si="60"/>
        <v>0.90446460339102064</v>
      </c>
      <c r="DT29" s="14">
        <f t="shared" si="61"/>
        <v>5.4464603391020661E-2</v>
      </c>
      <c r="DU29" s="14">
        <f t="shared" si="62"/>
        <v>0.90985287705757301</v>
      </c>
      <c r="DV29" s="14">
        <f t="shared" si="63"/>
        <v>0.25058755425954998</v>
      </c>
      <c r="DW29" s="14">
        <f t="shared" si="64"/>
        <v>-0.10980546122680201</v>
      </c>
      <c r="DX29" s="14">
        <f t="shared" si="65"/>
        <v>1.0710492612429005E-2</v>
      </c>
      <c r="DY29" s="14">
        <f t="shared" si="66"/>
        <v>-3.9330333563788032E-5</v>
      </c>
      <c r="DZ29" s="14">
        <f t="shared" si="67"/>
        <v>8.8375703945657216E-3</v>
      </c>
      <c r="EA29" s="14">
        <f t="shared" si="68"/>
        <v>0.95573503707807961</v>
      </c>
      <c r="EB29" s="14">
        <f t="shared" si="69"/>
        <v>0.90939073738792109</v>
      </c>
      <c r="EC29" s="14">
        <f t="shared" si="70"/>
        <v>-4.6213966965191755E-4</v>
      </c>
      <c r="ED29" s="14">
        <f t="shared" si="71"/>
        <v>-0.91769595315924479</v>
      </c>
      <c r="EE29" s="14">
        <f t="shared" si="72"/>
        <v>0.90934929014726684</v>
      </c>
      <c r="EI29">
        <f t="shared" si="20"/>
        <v>933.71175667070781</v>
      </c>
      <c r="ES29">
        <f t="shared" si="110"/>
        <v>2.904772302546998</v>
      </c>
      <c r="ET29">
        <f t="shared" si="73"/>
        <v>4.3343424750319291E-2</v>
      </c>
      <c r="EU29">
        <f t="shared" si="111"/>
        <v>1.0973763702614485</v>
      </c>
      <c r="EV29">
        <f t="shared" si="112"/>
        <v>1.3761306958329545E-2</v>
      </c>
      <c r="EX29" s="16">
        <v>1400.4</v>
      </c>
      <c r="EY29" s="16">
        <v>7435.5</v>
      </c>
      <c r="FA29" s="22">
        <v>4222.5</v>
      </c>
      <c r="FB29" s="22">
        <v>9997.6</v>
      </c>
    </row>
    <row r="30" spans="3:158">
      <c r="C30" s="4">
        <f t="shared" si="74"/>
        <v>940.31288134011902</v>
      </c>
      <c r="D30" s="4">
        <f>Sheet4!D30</f>
        <v>1013.0491755499736</v>
      </c>
      <c r="E30" s="4">
        <f t="shared" si="21"/>
        <v>981.35035697127387</v>
      </c>
      <c r="F30" s="4">
        <f t="shared" si="22"/>
        <v>31.698818578699729</v>
      </c>
      <c r="G30">
        <f t="shared" si="0"/>
        <v>976.68102844504631</v>
      </c>
      <c r="I30">
        <f t="shared" si="1"/>
        <v>976.68102844504631</v>
      </c>
      <c r="M30">
        <f t="shared" si="23"/>
        <v>152.81107474219368</v>
      </c>
      <c r="O30">
        <f t="shared" si="24"/>
        <v>1.218907791943461</v>
      </c>
      <c r="P30">
        <f t="shared" si="25"/>
        <v>1.6273072100989876E-2</v>
      </c>
      <c r="Q30">
        <f t="shared" si="26"/>
        <v>121.89077919434609</v>
      </c>
      <c r="R30">
        <f t="shared" si="75"/>
        <v>684.41672517625329</v>
      </c>
      <c r="S30">
        <f t="shared" si="27"/>
        <v>158.15623881379983</v>
      </c>
      <c r="T30">
        <f t="shared" si="76"/>
        <v>0.79471889252578065</v>
      </c>
      <c r="U30">
        <f t="shared" si="28"/>
        <v>48.33</v>
      </c>
      <c r="V30">
        <f t="shared" si="29"/>
        <v>1.0157564932862175</v>
      </c>
      <c r="W30">
        <f t="shared" si="30"/>
        <v>49.091511320522891</v>
      </c>
      <c r="X30">
        <f t="shared" si="31"/>
        <v>59.838025666865974</v>
      </c>
      <c r="Y30">
        <f t="shared" si="2"/>
        <v>1.218907791943461</v>
      </c>
      <c r="Z30">
        <f t="shared" si="32"/>
        <v>49.091511320522891</v>
      </c>
      <c r="AE30">
        <f t="shared" si="113"/>
        <v>0.62022916830890751</v>
      </c>
      <c r="AF30">
        <f t="shared" si="114"/>
        <v>0.78879263448545667</v>
      </c>
      <c r="AG30">
        <f t="shared" si="33"/>
        <v>2.3097965768695516</v>
      </c>
      <c r="AH30">
        <f t="shared" si="3"/>
        <v>0</v>
      </c>
      <c r="AI30">
        <f t="shared" si="4"/>
        <v>2.3097965768695516</v>
      </c>
      <c r="AJ30">
        <f t="shared" si="77"/>
        <v>2.3097965768695516</v>
      </c>
      <c r="AK30">
        <f t="shared" si="5"/>
        <v>0</v>
      </c>
      <c r="AL30">
        <f t="shared" si="6"/>
        <v>30</v>
      </c>
      <c r="AM30">
        <f t="shared" si="78"/>
        <v>30</v>
      </c>
      <c r="AO30">
        <f t="shared" si="79"/>
        <v>1.4642893979685851</v>
      </c>
      <c r="AQ30">
        <f t="shared" si="34"/>
        <v>0.90582473472900848</v>
      </c>
      <c r="AS30">
        <f t="shared" si="7"/>
        <v>0.363093500751344</v>
      </c>
      <c r="AT30">
        <f t="shared" si="7"/>
        <v>8.3904294422056616E-2</v>
      </c>
      <c r="AU30">
        <f t="shared" si="80"/>
        <v>0.4469977951734006</v>
      </c>
      <c r="AV30">
        <f t="shared" si="35"/>
        <v>0.81229371749024348</v>
      </c>
      <c r="AW30">
        <f t="shared" si="81"/>
        <v>0.18770628250975652</v>
      </c>
      <c r="AX30">
        <f t="shared" si="8"/>
        <v>0.80509680595334576</v>
      </c>
      <c r="AY30">
        <f t="shared" si="82"/>
        <v>0.80509680595334576</v>
      </c>
      <c r="AZ30">
        <f t="shared" si="83"/>
        <v>0.7958725663945464</v>
      </c>
      <c r="BA30">
        <f t="shared" si="84"/>
        <v>0.18391165359618089</v>
      </c>
      <c r="BB30">
        <f t="shared" si="9"/>
        <v>25.77015505537711</v>
      </c>
      <c r="BC30">
        <f t="shared" si="85"/>
        <v>1.0705315303168832E-2</v>
      </c>
      <c r="BD30">
        <f t="shared" si="86"/>
        <v>2.174719661025705E-3</v>
      </c>
      <c r="BE30">
        <f t="shared" si="87"/>
        <v>0.89701125135184345</v>
      </c>
      <c r="BF30">
        <f t="shared" si="88"/>
        <v>2.4244062242790012E-3</v>
      </c>
      <c r="BG30">
        <f t="shared" si="36"/>
        <v>3.6133557830565063E-3</v>
      </c>
      <c r="BH30">
        <f t="shared" si="37"/>
        <v>12.735003933658927</v>
      </c>
      <c r="BI30">
        <f t="shared" si="89"/>
        <v>2.8373417094173945E-4</v>
      </c>
      <c r="BJ30">
        <f t="shared" si="90"/>
        <v>0.38215189055456567</v>
      </c>
      <c r="BK30">
        <f t="shared" si="91"/>
        <v>1.3694378812481056</v>
      </c>
      <c r="BL30">
        <f t="shared" si="92"/>
        <v>0.52825891821265891</v>
      </c>
      <c r="BM30">
        <f t="shared" si="38"/>
        <v>3.1337662393058991E-5</v>
      </c>
      <c r="BN30">
        <f t="shared" si="93"/>
        <v>1.0864103071763822</v>
      </c>
      <c r="BO30">
        <f t="shared" si="94"/>
        <v>0.99832680261737061</v>
      </c>
      <c r="BP30">
        <f t="shared" si="95"/>
        <v>1.0882311326592435</v>
      </c>
      <c r="BQ30">
        <f t="shared" si="39"/>
        <v>0.57486780090390854</v>
      </c>
      <c r="BR30">
        <f t="shared" si="40"/>
        <v>0.57486780090390854</v>
      </c>
      <c r="BS30">
        <f t="shared" si="41"/>
        <v>0.57486780090390854</v>
      </c>
      <c r="BT30">
        <f t="shared" si="10"/>
        <v>17.824808702542892</v>
      </c>
      <c r="BU30">
        <f t="shared" si="11"/>
        <v>0.25594503577726962</v>
      </c>
      <c r="BV30">
        <f t="shared" si="12"/>
        <v>34081.497566583974</v>
      </c>
      <c r="BW30">
        <f t="shared" si="13"/>
        <v>0.26230325192103859</v>
      </c>
      <c r="BX30">
        <f t="shared" si="14"/>
        <v>17150.979432551416</v>
      </c>
      <c r="BY30">
        <f t="shared" si="96"/>
        <v>1.6187778227438283E-4</v>
      </c>
      <c r="BZ30">
        <f t="shared" si="97"/>
        <v>2.9416395838155734E-4</v>
      </c>
      <c r="CA30">
        <f t="shared" si="98"/>
        <v>-2.9934093666580006</v>
      </c>
      <c r="CB30">
        <f t="shared" si="99"/>
        <v>11.927810843513022</v>
      </c>
      <c r="CC30">
        <f t="shared" si="100"/>
        <v>7.0287567480524652E-3</v>
      </c>
      <c r="CD30">
        <f t="shared" si="15"/>
        <v>29.517969522122019</v>
      </c>
      <c r="CE30" s="11">
        <f t="shared" si="16"/>
        <v>2150728672.1040068</v>
      </c>
      <c r="CF30" s="18">
        <f t="shared" si="42"/>
        <v>0.20518737815577448</v>
      </c>
      <c r="CG30" s="18">
        <f t="shared" si="17"/>
        <v>41.037475631154898</v>
      </c>
      <c r="CH30">
        <f t="shared" si="101"/>
        <v>2600</v>
      </c>
      <c r="CI30" s="4">
        <f t="shared" si="18"/>
        <v>981.35035697127387</v>
      </c>
      <c r="CJ30" s="11"/>
      <c r="CK30" s="11"/>
      <c r="CL30" s="11"/>
      <c r="CM30" s="11"/>
      <c r="CN30" s="11"/>
      <c r="CO30" s="11"/>
      <c r="CP30" s="11"/>
      <c r="CQ30" s="13">
        <f t="shared" si="19"/>
        <v>1.4642893979685851</v>
      </c>
      <c r="CR30" s="14">
        <v>0.8</v>
      </c>
      <c r="CS30" s="14">
        <f t="shared" si="102"/>
        <v>0.29811278912674949</v>
      </c>
      <c r="CT30" s="14">
        <f t="shared" si="43"/>
        <v>-0.13063063887748358</v>
      </c>
      <c r="CU30" s="14">
        <f t="shared" si="103"/>
        <v>1.5158340792808473E-2</v>
      </c>
      <c r="CV30" s="14">
        <f t="shared" si="104"/>
        <v>-9.3720194574305565E-5</v>
      </c>
      <c r="CW30" s="14">
        <f t="shared" si="44"/>
        <v>1.2732610055198091E-2</v>
      </c>
      <c r="CX30" s="14">
        <f t="shared" si="45"/>
        <v>0.93793356335459288</v>
      </c>
      <c r="CY30" s="14">
        <f t="shared" si="46"/>
        <v>0.89656376442977559</v>
      </c>
      <c r="CZ30" s="14">
        <f t="shared" si="47"/>
        <v>9.6563764429775545E-2</v>
      </c>
      <c r="DA30" s="14">
        <v>0.85</v>
      </c>
      <c r="DB30" s="14">
        <f t="shared" si="48"/>
        <v>0.28057674270752897</v>
      </c>
      <c r="DC30" s="14">
        <f t="shared" si="49"/>
        <v>-0.12294648364939632</v>
      </c>
      <c r="DD30" s="14">
        <f t="shared" si="50"/>
        <v>1.3427457588093323E-2</v>
      </c>
      <c r="DE30" s="14">
        <f t="shared" si="51"/>
        <v>-6.9213129734858574E-5</v>
      </c>
      <c r="DF30" s="14">
        <f t="shared" si="52"/>
        <v>1.1201160258342101E-2</v>
      </c>
      <c r="DG30" s="14">
        <f t="shared" si="105"/>
        <v>0.94482126639826414</v>
      </c>
      <c r="DH30" s="14">
        <f t="shared" si="106"/>
        <v>0.90113328148884853</v>
      </c>
      <c r="DI30" s="14">
        <f t="shared" si="107"/>
        <v>5.1133281488848548E-2</v>
      </c>
      <c r="DJ30" s="14">
        <f t="shared" si="108"/>
        <v>-0.90860965881854117</v>
      </c>
      <c r="DK30" s="14">
        <f t="shared" si="109"/>
        <v>0.9062764009743598</v>
      </c>
      <c r="DL30" s="14">
        <f t="shared" si="53"/>
        <v>0.85</v>
      </c>
      <c r="DM30" s="14">
        <f t="shared" si="54"/>
        <v>0.28057674270752897</v>
      </c>
      <c r="DN30" s="14">
        <f t="shared" si="55"/>
        <v>-0.12294648364939632</v>
      </c>
      <c r="DO30" s="14">
        <f t="shared" si="56"/>
        <v>1.3427457588093323E-2</v>
      </c>
      <c r="DP30" s="14">
        <f t="shared" si="57"/>
        <v>-6.9213129734858574E-5</v>
      </c>
      <c r="DQ30" s="14">
        <f t="shared" si="58"/>
        <v>1.1201160258342099E-2</v>
      </c>
      <c r="DR30" s="14">
        <f t="shared" si="59"/>
        <v>0.94482126639826414</v>
      </c>
      <c r="DS30" s="14">
        <f t="shared" si="60"/>
        <v>0.90113328148884853</v>
      </c>
      <c r="DT30" s="14">
        <f t="shared" si="61"/>
        <v>5.1133281488848548E-2</v>
      </c>
      <c r="DU30" s="14">
        <f t="shared" si="62"/>
        <v>0.9062764009743598</v>
      </c>
      <c r="DV30" s="14">
        <f t="shared" si="63"/>
        <v>0.26315396830921889</v>
      </c>
      <c r="DW30" s="14">
        <f t="shared" si="64"/>
        <v>-0.11531196331453797</v>
      </c>
      <c r="DX30" s="14">
        <f t="shared" si="65"/>
        <v>1.1811642616640458E-2</v>
      </c>
      <c r="DY30" s="14">
        <f t="shared" si="66"/>
        <v>-5.0231917871647863E-5</v>
      </c>
      <c r="DZ30" s="14">
        <f t="shared" si="67"/>
        <v>9.7895650130678923E-3</v>
      </c>
      <c r="EA30" s="14">
        <f t="shared" si="68"/>
        <v>0.95129671879323652</v>
      </c>
      <c r="EB30" s="14">
        <f t="shared" si="69"/>
        <v>0.90586269229531868</v>
      </c>
      <c r="EC30" s="14">
        <f t="shared" si="70"/>
        <v>-4.1370867904111375E-4</v>
      </c>
      <c r="ED30" s="14">
        <f t="shared" si="71"/>
        <v>-0.9159610294086693</v>
      </c>
      <c r="EE30" s="14">
        <f t="shared" si="72"/>
        <v>0.90582473472900848</v>
      </c>
      <c r="EI30">
        <f t="shared" si="20"/>
        <v>976.68102844504631</v>
      </c>
      <c r="ES30">
        <f t="shared" si="110"/>
        <v>3.0504402371803656</v>
      </c>
      <c r="ET30">
        <f t="shared" si="73"/>
        <v>4.5517002058867606E-2</v>
      </c>
      <c r="EU30">
        <f t="shared" si="111"/>
        <v>1.1040088192479902</v>
      </c>
      <c r="EV30">
        <f t="shared" si="112"/>
        <v>1.3844479121374679E-2</v>
      </c>
      <c r="EX30" s="16">
        <v>1531.7</v>
      </c>
      <c r="EY30" s="16">
        <v>7932.8</v>
      </c>
      <c r="FA30" s="19"/>
      <c r="FB30" s="19"/>
    </row>
    <row r="31" spans="3:158">
      <c r="C31" s="4">
        <f t="shared" si="74"/>
        <v>981.35035697127387</v>
      </c>
      <c r="D31" s="4">
        <f>Sheet4!D31</f>
        <v>1060.4589404921694</v>
      </c>
      <c r="E31" s="4">
        <f t="shared" si="21"/>
        <v>1023.488284113284</v>
      </c>
      <c r="F31" s="4">
        <f t="shared" si="22"/>
        <v>36.970656378885451</v>
      </c>
      <c r="G31">
        <f t="shared" si="0"/>
        <v>1020.9046487317216</v>
      </c>
      <c r="I31">
        <f t="shared" si="1"/>
        <v>1020.9046487317216</v>
      </c>
      <c r="M31">
        <f t="shared" si="23"/>
        <v>160.39445063886387</v>
      </c>
      <c r="O31">
        <f t="shared" si="24"/>
        <v>1.2177384211858524</v>
      </c>
      <c r="P31">
        <f t="shared" si="25"/>
        <v>1.5507207037116203E-2</v>
      </c>
      <c r="Q31">
        <f t="shared" si="26"/>
        <v>121.77384211858524</v>
      </c>
      <c r="R31">
        <f t="shared" si="75"/>
        <v>683.76012349585608</v>
      </c>
      <c r="S31">
        <f t="shared" si="27"/>
        <v>138.95318056176734</v>
      </c>
      <c r="T31">
        <f t="shared" si="76"/>
        <v>0.79396055493611362</v>
      </c>
      <c r="U31">
        <f t="shared" si="28"/>
        <v>48.33</v>
      </c>
      <c r="V31">
        <f t="shared" si="29"/>
        <v>1.014782017654877</v>
      </c>
      <c r="W31">
        <f t="shared" si="30"/>
        <v>49.044414913260205</v>
      </c>
      <c r="X31">
        <f t="shared" si="31"/>
        <v>59.723268384457356</v>
      </c>
      <c r="Y31">
        <f t="shared" si="2"/>
        <v>1.2177384211858524</v>
      </c>
      <c r="Z31">
        <f t="shared" si="32"/>
        <v>49.044414913260205</v>
      </c>
      <c r="AE31">
        <f t="shared" si="113"/>
        <v>0.61086021012013547</v>
      </c>
      <c r="AF31">
        <f t="shared" si="114"/>
        <v>0.78222552824158098</v>
      </c>
      <c r="AG31">
        <f t="shared" si="33"/>
        <v>2.2501389359996993</v>
      </c>
      <c r="AH31">
        <f t="shared" si="3"/>
        <v>0</v>
      </c>
      <c r="AI31">
        <f t="shared" si="4"/>
        <v>2.2501389359996993</v>
      </c>
      <c r="AJ31">
        <f t="shared" si="77"/>
        <v>2.2501389359996993</v>
      </c>
      <c r="AK31">
        <f t="shared" si="5"/>
        <v>0</v>
      </c>
      <c r="AL31">
        <f t="shared" si="6"/>
        <v>30</v>
      </c>
      <c r="AM31">
        <f t="shared" si="78"/>
        <v>30</v>
      </c>
      <c r="AO31">
        <f t="shared" si="79"/>
        <v>1.530591677258953</v>
      </c>
      <c r="AQ31">
        <f t="shared" si="34"/>
        <v>0.9022785679378319</v>
      </c>
      <c r="AS31">
        <f t="shared" si="7"/>
        <v>0.36274516355564895</v>
      </c>
      <c r="AT31">
        <f t="shared" si="7"/>
        <v>7.3716779433922922E-2</v>
      </c>
      <c r="AU31">
        <f t="shared" si="80"/>
        <v>0.43646194298957186</v>
      </c>
      <c r="AV31">
        <f t="shared" si="35"/>
        <v>0.8311037637577392</v>
      </c>
      <c r="AW31">
        <f t="shared" si="81"/>
        <v>0.1688962362422608</v>
      </c>
      <c r="AX31">
        <f t="shared" si="8"/>
        <v>0.81748389396580845</v>
      </c>
      <c r="AY31">
        <f t="shared" si="82"/>
        <v>0.81748389396580845</v>
      </c>
      <c r="AZ31">
        <f t="shared" si="83"/>
        <v>0.79491827100055013</v>
      </c>
      <c r="BA31">
        <f t="shared" si="84"/>
        <v>0.16154264960269621</v>
      </c>
      <c r="BB31">
        <f t="shared" si="9"/>
        <v>25.757790667787102</v>
      </c>
      <c r="BC31">
        <f t="shared" si="85"/>
        <v>1.0431320170660948E-2</v>
      </c>
      <c r="BD31">
        <f t="shared" si="86"/>
        <v>2.1692850117591912E-3</v>
      </c>
      <c r="BE31">
        <f t="shared" si="87"/>
        <v>0.89953362236871359</v>
      </c>
      <c r="BF31">
        <f t="shared" si="88"/>
        <v>2.4115663470664736E-3</v>
      </c>
      <c r="BG31">
        <f t="shared" si="36"/>
        <v>3.5899094519078233E-3</v>
      </c>
      <c r="BH31">
        <f t="shared" si="37"/>
        <v>11.814231699025246</v>
      </c>
      <c r="BI31">
        <f t="shared" si="89"/>
        <v>3.0386313247978834E-4</v>
      </c>
      <c r="BJ31">
        <f t="shared" si="90"/>
        <v>0.41339135740242711</v>
      </c>
      <c r="BK31">
        <f t="shared" si="91"/>
        <v>1.4000639417470653</v>
      </c>
      <c r="BL31">
        <f t="shared" si="92"/>
        <v>0.54338389321980352</v>
      </c>
      <c r="BM31">
        <f t="shared" si="38"/>
        <v>2.7284230035470024E-5</v>
      </c>
      <c r="BN31">
        <f t="shared" si="93"/>
        <v>1.086693279272593</v>
      </c>
      <c r="BO31">
        <f t="shared" si="94"/>
        <v>0.99854305784403041</v>
      </c>
      <c r="BP31">
        <f t="shared" si="95"/>
        <v>1.0882788385899844</v>
      </c>
      <c r="BQ31">
        <f t="shared" si="39"/>
        <v>0.59135319222175187</v>
      </c>
      <c r="BR31">
        <f t="shared" si="40"/>
        <v>0.59135319222175187</v>
      </c>
      <c r="BS31">
        <f t="shared" si="41"/>
        <v>0.59135319222175187</v>
      </c>
      <c r="BT31">
        <f t="shared" si="10"/>
        <v>17.790624309201682</v>
      </c>
      <c r="BU31">
        <f t="shared" si="11"/>
        <v>0.235987524333969</v>
      </c>
      <c r="BV31">
        <f t="shared" si="12"/>
        <v>33979.442241741359</v>
      </c>
      <c r="BW31">
        <f t="shared" si="13"/>
        <v>0.28173541924515022</v>
      </c>
      <c r="BX31">
        <f t="shared" si="14"/>
        <v>15920.207647044257</v>
      </c>
      <c r="BY31">
        <f t="shared" si="96"/>
        <v>1.6187778227438283E-4</v>
      </c>
      <c r="BZ31">
        <f t="shared" si="97"/>
        <v>3.1690541429192295E-4</v>
      </c>
      <c r="CA31">
        <f t="shared" si="98"/>
        <v>-2.9669744258154509</v>
      </c>
      <c r="CB31">
        <f t="shared" si="99"/>
        <v>11.831071790169041</v>
      </c>
      <c r="CC31">
        <f t="shared" si="100"/>
        <v>7.1441706647616459E-3</v>
      </c>
      <c r="CD31">
        <f t="shared" si="15"/>
        <v>30.310761249157927</v>
      </c>
      <c r="CE31" s="11">
        <f t="shared" si="16"/>
        <v>2116136706.7147894</v>
      </c>
      <c r="CF31" s="18">
        <f t="shared" si="42"/>
        <v>0.21068963571005064</v>
      </c>
      <c r="CG31" s="18">
        <f t="shared" si="17"/>
        <v>42.137927142010128</v>
      </c>
      <c r="CH31">
        <f t="shared" si="101"/>
        <v>2800</v>
      </c>
      <c r="CI31" s="4">
        <f t="shared" si="18"/>
        <v>1023.488284113284</v>
      </c>
      <c r="CJ31" s="11"/>
      <c r="CK31" s="11"/>
      <c r="CL31" s="11"/>
      <c r="CM31" s="11"/>
      <c r="CN31" s="11"/>
      <c r="CO31" s="11"/>
      <c r="CP31" s="11"/>
      <c r="CQ31" s="13">
        <f t="shared" si="19"/>
        <v>1.530591677258953</v>
      </c>
      <c r="CR31" s="14">
        <v>0.8</v>
      </c>
      <c r="CS31" s="14">
        <f t="shared" si="102"/>
        <v>0.31161118461614734</v>
      </c>
      <c r="CT31" s="14">
        <f t="shared" si="43"/>
        <v>-0.13654552777495813</v>
      </c>
      <c r="CU31" s="14">
        <f t="shared" si="103"/>
        <v>1.6562142838380089E-2</v>
      </c>
      <c r="CV31" s="14">
        <f t="shared" si="104"/>
        <v>-1.1694868136438545E-4</v>
      </c>
      <c r="CW31" s="14">
        <f t="shared" si="44"/>
        <v>1.3989348955266939E-2</v>
      </c>
      <c r="CX31" s="14">
        <f t="shared" si="45"/>
        <v>0.93238430636509673</v>
      </c>
      <c r="CY31" s="14">
        <f t="shared" si="46"/>
        <v>0.8931770131669422</v>
      </c>
      <c r="CZ31" s="14">
        <f t="shared" si="47"/>
        <v>9.3177013166942158E-2</v>
      </c>
      <c r="DA31" s="14">
        <v>0.85</v>
      </c>
      <c r="DB31" s="14">
        <f t="shared" si="48"/>
        <v>0.29328111493284459</v>
      </c>
      <c r="DC31" s="14">
        <f t="shared" si="49"/>
        <v>-0.12851343790584296</v>
      </c>
      <c r="DD31" s="14">
        <f t="shared" si="50"/>
        <v>1.4670963898357453E-2</v>
      </c>
      <c r="DE31" s="14">
        <f t="shared" si="51"/>
        <v>-8.6367557092257804E-5</v>
      </c>
      <c r="DF31" s="14">
        <f t="shared" si="52"/>
        <v>1.2299366696469343E-2</v>
      </c>
      <c r="DG31" s="14">
        <f t="shared" si="105"/>
        <v>0.93986788757986939</v>
      </c>
      <c r="DH31" s="14">
        <f t="shared" si="106"/>
        <v>0.89780367334518751</v>
      </c>
      <c r="DI31" s="14">
        <f t="shared" si="107"/>
        <v>4.7803673345187536E-2</v>
      </c>
      <c r="DJ31" s="14">
        <f t="shared" si="108"/>
        <v>-0.90746679643509365</v>
      </c>
      <c r="DK31" s="14">
        <f t="shared" si="109"/>
        <v>0.90267815145741992</v>
      </c>
      <c r="DL31" s="14">
        <f t="shared" si="53"/>
        <v>0.85</v>
      </c>
      <c r="DM31" s="14">
        <f t="shared" si="54"/>
        <v>0.29328111493284459</v>
      </c>
      <c r="DN31" s="14">
        <f t="shared" si="55"/>
        <v>-0.12851343790584296</v>
      </c>
      <c r="DO31" s="14">
        <f t="shared" si="56"/>
        <v>1.4670963898357453E-2</v>
      </c>
      <c r="DP31" s="14">
        <f t="shared" si="57"/>
        <v>-8.6367557092257804E-5</v>
      </c>
      <c r="DQ31" s="14">
        <f t="shared" si="58"/>
        <v>1.2299366696469343E-2</v>
      </c>
      <c r="DR31" s="14">
        <f t="shared" si="59"/>
        <v>0.93986788757986939</v>
      </c>
      <c r="DS31" s="14">
        <f t="shared" si="60"/>
        <v>0.89780367334518751</v>
      </c>
      <c r="DT31" s="14">
        <f t="shared" si="61"/>
        <v>4.7803673345187536E-2</v>
      </c>
      <c r="DU31" s="14">
        <f t="shared" si="62"/>
        <v>0.90267815145741992</v>
      </c>
      <c r="DV31" s="14">
        <f t="shared" si="63"/>
        <v>0.27616592612818663</v>
      </c>
      <c r="DW31" s="14">
        <f t="shared" si="64"/>
        <v>-0.12101369911700947</v>
      </c>
      <c r="DX31" s="14">
        <f t="shared" si="65"/>
        <v>1.3008602344732879E-2</v>
      </c>
      <c r="DY31" s="14">
        <f t="shared" si="66"/>
        <v>-6.3941174598124278E-5</v>
      </c>
      <c r="DZ31" s="14">
        <f t="shared" si="67"/>
        <v>1.0833570374466103E-2</v>
      </c>
      <c r="EA31" s="14">
        <f t="shared" si="68"/>
        <v>0.94649560371737707</v>
      </c>
      <c r="EB31" s="14">
        <f t="shared" si="69"/>
        <v>0.90231277113431652</v>
      </c>
      <c r="EC31" s="14">
        <f t="shared" si="70"/>
        <v>-3.6538032310340363E-4</v>
      </c>
      <c r="ED31" s="14">
        <f t="shared" si="71"/>
        <v>-0.91440288498403877</v>
      </c>
      <c r="EE31" s="14">
        <f t="shared" si="72"/>
        <v>0.9022785679378319</v>
      </c>
      <c r="EI31">
        <f t="shared" si="20"/>
        <v>1020.9046487317216</v>
      </c>
      <c r="ES31">
        <f t="shared" si="110"/>
        <v>3.2012728465097928</v>
      </c>
      <c r="ET31">
        <f t="shared" si="73"/>
        <v>4.7767643820575384E-2</v>
      </c>
      <c r="EU31">
        <f t="shared" si="111"/>
        <v>1.1110150140647113</v>
      </c>
      <c r="EV31">
        <f t="shared" si="112"/>
        <v>1.3932338127724328E-2</v>
      </c>
      <c r="EX31" s="16">
        <v>1687.1</v>
      </c>
      <c r="EY31" s="16">
        <v>8449.4</v>
      </c>
    </row>
    <row r="32" spans="3:158">
      <c r="C32" s="4">
        <f t="shared" si="74"/>
        <v>1023.488284113284</v>
      </c>
      <c r="D32" s="4">
        <f>Sheet4!D32</f>
        <v>1109.4265654824158</v>
      </c>
      <c r="E32" s="4">
        <f t="shared" si="21"/>
        <v>1066.8226022143854</v>
      </c>
      <c r="F32" s="4">
        <f t="shared" si="22"/>
        <v>42.603963268030384</v>
      </c>
      <c r="G32">
        <f t="shared" si="0"/>
        <v>1066.4574247978499</v>
      </c>
      <c r="I32">
        <f t="shared" si="1"/>
        <v>1066.4574247978499</v>
      </c>
      <c r="M32">
        <f t="shared" si="23"/>
        <v>168.2379918148153</v>
      </c>
      <c r="O32">
        <f t="shared" si="24"/>
        <v>1.2165350775154653</v>
      </c>
      <c r="P32">
        <f t="shared" si="25"/>
        <v>1.4786204330431138E-2</v>
      </c>
      <c r="Q32">
        <f t="shared" si="26"/>
        <v>121.65350775154653</v>
      </c>
      <c r="R32">
        <f t="shared" si="75"/>
        <v>683.08444602493375</v>
      </c>
      <c r="S32">
        <f t="shared" si="27"/>
        <v>120.8949759492524</v>
      </c>
      <c r="T32">
        <f t="shared" si="76"/>
        <v>0.79317620081851847</v>
      </c>
      <c r="U32">
        <f t="shared" si="28"/>
        <v>48.33</v>
      </c>
      <c r="V32">
        <f t="shared" si="29"/>
        <v>1.0137792312628877</v>
      </c>
      <c r="W32">
        <f t="shared" si="30"/>
        <v>48.995950246935358</v>
      </c>
      <c r="X32">
        <f t="shared" si="31"/>
        <v>59.605292131599384</v>
      </c>
      <c r="Y32">
        <f t="shared" si="2"/>
        <v>1.2165350775154653</v>
      </c>
      <c r="Z32">
        <f t="shared" si="32"/>
        <v>48.995950246935358</v>
      </c>
      <c r="AE32">
        <f t="shared" si="113"/>
        <v>0.60159501169483176</v>
      </c>
      <c r="AF32">
        <f t="shared" si="114"/>
        <v>0.7756552121660697</v>
      </c>
      <c r="AG32">
        <f t="shared" si="33"/>
        <v>2.1918728180756468</v>
      </c>
      <c r="AH32">
        <f t="shared" si="3"/>
        <v>0</v>
      </c>
      <c r="AI32">
        <f t="shared" si="4"/>
        <v>2.1918728180756468</v>
      </c>
      <c r="AJ32">
        <f t="shared" si="77"/>
        <v>2.1918728180756468</v>
      </c>
      <c r="AK32">
        <f t="shared" si="5"/>
        <v>0</v>
      </c>
      <c r="AL32">
        <f t="shared" si="6"/>
        <v>30</v>
      </c>
      <c r="AM32">
        <f t="shared" si="78"/>
        <v>30</v>
      </c>
      <c r="AO32">
        <f t="shared" si="79"/>
        <v>1.5988866938498498</v>
      </c>
      <c r="AQ32">
        <f t="shared" si="34"/>
        <v>0.89871522812985327</v>
      </c>
      <c r="AS32">
        <f t="shared" si="7"/>
        <v>0.36238670636243409</v>
      </c>
      <c r="AT32">
        <f t="shared" si="7"/>
        <v>6.4136626744998523E-2</v>
      </c>
      <c r="AU32">
        <f t="shared" si="80"/>
        <v>0.42652333310743262</v>
      </c>
      <c r="AV32">
        <f t="shared" si="35"/>
        <v>0.84962926581828102</v>
      </c>
      <c r="AW32">
        <f t="shared" si="81"/>
        <v>0.15037073418171898</v>
      </c>
      <c r="AX32">
        <f t="shared" si="8"/>
        <v>0.82889799787590357</v>
      </c>
      <c r="AY32">
        <f t="shared" si="82"/>
        <v>0.82889799787590357</v>
      </c>
      <c r="AZ32">
        <f t="shared" si="83"/>
        <v>0.79393649027954227</v>
      </c>
      <c r="BA32">
        <f t="shared" si="84"/>
        <v>0.1405140073912261</v>
      </c>
      <c r="BB32">
        <f t="shared" si="9"/>
        <v>25.745060866838205</v>
      </c>
      <c r="BC32">
        <f t="shared" si="85"/>
        <v>1.0163718660736034E-2</v>
      </c>
      <c r="BD32">
        <f t="shared" si="86"/>
        <v>2.1639035749770109E-3</v>
      </c>
      <c r="BE32">
        <f t="shared" si="87"/>
        <v>0.90200330101279769</v>
      </c>
      <c r="BF32">
        <f t="shared" si="88"/>
        <v>2.3989974011706075E-3</v>
      </c>
      <c r="BG32">
        <f t="shared" si="36"/>
        <v>3.5667883637766368E-3</v>
      </c>
      <c r="BH32">
        <f t="shared" si="37"/>
        <v>10.898442514949563</v>
      </c>
      <c r="BI32">
        <f t="shared" si="89"/>
        <v>3.272750541083295E-4</v>
      </c>
      <c r="BJ32">
        <f t="shared" si="90"/>
        <v>0.45046949121198676</v>
      </c>
      <c r="BK32">
        <f t="shared" si="91"/>
        <v>1.4364211470690849</v>
      </c>
      <c r="BL32">
        <f t="shared" si="92"/>
        <v>0.56000486045350806</v>
      </c>
      <c r="BM32">
        <f t="shared" si="38"/>
        <v>2.352418716093594E-5</v>
      </c>
      <c r="BN32">
        <f t="shared" si="93"/>
        <v>1.0869558382551772</v>
      </c>
      <c r="BO32">
        <f t="shared" si="94"/>
        <v>0.99874370498321841</v>
      </c>
      <c r="BP32">
        <f t="shared" si="95"/>
        <v>1.0883230931337293</v>
      </c>
      <c r="BQ32">
        <f t="shared" si="39"/>
        <v>0.60946622189868438</v>
      </c>
      <c r="BR32">
        <f t="shared" si="40"/>
        <v>0.60946622189868438</v>
      </c>
      <c r="BS32">
        <f t="shared" si="41"/>
        <v>0.60946622189868438</v>
      </c>
      <c r="BT32">
        <f t="shared" si="10"/>
        <v>17.755481035084593</v>
      </c>
      <c r="BU32">
        <f t="shared" si="11"/>
        <v>0.21534254931651928</v>
      </c>
      <c r="BV32">
        <f t="shared" si="12"/>
        <v>33874.283623652722</v>
      </c>
      <c r="BW32">
        <f t="shared" si="13"/>
        <v>0.30480432307893257</v>
      </c>
      <c r="BX32">
        <f t="shared" si="14"/>
        <v>14669.757282819895</v>
      </c>
      <c r="BY32">
        <f t="shared" si="96"/>
        <v>1.6187778227438283E-4</v>
      </c>
      <c r="BZ32">
        <f t="shared" si="97"/>
        <v>3.4391843728106907E-4</v>
      </c>
      <c r="CA32">
        <f t="shared" si="98"/>
        <v>-2.9377577486275146</v>
      </c>
      <c r="CB32">
        <f t="shared" si="99"/>
        <v>11.723953361401536</v>
      </c>
      <c r="CC32">
        <f t="shared" si="100"/>
        <v>7.2753155696660948E-3</v>
      </c>
      <c r="CD32">
        <f t="shared" si="15"/>
        <v>31.172617136208043</v>
      </c>
      <c r="CE32" s="11">
        <f t="shared" si="16"/>
        <v>2082452293.8417189</v>
      </c>
      <c r="CF32" s="18">
        <f t="shared" si="42"/>
        <v>0.21667159050550683</v>
      </c>
      <c r="CG32" s="18">
        <f t="shared" si="17"/>
        <v>43.334318101101367</v>
      </c>
      <c r="CH32">
        <f t="shared" si="101"/>
        <v>3000</v>
      </c>
      <c r="CI32" s="4">
        <f t="shared" si="18"/>
        <v>1066.8226022143854</v>
      </c>
      <c r="CJ32" s="11"/>
      <c r="CK32" s="11"/>
      <c r="CL32" s="11"/>
      <c r="CM32" s="11"/>
      <c r="CN32" s="11"/>
      <c r="CO32" s="11"/>
      <c r="CP32" s="11"/>
      <c r="CQ32" s="13">
        <f t="shared" si="19"/>
        <v>1.5988866938498498</v>
      </c>
      <c r="CR32" s="14">
        <v>0.8</v>
      </c>
      <c r="CS32" s="14">
        <f t="shared" si="102"/>
        <v>0.32551527892128596</v>
      </c>
      <c r="CT32" s="14">
        <f t="shared" si="43"/>
        <v>-0.14263819064733427</v>
      </c>
      <c r="CU32" s="14">
        <f t="shared" si="103"/>
        <v>1.8073123131433215E-2</v>
      </c>
      <c r="CV32" s="14">
        <f t="shared" si="104"/>
        <v>-1.4547455364062064E-4</v>
      </c>
      <c r="CW32" s="14">
        <f t="shared" si="44"/>
        <v>1.5356734169027752E-2</v>
      </c>
      <c r="CX32" s="14">
        <f t="shared" si="45"/>
        <v>0.92644805385747941</v>
      </c>
      <c r="CY32" s="14">
        <f t="shared" si="46"/>
        <v>0.88980762352224196</v>
      </c>
      <c r="CZ32" s="14">
        <f t="shared" si="47"/>
        <v>8.9807623522241919E-2</v>
      </c>
      <c r="DA32" s="14">
        <v>0.85</v>
      </c>
      <c r="DB32" s="14">
        <f t="shared" si="48"/>
        <v>0.30636732133768096</v>
      </c>
      <c r="DC32" s="14">
        <f t="shared" si="49"/>
        <v>-0.13424770884454992</v>
      </c>
      <c r="DD32" s="14">
        <f t="shared" si="50"/>
        <v>1.6009410109504862E-2</v>
      </c>
      <c r="DE32" s="14">
        <f t="shared" si="51"/>
        <v>-1.074341469304779E-4</v>
      </c>
      <c r="DF32" s="14">
        <f t="shared" si="52"/>
        <v>1.349295113427219E-2</v>
      </c>
      <c r="DG32" s="14">
        <f t="shared" si="105"/>
        <v>0.9345653402166495</v>
      </c>
      <c r="DH32" s="14">
        <f t="shared" si="106"/>
        <v>0.8944791798792131</v>
      </c>
      <c r="DI32" s="14">
        <f t="shared" si="107"/>
        <v>4.4479179879213127E-2</v>
      </c>
      <c r="DJ32" s="14">
        <f t="shared" si="108"/>
        <v>-0.90656887286057708</v>
      </c>
      <c r="DK32" s="14">
        <f t="shared" si="109"/>
        <v>0.89906321098237574</v>
      </c>
      <c r="DL32" s="14">
        <f t="shared" si="53"/>
        <v>0.85</v>
      </c>
      <c r="DM32" s="14">
        <f t="shared" si="54"/>
        <v>0.30636732133768096</v>
      </c>
      <c r="DN32" s="14">
        <f t="shared" si="55"/>
        <v>-0.13424770884454992</v>
      </c>
      <c r="DO32" s="14">
        <f t="shared" si="56"/>
        <v>1.6009410109504862E-2</v>
      </c>
      <c r="DP32" s="14">
        <f t="shared" si="57"/>
        <v>-1.074341469304779E-4</v>
      </c>
      <c r="DQ32" s="14">
        <f t="shared" si="58"/>
        <v>1.3492951134272188E-2</v>
      </c>
      <c r="DR32" s="14">
        <f t="shared" si="59"/>
        <v>0.9345653402166495</v>
      </c>
      <c r="DS32" s="14">
        <f t="shared" si="60"/>
        <v>0.8944791798792131</v>
      </c>
      <c r="DT32" s="14">
        <f t="shared" si="61"/>
        <v>4.4479179879213127E-2</v>
      </c>
      <c r="DU32" s="14">
        <f t="shared" si="62"/>
        <v>0.89906321098237574</v>
      </c>
      <c r="DV32" s="14">
        <f t="shared" si="63"/>
        <v>0.28964840286645166</v>
      </c>
      <c r="DW32" s="14">
        <f t="shared" si="64"/>
        <v>-0.12692161254510981</v>
      </c>
      <c r="DX32" s="14">
        <f t="shared" si="65"/>
        <v>1.4309772437077282E-2</v>
      </c>
      <c r="DY32" s="14">
        <f t="shared" si="66"/>
        <v>-8.1149497186352979E-5</v>
      </c>
      <c r="DZ32" s="14">
        <f t="shared" si="67"/>
        <v>1.1979315936420973E-2</v>
      </c>
      <c r="EA32" s="14">
        <f t="shared" si="68"/>
        <v>0.94130397435382029</v>
      </c>
      <c r="EB32" s="14">
        <f t="shared" si="69"/>
        <v>0.89874548709014701</v>
      </c>
      <c r="EC32" s="14">
        <f t="shared" si="70"/>
        <v>-3.1772389222872732E-4</v>
      </c>
      <c r="ED32" s="14">
        <f t="shared" si="71"/>
        <v>-0.91304468000542349</v>
      </c>
      <c r="EE32" s="14">
        <f t="shared" si="72"/>
        <v>0.89871522812985327</v>
      </c>
      <c r="EI32">
        <f t="shared" si="20"/>
        <v>1066.4574247978499</v>
      </c>
      <c r="ES32">
        <f t="shared" si="110"/>
        <v>3.3575596386243065</v>
      </c>
      <c r="ET32">
        <f t="shared" si="73"/>
        <v>5.009966991692192E-2</v>
      </c>
      <c r="EU32">
        <f t="shared" si="111"/>
        <v>1.118422020772204</v>
      </c>
      <c r="EV32">
        <f t="shared" si="112"/>
        <v>1.4025223390890627E-2</v>
      </c>
      <c r="EX32" s="16">
        <v>1818.7</v>
      </c>
      <c r="EY32" s="16">
        <v>8851.2999999999993</v>
      </c>
    </row>
    <row r="33" spans="3:155">
      <c r="C33" s="4">
        <f t="shared" si="74"/>
        <v>1066.8226022143854</v>
      </c>
      <c r="D33" s="4">
        <f>Sheet4!D33</f>
        <v>1160.0325631626874</v>
      </c>
      <c r="E33" s="4">
        <f t="shared" si="21"/>
        <v>1111.4734616976236</v>
      </c>
      <c r="F33" s="4">
        <f t="shared" si="22"/>
        <v>48.559101465063804</v>
      </c>
      <c r="G33">
        <f t="shared" si="0"/>
        <v>1113.4275826885364</v>
      </c>
      <c r="I33">
        <f t="shared" si="1"/>
        <v>1113.4275826885364</v>
      </c>
      <c r="M33">
        <f t="shared" si="23"/>
        <v>176.35852115421415</v>
      </c>
      <c r="O33">
        <f t="shared" si="24"/>
        <v>1.2152955367980274</v>
      </c>
      <c r="P33">
        <f t="shared" si="25"/>
        <v>1.4106097490884682E-2</v>
      </c>
      <c r="Q33">
        <f t="shared" si="26"/>
        <v>121.52955367980273</v>
      </c>
      <c r="R33">
        <f t="shared" si="75"/>
        <v>682.38844391209238</v>
      </c>
      <c r="S33">
        <f t="shared" si="27"/>
        <v>103.87938799715772</v>
      </c>
      <c r="T33">
        <f t="shared" si="76"/>
        <v>0.79236414788457865</v>
      </c>
      <c r="U33">
        <f t="shared" si="28"/>
        <v>48.33</v>
      </c>
      <c r="V33">
        <f t="shared" si="29"/>
        <v>1.0127462806650229</v>
      </c>
      <c r="W33">
        <f t="shared" si="30"/>
        <v>48.946027744540558</v>
      </c>
      <c r="X33">
        <f t="shared" si="31"/>
        <v>59.483889061932558</v>
      </c>
      <c r="Y33">
        <f t="shared" si="2"/>
        <v>1.2152955367980274</v>
      </c>
      <c r="Z33">
        <f t="shared" si="32"/>
        <v>48.946027744540558</v>
      </c>
      <c r="AE33">
        <f t="shared" si="113"/>
        <v>0.59242537546591845</v>
      </c>
      <c r="AF33">
        <f t="shared" si="114"/>
        <v>0.76907732025487952</v>
      </c>
      <c r="AG33">
        <f t="shared" si="33"/>
        <v>2.1349264582409511</v>
      </c>
      <c r="AH33">
        <f t="shared" si="3"/>
        <v>0</v>
      </c>
      <c r="AI33">
        <f t="shared" si="4"/>
        <v>2.1349264582409511</v>
      </c>
      <c r="AJ33">
        <f t="shared" si="77"/>
        <v>2.1349264582409511</v>
      </c>
      <c r="AK33">
        <f t="shared" si="5"/>
        <v>0</v>
      </c>
      <c r="AL33">
        <f t="shared" si="6"/>
        <v>30</v>
      </c>
      <c r="AM33">
        <f t="shared" si="78"/>
        <v>30</v>
      </c>
      <c r="AO33">
        <f t="shared" si="79"/>
        <v>1.6693067206724683</v>
      </c>
      <c r="AQ33">
        <f t="shared" si="34"/>
        <v>0.89513952071381298</v>
      </c>
      <c r="AS33">
        <f t="shared" si="7"/>
        <v>0.36201746663700685</v>
      </c>
      <c r="AT33">
        <f t="shared" si="7"/>
        <v>5.5109598080149036E-2</v>
      </c>
      <c r="AU33">
        <f t="shared" si="80"/>
        <v>0.41712706471715588</v>
      </c>
      <c r="AV33">
        <f t="shared" si="35"/>
        <v>0.86788294804721533</v>
      </c>
      <c r="AW33">
        <f t="shared" si="81"/>
        <v>0.13211705195278467</v>
      </c>
      <c r="AX33">
        <f t="shared" si="8"/>
        <v>0.83944746981050233</v>
      </c>
      <c r="AY33">
        <f t="shared" si="82"/>
        <v>0.83944746981050233</v>
      </c>
      <c r="AZ33">
        <f t="shared" si="83"/>
        <v>0.79292543103007318</v>
      </c>
      <c r="BA33">
        <f t="shared" si="84"/>
        <v>0.12070633557416675</v>
      </c>
      <c r="BB33">
        <f t="shared" si="9"/>
        <v>25.731941563977735</v>
      </c>
      <c r="BC33">
        <f t="shared" si="85"/>
        <v>9.9021816000472423E-3</v>
      </c>
      <c r="BD33">
        <f t="shared" si="86"/>
        <v>2.158573257166267E-3</v>
      </c>
      <c r="BE33">
        <f t="shared" si="87"/>
        <v>0.90442286866703792</v>
      </c>
      <c r="BF33">
        <f t="shared" si="88"/>
        <v>2.3866858434789789E-3</v>
      </c>
      <c r="BG33">
        <f t="shared" si="36"/>
        <v>3.5439648403562457E-3</v>
      </c>
      <c r="BH33">
        <f t="shared" si="37"/>
        <v>9.9815750781077188</v>
      </c>
      <c r="BI33">
        <f t="shared" si="89"/>
        <v>3.5505066210733758E-4</v>
      </c>
      <c r="BJ33">
        <f t="shared" si="90"/>
        <v>0.49549568332429311</v>
      </c>
      <c r="BK33">
        <f t="shared" si="91"/>
        <v>1.4805816091359802</v>
      </c>
      <c r="BL33">
        <f t="shared" si="92"/>
        <v>0.57850053163123449</v>
      </c>
      <c r="BM33">
        <f t="shared" si="38"/>
        <v>2.0030718693023666E-5</v>
      </c>
      <c r="BN33">
        <f t="shared" si="93"/>
        <v>1.0871998418171236</v>
      </c>
      <c r="BO33">
        <f t="shared" si="94"/>
        <v>0.99893016536365753</v>
      </c>
      <c r="BP33">
        <f t="shared" si="95"/>
        <v>1.0883642115475927</v>
      </c>
      <c r="BQ33">
        <f t="shared" si="39"/>
        <v>0.62961927498869175</v>
      </c>
      <c r="BR33">
        <f t="shared" si="40"/>
        <v>0.62961927498869175</v>
      </c>
      <c r="BS33">
        <f t="shared" si="41"/>
        <v>0.62961927498869175</v>
      </c>
      <c r="BT33">
        <f t="shared" si="10"/>
        <v>17.719316966023221</v>
      </c>
      <c r="BU33">
        <f t="shared" si="11"/>
        <v>0.19396555220712544</v>
      </c>
      <c r="BV33">
        <f t="shared" si="12"/>
        <v>33765.821015563473</v>
      </c>
      <c r="BW33">
        <f t="shared" si="13"/>
        <v>0.33278241967562983</v>
      </c>
      <c r="BX33">
        <f t="shared" si="14"/>
        <v>13393.400944673698</v>
      </c>
      <c r="BY33">
        <f t="shared" si="96"/>
        <v>1.6187778227438283E-4</v>
      </c>
      <c r="BZ33">
        <f t="shared" si="97"/>
        <v>3.7669297147461124E-4</v>
      </c>
      <c r="CA33">
        <f t="shared" si="98"/>
        <v>-2.905040510924124</v>
      </c>
      <c r="CB33">
        <f t="shared" si="99"/>
        <v>11.603784031907765</v>
      </c>
      <c r="CC33">
        <f t="shared" si="100"/>
        <v>7.4267828463508087E-3</v>
      </c>
      <c r="CD33">
        <f t="shared" si="15"/>
        <v>32.120966671901449</v>
      </c>
      <c r="CE33" s="11">
        <f t="shared" si="16"/>
        <v>2049854326.5119352</v>
      </c>
      <c r="CF33" s="18">
        <f t="shared" si="42"/>
        <v>0.22325429741619135</v>
      </c>
      <c r="CG33" s="18">
        <f t="shared" si="17"/>
        <v>44.650859483238271</v>
      </c>
      <c r="CH33">
        <f t="shared" si="101"/>
        <v>3200</v>
      </c>
      <c r="CI33" s="4">
        <f t="shared" si="18"/>
        <v>1111.4734616976236</v>
      </c>
      <c r="CJ33" s="11"/>
      <c r="CK33" s="11"/>
      <c r="CL33" s="11"/>
      <c r="CM33" s="11"/>
      <c r="CN33" s="11"/>
      <c r="CO33" s="11"/>
      <c r="CP33" s="11"/>
      <c r="CQ33" s="13">
        <f t="shared" si="19"/>
        <v>1.6693067206724683</v>
      </c>
      <c r="CR33" s="14">
        <v>0.8</v>
      </c>
      <c r="CS33" s="14">
        <f t="shared" si="102"/>
        <v>0.33985200131755211</v>
      </c>
      <c r="CT33" s="14">
        <f t="shared" si="43"/>
        <v>-0.14892042768761468</v>
      </c>
      <c r="CU33" s="14">
        <f t="shared" si="103"/>
        <v>1.9700176384723656E-2</v>
      </c>
      <c r="CV33" s="14">
        <f t="shared" si="104"/>
        <v>-1.8045931365830419E-4</v>
      </c>
      <c r="CW33" s="14">
        <f t="shared" si="44"/>
        <v>1.6846198581687115E-2</v>
      </c>
      <c r="CX33" s="14">
        <f t="shared" si="45"/>
        <v>0.92009803484823949</v>
      </c>
      <c r="CY33" s="14">
        <f t="shared" si="46"/>
        <v>0.88646036222044078</v>
      </c>
      <c r="CZ33" s="14">
        <f t="shared" si="47"/>
        <v>8.6460362220440734E-2</v>
      </c>
      <c r="DA33" s="14">
        <v>0.85</v>
      </c>
      <c r="DB33" s="14">
        <f t="shared" si="48"/>
        <v>0.319860707122402</v>
      </c>
      <c r="DC33" s="14">
        <f t="shared" si="49"/>
        <v>-0.14016040252951972</v>
      </c>
      <c r="DD33" s="14">
        <f t="shared" si="50"/>
        <v>1.7450675275049329E-2</v>
      </c>
      <c r="DE33" s="14">
        <f t="shared" si="51"/>
        <v>-1.3327067815883573E-4</v>
      </c>
      <c r="DF33" s="14">
        <f t="shared" si="52"/>
        <v>1.4791594760023464E-2</v>
      </c>
      <c r="DG33" s="14">
        <f t="shared" si="105"/>
        <v>0.9288888996229816</v>
      </c>
      <c r="DH33" s="14">
        <f t="shared" si="106"/>
        <v>0.89116329160399554</v>
      </c>
      <c r="DI33" s="14">
        <f t="shared" si="107"/>
        <v>4.1163291603995567E-2</v>
      </c>
      <c r="DJ33" s="14">
        <f t="shared" si="108"/>
        <v>-0.90594141232890457</v>
      </c>
      <c r="DK33" s="14">
        <f t="shared" si="109"/>
        <v>0.89543703493824955</v>
      </c>
      <c r="DL33" s="14">
        <f t="shared" si="53"/>
        <v>0.85</v>
      </c>
      <c r="DM33" s="14">
        <f t="shared" si="54"/>
        <v>0.319860707122402</v>
      </c>
      <c r="DN33" s="14">
        <f t="shared" si="55"/>
        <v>-0.14016040252951972</v>
      </c>
      <c r="DO33" s="14">
        <f t="shared" si="56"/>
        <v>1.7450675275049329E-2</v>
      </c>
      <c r="DP33" s="14">
        <f t="shared" si="57"/>
        <v>-1.3327067815883573E-4</v>
      </c>
      <c r="DQ33" s="14">
        <f t="shared" si="58"/>
        <v>1.4791594760023464E-2</v>
      </c>
      <c r="DR33" s="14">
        <f t="shared" si="59"/>
        <v>0.9288888996229816</v>
      </c>
      <c r="DS33" s="14">
        <f t="shared" si="60"/>
        <v>0.89116329160399554</v>
      </c>
      <c r="DT33" s="14">
        <f t="shared" si="61"/>
        <v>4.1163291603995567E-2</v>
      </c>
      <c r="DU33" s="14">
        <f t="shared" si="62"/>
        <v>0.89543703493824955</v>
      </c>
      <c r="DV33" s="14">
        <f t="shared" si="63"/>
        <v>0.3036300604573397</v>
      </c>
      <c r="DW33" s="14">
        <f t="shared" si="64"/>
        <v>-0.13304826302868694</v>
      </c>
      <c r="DX33" s="14">
        <f t="shared" si="65"/>
        <v>1.5724613632406712E-2</v>
      </c>
      <c r="DY33" s="14">
        <f t="shared" si="66"/>
        <v>-1.0271975452423414E-4</v>
      </c>
      <c r="DZ33" s="14">
        <f t="shared" si="67"/>
        <v>1.3237977239665367E-2</v>
      </c>
      <c r="EA33" s="14">
        <f t="shared" si="68"/>
        <v>0.93569111246891945</v>
      </c>
      <c r="EB33" s="14">
        <f t="shared" si="69"/>
        <v>0.89516572800846483</v>
      </c>
      <c r="EC33" s="14">
        <f t="shared" si="70"/>
        <v>-2.7130692978472037E-4</v>
      </c>
      <c r="ED33" s="14">
        <f t="shared" si="71"/>
        <v>-0.91191246502090795</v>
      </c>
      <c r="EE33" s="14">
        <f t="shared" si="72"/>
        <v>0.89513952071381298</v>
      </c>
      <c r="EI33">
        <f t="shared" si="20"/>
        <v>1113.4275826885364</v>
      </c>
      <c r="ES33">
        <f t="shared" si="110"/>
        <v>3.5196328582369674</v>
      </c>
      <c r="ET33">
        <f t="shared" si="73"/>
        <v>5.251803792193345E-2</v>
      </c>
      <c r="EU33">
        <f t="shared" si="111"/>
        <v>1.1262606317395116</v>
      </c>
      <c r="EV33">
        <f t="shared" si="112"/>
        <v>1.4123521052997521E-2</v>
      </c>
      <c r="EX33" s="16">
        <v>1938.3</v>
      </c>
      <c r="EY33" s="16">
        <v>9234</v>
      </c>
    </row>
    <row r="34" spans="3:155">
      <c r="C34" s="4">
        <f t="shared" si="74"/>
        <v>1111.4734616976236</v>
      </c>
      <c r="D34" s="4">
        <f>Sheet4!D34</f>
        <v>1212.3676509767756</v>
      </c>
      <c r="E34" s="4">
        <f t="shared" si="21"/>
        <v>1157.5949645218268</v>
      </c>
      <c r="F34" s="4">
        <f t="shared" si="22"/>
        <v>54.772686454948825</v>
      </c>
      <c r="G34">
        <f t="shared" si="0"/>
        <v>1161.9205563371997</v>
      </c>
      <c r="I34">
        <f t="shared" si="1"/>
        <v>1161.9205563371997</v>
      </c>
      <c r="M34">
        <f t="shared" si="23"/>
        <v>184.77606437798778</v>
      </c>
      <c r="O34">
        <f t="shared" si="24"/>
        <v>1.2140171340805683</v>
      </c>
      <c r="P34">
        <f t="shared" si="25"/>
        <v>1.3463271978766475E-2</v>
      </c>
      <c r="Q34">
        <f t="shared" si="26"/>
        <v>121.40171340805684</v>
      </c>
      <c r="R34">
        <f t="shared" si="75"/>
        <v>681.67062078623917</v>
      </c>
      <c r="S34">
        <f t="shared" si="27"/>
        <v>87.812758480470563</v>
      </c>
      <c r="T34">
        <f t="shared" si="76"/>
        <v>0.79152239356220122</v>
      </c>
      <c r="U34">
        <f t="shared" si="28"/>
        <v>48.33</v>
      </c>
      <c r="V34">
        <f t="shared" si="29"/>
        <v>1.0116809450671402</v>
      </c>
      <c r="W34">
        <f t="shared" si="30"/>
        <v>48.894540075094888</v>
      </c>
      <c r="X34">
        <f t="shared" si="31"/>
        <v>59.358809414154194</v>
      </c>
      <c r="Y34">
        <f t="shared" si="2"/>
        <v>1.2140171340805683</v>
      </c>
      <c r="Z34">
        <f t="shared" si="32"/>
        <v>48.894540075094888</v>
      </c>
      <c r="AE34">
        <f t="shared" si="113"/>
        <v>0.58334150966930254</v>
      </c>
      <c r="AF34">
        <f t="shared" si="114"/>
        <v>0.76248606786273421</v>
      </c>
      <c r="AG34">
        <f t="shared" si="33"/>
        <v>2.0792208379205168</v>
      </c>
      <c r="AH34">
        <f t="shared" si="3"/>
        <v>0</v>
      </c>
      <c r="AI34">
        <f t="shared" si="4"/>
        <v>2.0792208379205168</v>
      </c>
      <c r="AJ34">
        <f t="shared" si="77"/>
        <v>2.0792208379205168</v>
      </c>
      <c r="AK34">
        <f t="shared" si="5"/>
        <v>0</v>
      </c>
      <c r="AL34">
        <f t="shared" si="6"/>
        <v>30</v>
      </c>
      <c r="AM34">
        <f t="shared" si="78"/>
        <v>30</v>
      </c>
      <c r="AO34">
        <f t="shared" si="79"/>
        <v>1.742009829591004</v>
      </c>
      <c r="AQ34">
        <f t="shared" si="34"/>
        <v>0.89155662075044873</v>
      </c>
      <c r="AS34">
        <f t="shared" si="7"/>
        <v>0.36163665053170313</v>
      </c>
      <c r="AT34">
        <f t="shared" si="7"/>
        <v>4.6586006323991264E-2</v>
      </c>
      <c r="AU34">
        <f t="shared" si="80"/>
        <v>0.40822265685569437</v>
      </c>
      <c r="AV34">
        <f t="shared" si="35"/>
        <v>0.88588088989764413</v>
      </c>
      <c r="AW34">
        <f t="shared" si="81"/>
        <v>0.11411911010235587</v>
      </c>
      <c r="AX34">
        <f t="shared" si="8"/>
        <v>0.84922785244141541</v>
      </c>
      <c r="AY34">
        <f t="shared" si="82"/>
        <v>0.84922785244141541</v>
      </c>
      <c r="AZ34">
        <f t="shared" si="83"/>
        <v>0.79188294314281915</v>
      </c>
      <c r="BA34">
        <f t="shared" si="84"/>
        <v>0.102010301618691</v>
      </c>
      <c r="BB34">
        <f t="shared" si="9"/>
        <v>25.718403935239657</v>
      </c>
      <c r="BC34">
        <f t="shared" si="85"/>
        <v>9.6463465022664525E-3</v>
      </c>
      <c r="BD34">
        <f t="shared" si="86"/>
        <v>2.1532908793300796E-3</v>
      </c>
      <c r="BE34">
        <f t="shared" si="87"/>
        <v>0.90679525906918845</v>
      </c>
      <c r="BF34">
        <f t="shared" si="88"/>
        <v>2.3746163842325333E-3</v>
      </c>
      <c r="BG34">
        <f t="shared" si="36"/>
        <v>3.5214072096476394E-3</v>
      </c>
      <c r="BH34">
        <f t="shared" si="37"/>
        <v>9.0562012456490457</v>
      </c>
      <c r="BI34">
        <f t="shared" si="89"/>
        <v>3.8883932833752577E-4</v>
      </c>
      <c r="BJ34">
        <f t="shared" si="90"/>
        <v>0.55178692688692144</v>
      </c>
      <c r="BK34">
        <f t="shared" si="91"/>
        <v>1.5358044438719334</v>
      </c>
      <c r="BL34">
        <f t="shared" si="92"/>
        <v>0.59940138687145672</v>
      </c>
      <c r="BM34">
        <f t="shared" si="38"/>
        <v>1.6779527593924593E-5</v>
      </c>
      <c r="BN34">
        <f t="shared" si="93"/>
        <v>1.0874269745307032</v>
      </c>
      <c r="BO34">
        <f t="shared" si="94"/>
        <v>0.99910372770664935</v>
      </c>
      <c r="BP34">
        <f t="shared" si="95"/>
        <v>1.0884024795171086</v>
      </c>
      <c r="BQ34">
        <f t="shared" si="39"/>
        <v>0.65238995569688718</v>
      </c>
      <c r="BR34">
        <f t="shared" si="40"/>
        <v>0.65238995569688718</v>
      </c>
      <c r="BS34">
        <f t="shared" si="41"/>
        <v>0.65238995569688718</v>
      </c>
      <c r="BT34">
        <f t="shared" si="10"/>
        <v>17.682057702045444</v>
      </c>
      <c r="BU34">
        <f t="shared" si="11"/>
        <v>0.17180359112882071</v>
      </c>
      <c r="BV34">
        <f t="shared" si="12"/>
        <v>33653.814383181758</v>
      </c>
      <c r="BW34">
        <f t="shared" si="13"/>
        <v>0.3676258024444356</v>
      </c>
      <c r="BX34">
        <f t="shared" si="14"/>
        <v>12083.76416737348</v>
      </c>
      <c r="BY34">
        <f t="shared" si="96"/>
        <v>1.6187778227438283E-4</v>
      </c>
      <c r="BZ34">
        <f t="shared" si="97"/>
        <v>4.1751890637043294E-4</v>
      </c>
      <c r="CA34">
        <f t="shared" si="98"/>
        <v>-2.8678121372663252</v>
      </c>
      <c r="CB34">
        <f t="shared" si="99"/>
        <v>11.466810851768264</v>
      </c>
      <c r="CC34">
        <f t="shared" si="100"/>
        <v>7.605271149262168E-3</v>
      </c>
      <c r="CD34">
        <f t="shared" si="15"/>
        <v>33.180250889923947</v>
      </c>
      <c r="CE34" s="11">
        <f t="shared" si="16"/>
        <v>2018644667.8304365</v>
      </c>
      <c r="CF34" s="18">
        <f t="shared" si="42"/>
        <v>0.23060751412101607</v>
      </c>
      <c r="CG34" s="18">
        <f t="shared" si="17"/>
        <v>46.121502824203212</v>
      </c>
      <c r="CH34">
        <f t="shared" si="101"/>
        <v>3400</v>
      </c>
      <c r="CI34" s="4">
        <f t="shared" si="18"/>
        <v>1157.5949645218268</v>
      </c>
      <c r="CJ34" s="11"/>
      <c r="CK34" s="11"/>
      <c r="CL34" s="11"/>
      <c r="CM34" s="11"/>
      <c r="CN34" s="11"/>
      <c r="CO34" s="11"/>
      <c r="CP34" s="11"/>
      <c r="CQ34" s="13">
        <f t="shared" si="19"/>
        <v>1.742009829591004</v>
      </c>
      <c r="CR34" s="14">
        <v>0.8</v>
      </c>
      <c r="CS34" s="14">
        <f t="shared" si="102"/>
        <v>0.35465353345181372</v>
      </c>
      <c r="CT34" s="14">
        <f t="shared" si="43"/>
        <v>-0.1554063406359589</v>
      </c>
      <c r="CU34" s="14">
        <f t="shared" si="103"/>
        <v>2.1453543409643255E-2</v>
      </c>
      <c r="CV34" s="14">
        <f t="shared" si="104"/>
        <v>-2.233323306982104E-4</v>
      </c>
      <c r="CW34" s="14">
        <f t="shared" si="44"/>
        <v>1.8471073224332064E-2</v>
      </c>
      <c r="CX34" s="14">
        <f t="shared" si="45"/>
        <v>0.91330375680062137</v>
      </c>
      <c r="CY34" s="14">
        <f t="shared" si="46"/>
        <v>0.88314023567230426</v>
      </c>
      <c r="CZ34" s="14">
        <f t="shared" si="47"/>
        <v>8.3140235672304219E-2</v>
      </c>
      <c r="DA34" s="14">
        <v>0.85</v>
      </c>
      <c r="DB34" s="14">
        <f t="shared" si="48"/>
        <v>0.33379156089582473</v>
      </c>
      <c r="DC34" s="14">
        <f t="shared" si="49"/>
        <v>-0.1462647911867849</v>
      </c>
      <c r="DD34" s="14">
        <f t="shared" si="50"/>
        <v>1.9003830840376039E-2</v>
      </c>
      <c r="DE34" s="14">
        <f t="shared" si="51"/>
        <v>-1.6493275167443403E-4</v>
      </c>
      <c r="DF34" s="14">
        <f t="shared" si="52"/>
        <v>1.6206575650634006E-2</v>
      </c>
      <c r="DG34" s="14">
        <f t="shared" si="105"/>
        <v>0.92281036814647133</v>
      </c>
      <c r="DH34" s="14">
        <f t="shared" si="106"/>
        <v>0.88785956844782077</v>
      </c>
      <c r="DI34" s="14">
        <f t="shared" si="107"/>
        <v>3.7859568447820791E-2</v>
      </c>
      <c r="DJ34" s="14">
        <f t="shared" si="108"/>
        <v>-0.90561334448966979</v>
      </c>
      <c r="DK34" s="14">
        <f t="shared" si="109"/>
        <v>0.8918054445400817</v>
      </c>
      <c r="DL34" s="14">
        <f t="shared" si="53"/>
        <v>0.85</v>
      </c>
      <c r="DM34" s="14">
        <f t="shared" si="54"/>
        <v>0.33379156089582473</v>
      </c>
      <c r="DN34" s="14">
        <f t="shared" si="55"/>
        <v>-0.1462647911867849</v>
      </c>
      <c r="DO34" s="14">
        <f t="shared" si="56"/>
        <v>1.9003830840376039E-2</v>
      </c>
      <c r="DP34" s="14">
        <f t="shared" si="57"/>
        <v>-1.6493275167443403E-4</v>
      </c>
      <c r="DQ34" s="14">
        <f t="shared" si="58"/>
        <v>1.6206575650634006E-2</v>
      </c>
      <c r="DR34" s="14">
        <f t="shared" si="59"/>
        <v>0.92281036814647133</v>
      </c>
      <c r="DS34" s="14">
        <f t="shared" si="60"/>
        <v>0.88785956844782077</v>
      </c>
      <c r="DT34" s="14">
        <f t="shared" si="61"/>
        <v>3.7859568447820791E-2</v>
      </c>
      <c r="DU34" s="14">
        <f t="shared" si="62"/>
        <v>0.8918054445400817</v>
      </c>
      <c r="DV34" s="14">
        <f t="shared" si="63"/>
        <v>0.31814430882710232</v>
      </c>
      <c r="DW34" s="14">
        <f t="shared" si="64"/>
        <v>-0.13940829053009826</v>
      </c>
      <c r="DX34" s="14">
        <f t="shared" si="65"/>
        <v>1.726389430834906E-2</v>
      </c>
      <c r="DY34" s="14">
        <f t="shared" si="66"/>
        <v>-1.2973314191859578E-4</v>
      </c>
      <c r="DZ34" s="14">
        <f t="shared" si="67"/>
        <v>1.4622514980266782E-2</v>
      </c>
      <c r="EA34" s="14">
        <f t="shared" si="68"/>
        <v>0.92962258973212908</v>
      </c>
      <c r="EB34" s="14">
        <f t="shared" si="69"/>
        <v>0.89157875716452184</v>
      </c>
      <c r="EC34" s="14">
        <f t="shared" si="70"/>
        <v>-2.2668737555986418E-4</v>
      </c>
      <c r="ED34" s="14">
        <f t="shared" si="71"/>
        <v>-0.91103578116158457</v>
      </c>
      <c r="EE34" s="14">
        <f t="shared" si="72"/>
        <v>0.89155662075044873</v>
      </c>
      <c r="EI34">
        <f t="shared" si="20"/>
        <v>1161.9205563371997</v>
      </c>
      <c r="ES34">
        <f t="shared" si="110"/>
        <v>3.6878797880629621</v>
      </c>
      <c r="ET34">
        <f t="shared" si="73"/>
        <v>5.5028526656623965E-2</v>
      </c>
      <c r="EU34">
        <f t="shared" si="111"/>
        <v>1.1345663118198217</v>
      </c>
      <c r="EV34">
        <f t="shared" si="112"/>
        <v>1.4227675850002671E-2</v>
      </c>
      <c r="EX34" s="16">
        <v>2093.8000000000002</v>
      </c>
      <c r="EY34" s="16">
        <v>9712.4</v>
      </c>
    </row>
    <row r="35" spans="3:155">
      <c r="C35" s="4">
        <f t="shared" si="74"/>
        <v>1157.5949645218268</v>
      </c>
      <c r="D35" s="4">
        <f>Sheet4!D35</f>
        <v>1266.534238515409</v>
      </c>
      <c r="E35" s="4">
        <f t="shared" si="21"/>
        <v>1205.3909056304806</v>
      </c>
      <c r="F35" s="4">
        <f t="shared" si="22"/>
        <v>61.143332884928441</v>
      </c>
      <c r="G35">
        <f t="shared" si="0"/>
        <v>1212.064601518618</v>
      </c>
      <c r="I35">
        <f t="shared" si="1"/>
        <v>1212.064601518618</v>
      </c>
      <c r="M35">
        <f t="shared" si="23"/>
        <v>193.51488568574217</v>
      </c>
      <c r="O35">
        <f t="shared" si="24"/>
        <v>1.2126966189914299</v>
      </c>
      <c r="P35">
        <f t="shared" si="25"/>
        <v>1.2854395198900755E-2</v>
      </c>
      <c r="Q35">
        <f t="shared" si="26"/>
        <v>121.26966189914299</v>
      </c>
      <c r="R35">
        <f t="shared" si="75"/>
        <v>680.92915156368792</v>
      </c>
      <c r="S35">
        <f t="shared" si="27"/>
        <v>72.608198225055602</v>
      </c>
      <c r="T35">
        <f t="shared" si="76"/>
        <v>0.79064851143142578</v>
      </c>
      <c r="U35">
        <f t="shared" si="28"/>
        <v>48.33</v>
      </c>
      <c r="V35">
        <f t="shared" si="29"/>
        <v>1.0105805158261916</v>
      </c>
      <c r="W35">
        <f t="shared" si="30"/>
        <v>48.841356329879837</v>
      </c>
      <c r="X35">
        <f t="shared" si="31"/>
        <v>59.229747688200952</v>
      </c>
      <c r="Y35">
        <f t="shared" si="2"/>
        <v>1.2126966189914299</v>
      </c>
      <c r="Z35">
        <f t="shared" si="32"/>
        <v>48.841356329879837</v>
      </c>
      <c r="AE35">
        <f t="shared" si="113"/>
        <v>0.57433152809165244</v>
      </c>
      <c r="AF35">
        <f t="shared" si="114"/>
        <v>0.75587381364805417</v>
      </c>
      <c r="AG35">
        <f t="shared" si="33"/>
        <v>2.0246672712531226</v>
      </c>
      <c r="AH35">
        <f t="shared" si="3"/>
        <v>0</v>
      </c>
      <c r="AI35">
        <f t="shared" si="4"/>
        <v>2.0246672712531226</v>
      </c>
      <c r="AJ35">
        <f t="shared" si="77"/>
        <v>2.0246672712531226</v>
      </c>
      <c r="AK35">
        <f t="shared" si="5"/>
        <v>0</v>
      </c>
      <c r="AL35">
        <f t="shared" si="6"/>
        <v>30</v>
      </c>
      <c r="AM35">
        <f t="shared" si="78"/>
        <v>30</v>
      </c>
      <c r="AO35">
        <f t="shared" si="79"/>
        <v>1.8171883081238651</v>
      </c>
      <c r="AQ35">
        <f t="shared" si="34"/>
        <v>0.88797203889880771</v>
      </c>
      <c r="AS35">
        <f t="shared" si="7"/>
        <v>0.36124328981181986</v>
      </c>
      <c r="AT35">
        <f t="shared" si="7"/>
        <v>3.8519755445768404E-2</v>
      </c>
      <c r="AU35">
        <f t="shared" si="80"/>
        <v>0.39976304525758827</v>
      </c>
      <c r="AV35">
        <f t="shared" si="35"/>
        <v>0.90364353107989726</v>
      </c>
      <c r="AW35">
        <f t="shared" si="81"/>
        <v>9.6356468920102745E-2</v>
      </c>
      <c r="AX35">
        <f t="shared" si="8"/>
        <v>0.85832419677580174</v>
      </c>
      <c r="AY35">
        <f t="shared" si="82"/>
        <v>0.85832419677580174</v>
      </c>
      <c r="AZ35">
        <f t="shared" si="83"/>
        <v>0.79080640236649014</v>
      </c>
      <c r="BA35">
        <f t="shared" si="84"/>
        <v>8.4324526110847148E-2</v>
      </c>
      <c r="BB35">
        <f t="shared" si="9"/>
        <v>25.704412872127879</v>
      </c>
      <c r="BC35">
        <f t="shared" si="85"/>
        <v>9.3958064927925217E-3</v>
      </c>
      <c r="BD35">
        <f t="shared" si="86"/>
        <v>2.1480519095320055E-3</v>
      </c>
      <c r="BE35">
        <f t="shared" si="87"/>
        <v>0.90912386260943734</v>
      </c>
      <c r="BF35">
        <f t="shared" si="88"/>
        <v>2.3627714526890773E-3</v>
      </c>
      <c r="BG35">
        <f t="shared" si="36"/>
        <v>3.4990785523241088E-3</v>
      </c>
      <c r="BH35">
        <f t="shared" si="37"/>
        <v>8.1126533588155336</v>
      </c>
      <c r="BI35">
        <f t="shared" si="89"/>
        <v>4.3131123660323416E-4</v>
      </c>
      <c r="BJ35">
        <f t="shared" si="90"/>
        <v>0.62490704580408285</v>
      </c>
      <c r="BK35">
        <f t="shared" si="91"/>
        <v>1.6075578272336652</v>
      </c>
      <c r="BL35">
        <f t="shared" si="92"/>
        <v>0.62348270148985685</v>
      </c>
      <c r="BM35">
        <f t="shared" si="38"/>
        <v>1.3748407636561905E-5</v>
      </c>
      <c r="BN35">
        <f t="shared" si="93"/>
        <v>1.0876387772087832</v>
      </c>
      <c r="BO35">
        <f t="shared" si="94"/>
        <v>0.9992655706176593</v>
      </c>
      <c r="BP35">
        <f t="shared" si="95"/>
        <v>1.0884381581730063</v>
      </c>
      <c r="BQ35">
        <f t="shared" si="39"/>
        <v>0.67862236326235004</v>
      </c>
      <c r="BR35">
        <f t="shared" si="40"/>
        <v>0.67862236326235004</v>
      </c>
      <c r="BS35">
        <f t="shared" si="41"/>
        <v>0.67862236326235004</v>
      </c>
      <c r="BT35">
        <f t="shared" si="10"/>
        <v>17.643612239477143</v>
      </c>
      <c r="BU35">
        <f t="shared" si="11"/>
        <v>0.14879261930816373</v>
      </c>
      <c r="BV35">
        <f t="shared" si="12"/>
        <v>33537.971462615948</v>
      </c>
      <c r="BW35">
        <f t="shared" si="13"/>
        <v>0.41251251605742978</v>
      </c>
      <c r="BX35">
        <f t="shared" si="14"/>
        <v>10731.825243452684</v>
      </c>
      <c r="BY35">
        <f t="shared" si="96"/>
        <v>1.6187778227438283E-4</v>
      </c>
      <c r="BZ35">
        <f t="shared" si="97"/>
        <v>4.7011574317966056E-4</v>
      </c>
      <c r="CA35">
        <f t="shared" si="98"/>
        <v>-2.8245894956950783</v>
      </c>
      <c r="CB35">
        <f t="shared" si="99"/>
        <v>11.307532696235038</v>
      </c>
      <c r="CC35">
        <f t="shared" si="100"/>
        <v>7.8210361919598265E-3</v>
      </c>
      <c r="CD35">
        <f t="shared" si="15"/>
        <v>34.386241744440845</v>
      </c>
      <c r="CE35" s="11">
        <f t="shared" si="16"/>
        <v>1989341841.4393675</v>
      </c>
      <c r="CF35" s="18">
        <f t="shared" si="42"/>
        <v>0.2389797055432685</v>
      </c>
      <c r="CG35" s="18">
        <f t="shared" si="17"/>
        <v>47.7959411086537</v>
      </c>
      <c r="CH35">
        <f t="shared" si="101"/>
        <v>3600</v>
      </c>
      <c r="CI35" s="4">
        <f t="shared" si="18"/>
        <v>1205.3909056304806</v>
      </c>
      <c r="CJ35" s="11"/>
      <c r="CK35" s="11"/>
      <c r="CL35" s="11"/>
      <c r="CM35" s="11"/>
      <c r="CN35" s="11"/>
      <c r="CO35" s="11"/>
      <c r="CP35" s="11"/>
      <c r="CQ35" s="13">
        <f t="shared" si="19"/>
        <v>1.8171883081238651</v>
      </c>
      <c r="CR35" s="14">
        <v>0.8</v>
      </c>
      <c r="CS35" s="14">
        <f t="shared" si="102"/>
        <v>0.36995902289183041</v>
      </c>
      <c r="CT35" s="14">
        <f t="shared" si="43"/>
        <v>-0.16211308364332411</v>
      </c>
      <c r="CU35" s="14">
        <f t="shared" si="103"/>
        <v>2.3345205360931907E-2</v>
      </c>
      <c r="CV35" s="14">
        <f t="shared" si="104"/>
        <v>-2.758660531066798E-4</v>
      </c>
      <c r="CW35" s="14">
        <f t="shared" si="44"/>
        <v>2.0247116282097147E-2</v>
      </c>
      <c r="CX35" s="14">
        <f t="shared" si="45"/>
        <v>0.9060298392886218</v>
      </c>
      <c r="CY35" s="14">
        <f t="shared" si="46"/>
        <v>0.87985247928184096</v>
      </c>
      <c r="CZ35" s="14">
        <f t="shared" si="47"/>
        <v>7.9852479281840916E-2</v>
      </c>
      <c r="DA35" s="14">
        <v>0.85</v>
      </c>
      <c r="DB35" s="14">
        <f t="shared" si="48"/>
        <v>0.34819672742760516</v>
      </c>
      <c r="DC35" s="14">
        <f t="shared" si="49"/>
        <v>-0.15257701989959918</v>
      </c>
      <c r="DD35" s="14">
        <f t="shared" si="50"/>
        <v>2.0679489869891248E-2</v>
      </c>
      <c r="DE35" s="14">
        <f t="shared" si="51"/>
        <v>-2.0372933506852462E-4</v>
      </c>
      <c r="DF35" s="14">
        <f t="shared" si="52"/>
        <v>1.7751215344537986E-2</v>
      </c>
      <c r="DG35" s="14">
        <f t="shared" si="105"/>
        <v>0.91629699833095923</v>
      </c>
      <c r="DH35" s="14">
        <f t="shared" si="106"/>
        <v>0.88457158464228725</v>
      </c>
      <c r="DI35" s="14">
        <f t="shared" si="107"/>
        <v>3.4571584642287267E-2</v>
      </c>
      <c r="DJ35" s="14">
        <f t="shared" si="108"/>
        <v>-0.90561789279107419</v>
      </c>
      <c r="DK35" s="14">
        <f t="shared" si="109"/>
        <v>0.88817458214715606</v>
      </c>
      <c r="DL35" s="14">
        <f t="shared" si="53"/>
        <v>0.85</v>
      </c>
      <c r="DM35" s="14">
        <f t="shared" si="54"/>
        <v>0.34819672742760516</v>
      </c>
      <c r="DN35" s="14">
        <f t="shared" si="55"/>
        <v>-0.15257701989959918</v>
      </c>
      <c r="DO35" s="14">
        <f t="shared" si="56"/>
        <v>2.0679489869891248E-2</v>
      </c>
      <c r="DP35" s="14">
        <f t="shared" si="57"/>
        <v>-2.0372933506852462E-4</v>
      </c>
      <c r="DQ35" s="14">
        <f t="shared" si="58"/>
        <v>1.7751215344537986E-2</v>
      </c>
      <c r="DR35" s="14">
        <f t="shared" si="59"/>
        <v>0.91629699833095923</v>
      </c>
      <c r="DS35" s="14">
        <f t="shared" si="60"/>
        <v>0.88457158464228725</v>
      </c>
      <c r="DT35" s="14">
        <f t="shared" si="61"/>
        <v>3.4571584642287267E-2</v>
      </c>
      <c r="DU35" s="14">
        <f t="shared" si="62"/>
        <v>0.88817458214715606</v>
      </c>
      <c r="DV35" s="14">
        <f t="shared" si="63"/>
        <v>0.33323090331854088</v>
      </c>
      <c r="DW35" s="14">
        <f t="shared" si="64"/>
        <v>-0.14601911552246122</v>
      </c>
      <c r="DX35" s="14">
        <f t="shared" si="65"/>
        <v>1.8940044364637327E-2</v>
      </c>
      <c r="DY35" s="14">
        <f t="shared" si="66"/>
        <v>-1.6355223926174176E-4</v>
      </c>
      <c r="DZ35" s="14">
        <f t="shared" si="67"/>
        <v>1.6148146857394678E-2</v>
      </c>
      <c r="EA35" s="14">
        <f t="shared" si="68"/>
        <v>0.92305922203883151</v>
      </c>
      <c r="EB35" s="14">
        <f t="shared" si="69"/>
        <v>0.88799017695699345</v>
      </c>
      <c r="EC35" s="14">
        <f t="shared" si="70"/>
        <v>-1.8440519016260648E-4</v>
      </c>
      <c r="ED35" s="14">
        <f t="shared" si="71"/>
        <v>-0.91044846800082446</v>
      </c>
      <c r="EE35" s="14">
        <f t="shared" si="72"/>
        <v>0.88797203889880771</v>
      </c>
      <c r="EI35">
        <f t="shared" si="20"/>
        <v>1212.064601518618</v>
      </c>
      <c r="ES35">
        <f t="shared" si="110"/>
        <v>3.8627612659080204</v>
      </c>
      <c r="ET35">
        <f t="shared" si="73"/>
        <v>5.7638012490868376E-2</v>
      </c>
      <c r="EU35">
        <f t="shared" si="111"/>
        <v>1.1433805740504983</v>
      </c>
      <c r="EV35">
        <f t="shared" si="112"/>
        <v>1.4338208363235714E-2</v>
      </c>
      <c r="EX35" s="16">
        <v>2189.6999999999998</v>
      </c>
      <c r="EY35" s="16">
        <v>9961.2999999999993</v>
      </c>
    </row>
    <row r="36" spans="3:155">
      <c r="C36" s="4">
        <f t="shared" si="74"/>
        <v>1205.3909056304806</v>
      </c>
      <c r="D36" s="4">
        <f>Sheet4!D36</f>
        <v>1322.6482177970454</v>
      </c>
      <c r="E36" s="4">
        <f t="shared" si="21"/>
        <v>1255.1419038209708</v>
      </c>
      <c r="F36" s="4">
        <f t="shared" si="22"/>
        <v>67.50631397607458</v>
      </c>
      <c r="G36">
        <f t="shared" si="0"/>
        <v>1264.0195617137629</v>
      </c>
      <c r="I36">
        <f t="shared" si="1"/>
        <v>1264.0195617137629</v>
      </c>
      <c r="M36">
        <f t="shared" si="23"/>
        <v>202.60509900874303</v>
      </c>
      <c r="O36">
        <f t="shared" si="24"/>
        <v>1.211329929560536</v>
      </c>
      <c r="P36">
        <f t="shared" si="25"/>
        <v>1.2276339647122604E-2</v>
      </c>
      <c r="Q36">
        <f t="shared" si="26"/>
        <v>121.1329929560536</v>
      </c>
      <c r="R36">
        <f t="shared" si="75"/>
        <v>680.16175544824102</v>
      </c>
      <c r="S36">
        <f t="shared" si="27"/>
        <v>58.183590211041846</v>
      </c>
      <c r="T36">
        <f t="shared" si="76"/>
        <v>0.7897394900991257</v>
      </c>
      <c r="U36">
        <f t="shared" si="28"/>
        <v>48.33</v>
      </c>
      <c r="V36">
        <f t="shared" si="29"/>
        <v>1.0094416079671134</v>
      </c>
      <c r="W36">
        <f t="shared" si="30"/>
        <v>48.786312913050587</v>
      </c>
      <c r="X36">
        <f t="shared" si="31"/>
        <v>59.096320984483832</v>
      </c>
      <c r="Y36">
        <f t="shared" si="2"/>
        <v>1.211329929560536</v>
      </c>
      <c r="Z36">
        <f t="shared" si="32"/>
        <v>48.786312913050587</v>
      </c>
      <c r="AE36">
        <f t="shared" si="113"/>
        <v>0.56538061103385306</v>
      </c>
      <c r="AF36">
        <f t="shared" si="114"/>
        <v>0.74923034185982995</v>
      </c>
      <c r="AG36">
        <f t="shared" si="33"/>
        <v>1.9711632057810144</v>
      </c>
      <c r="AH36">
        <f t="shared" si="3"/>
        <v>0</v>
      </c>
      <c r="AI36">
        <f t="shared" si="4"/>
        <v>1.9711632057810144</v>
      </c>
      <c r="AJ36">
        <f t="shared" si="77"/>
        <v>1.9711632057810144</v>
      </c>
      <c r="AK36">
        <f t="shared" si="5"/>
        <v>0</v>
      </c>
      <c r="AL36">
        <f t="shared" si="6"/>
        <v>30</v>
      </c>
      <c r="AM36">
        <f t="shared" si="78"/>
        <v>30</v>
      </c>
      <c r="AO36">
        <f t="shared" si="79"/>
        <v>1.8950818016698094</v>
      </c>
      <c r="AQ36">
        <f t="shared" si="34"/>
        <v>0.88439151146729766</v>
      </c>
      <c r="AS36">
        <f t="shared" si="7"/>
        <v>0.36083617448022293</v>
      </c>
      <c r="AT36">
        <f t="shared" si="7"/>
        <v>3.0867281115271331E-2</v>
      </c>
      <c r="AU36">
        <f t="shared" si="80"/>
        <v>0.39170345559549424</v>
      </c>
      <c r="AV36">
        <f t="shared" si="35"/>
        <v>0.92119732242763908</v>
      </c>
      <c r="AW36">
        <f t="shared" si="81"/>
        <v>7.8802677572360924E-2</v>
      </c>
      <c r="AX36">
        <f t="shared" si="8"/>
        <v>0.86681323054544934</v>
      </c>
      <c r="AY36">
        <f t="shared" si="82"/>
        <v>0.86681323054544934</v>
      </c>
      <c r="AZ36">
        <f t="shared" si="83"/>
        <v>0.78969252685291103</v>
      </c>
      <c r="BA36">
        <f t="shared" si="84"/>
        <v>6.755326362749077E-2</v>
      </c>
      <c r="BB36">
        <f t="shared" si="9"/>
        <v>25.689924560644425</v>
      </c>
      <c r="BC36">
        <f t="shared" si="85"/>
        <v>9.1500910356993072E-3</v>
      </c>
      <c r="BD36">
        <f t="shared" si="86"/>
        <v>2.1428500052096872E-3</v>
      </c>
      <c r="BE36">
        <f t="shared" si="87"/>
        <v>0.91141270831812526</v>
      </c>
      <c r="BF36">
        <f t="shared" si="88"/>
        <v>2.3511302680472757E-3</v>
      </c>
      <c r="BG36">
        <f t="shared" si="36"/>
        <v>3.4769345953369574E-3</v>
      </c>
      <c r="BH36">
        <f t="shared" si="37"/>
        <v>7.1374192084425037</v>
      </c>
      <c r="BI36">
        <f t="shared" si="89"/>
        <v>4.8714170960061608E-4</v>
      </c>
      <c r="BJ36">
        <f t="shared" si="90"/>
        <v>0.72502905622476521</v>
      </c>
      <c r="BK36">
        <f t="shared" si="91"/>
        <v>1.7058429666472987</v>
      </c>
      <c r="BL36">
        <f t="shared" si="92"/>
        <v>0.65194083028979855</v>
      </c>
      <c r="BM36">
        <f t="shared" si="38"/>
        <v>1.0916804656889713E-5</v>
      </c>
      <c r="BN36">
        <f t="shared" si="93"/>
        <v>1.0878366771727603</v>
      </c>
      <c r="BO36">
        <f t="shared" si="94"/>
        <v>0.99941678575909587</v>
      </c>
      <c r="BP36">
        <f t="shared" si="95"/>
        <v>1.0884714892461067</v>
      </c>
      <c r="BQ36">
        <f t="shared" si="39"/>
        <v>0.70961900644588038</v>
      </c>
      <c r="BR36">
        <f t="shared" si="40"/>
        <v>0.70961900644588038</v>
      </c>
      <c r="BS36">
        <f t="shared" si="41"/>
        <v>0.70961900644588038</v>
      </c>
      <c r="BT36">
        <f t="shared" si="10"/>
        <v>17.603866518540276</v>
      </c>
      <c r="BU36">
        <f t="shared" si="11"/>
        <v>0.12485324603579213</v>
      </c>
      <c r="BV36">
        <f t="shared" si="12"/>
        <v>33417.927607435297</v>
      </c>
      <c r="BW36">
        <f t="shared" si="13"/>
        <v>0.4729894376787025</v>
      </c>
      <c r="BX36">
        <f t="shared" si="14"/>
        <v>9326.1415430970501</v>
      </c>
      <c r="BY36">
        <f t="shared" si="96"/>
        <v>1.6187778227438283E-4</v>
      </c>
      <c r="BZ36">
        <f t="shared" si="97"/>
        <v>5.4097398979906296E-4</v>
      </c>
      <c r="CA36">
        <f t="shared" si="98"/>
        <v>-2.7730730852953975</v>
      </c>
      <c r="CB36">
        <f t="shared" si="99"/>
        <v>11.117436001825206</v>
      </c>
      <c r="CC36">
        <f t="shared" si="100"/>
        <v>8.0907861774018701E-3</v>
      </c>
      <c r="CD36">
        <f t="shared" si="15"/>
        <v>35.794239863007547</v>
      </c>
      <c r="CE36" s="11">
        <f t="shared" si="16"/>
        <v>1962875975.2045288</v>
      </c>
      <c r="CF36" s="18">
        <f t="shared" si="42"/>
        <v>0.24875499095245157</v>
      </c>
      <c r="CG36" s="18">
        <f t="shared" si="17"/>
        <v>49.750998190490314</v>
      </c>
      <c r="CH36">
        <f t="shared" si="101"/>
        <v>3800</v>
      </c>
      <c r="CI36" s="4">
        <f t="shared" si="18"/>
        <v>1255.1419038209708</v>
      </c>
      <c r="CJ36" s="11"/>
      <c r="CK36" s="11"/>
      <c r="CL36" s="11"/>
      <c r="CM36" s="11"/>
      <c r="CN36" s="11"/>
      <c r="CO36" s="11"/>
      <c r="CP36" s="11"/>
      <c r="CQ36" s="13">
        <f t="shared" si="19"/>
        <v>1.8950818016698094</v>
      </c>
      <c r="CR36" s="14">
        <v>0.8</v>
      </c>
      <c r="CS36" s="14">
        <f t="shared" si="102"/>
        <v>0.38581725873511569</v>
      </c>
      <c r="CT36" s="14">
        <f t="shared" si="43"/>
        <v>-0.16906203570185988</v>
      </c>
      <c r="CU36" s="14">
        <f t="shared" si="103"/>
        <v>2.5389476898297684E-2</v>
      </c>
      <c r="CV36" s="14">
        <f t="shared" si="104"/>
        <v>-3.4028154628631057E-4</v>
      </c>
      <c r="CW36" s="14">
        <f t="shared" si="44"/>
        <v>2.2193290144770648E-2</v>
      </c>
      <c r="CX36" s="14">
        <f t="shared" si="45"/>
        <v>0.89823421689099081</v>
      </c>
      <c r="CY36" s="14">
        <f t="shared" si="46"/>
        <v>0.87660249533614676</v>
      </c>
      <c r="CZ36" s="14">
        <f t="shared" si="47"/>
        <v>7.6602495336146714E-2</v>
      </c>
      <c r="DA36" s="14">
        <v>0.85</v>
      </c>
      <c r="DB36" s="14">
        <f t="shared" si="48"/>
        <v>0.36312212586834419</v>
      </c>
      <c r="DC36" s="14">
        <f t="shared" si="49"/>
        <v>-0.1591172100723387</v>
      </c>
      <c r="DD36" s="14">
        <f t="shared" si="50"/>
        <v>2.2490332477384804E-2</v>
      </c>
      <c r="DE36" s="14">
        <f t="shared" si="51"/>
        <v>-2.5130070329527167E-4</v>
      </c>
      <c r="DF36" s="14">
        <f t="shared" si="52"/>
        <v>1.9441535927433046E-2</v>
      </c>
      <c r="DG36" s="14">
        <f t="shared" si="105"/>
        <v>0.90930983886060712</v>
      </c>
      <c r="DH36" s="14">
        <f t="shared" si="106"/>
        <v>0.88130280300971831</v>
      </c>
      <c r="DI36" s="14">
        <f t="shared" si="107"/>
        <v>3.1302803009718327E-2</v>
      </c>
      <c r="DJ36" s="14">
        <f t="shared" si="108"/>
        <v>-0.90599384652856896</v>
      </c>
      <c r="DK36" s="14">
        <f t="shared" si="109"/>
        <v>0.88455078986425684</v>
      </c>
      <c r="DL36" s="14">
        <f t="shared" si="53"/>
        <v>0.85</v>
      </c>
      <c r="DM36" s="14">
        <f t="shared" si="54"/>
        <v>0.36312212586834419</v>
      </c>
      <c r="DN36" s="14">
        <f t="shared" si="55"/>
        <v>-0.1591172100723387</v>
      </c>
      <c r="DO36" s="14">
        <f t="shared" si="56"/>
        <v>2.2490332477384804E-2</v>
      </c>
      <c r="DP36" s="14">
        <f t="shared" si="57"/>
        <v>-2.5130070329527167E-4</v>
      </c>
      <c r="DQ36" s="14">
        <f t="shared" si="58"/>
        <v>1.9441535927433046E-2</v>
      </c>
      <c r="DR36" s="14">
        <f t="shared" si="59"/>
        <v>0.90930983886060712</v>
      </c>
      <c r="DS36" s="14">
        <f t="shared" si="60"/>
        <v>0.88130280300971831</v>
      </c>
      <c r="DT36" s="14">
        <f t="shared" si="61"/>
        <v>3.1302803009718327E-2</v>
      </c>
      <c r="DU36" s="14">
        <f t="shared" si="62"/>
        <v>0.88455078986425684</v>
      </c>
      <c r="DV36" s="14">
        <f t="shared" si="63"/>
        <v>0.3489384787451929</v>
      </c>
      <c r="DW36" s="14">
        <f t="shared" si="64"/>
        <v>-0.15290204939192165</v>
      </c>
      <c r="DX36" s="14">
        <f t="shared" si="65"/>
        <v>2.076768930289934E-2</v>
      </c>
      <c r="DY36" s="14">
        <f t="shared" si="66"/>
        <v>-2.0590858748784614E-4</v>
      </c>
      <c r="DZ36" s="14">
        <f t="shared" si="67"/>
        <v>1.7833037606811021E-2</v>
      </c>
      <c r="EA36" s="14">
        <f t="shared" si="68"/>
        <v>0.91595543918869216</v>
      </c>
      <c r="EB36" s="14">
        <f t="shared" si="69"/>
        <v>0.88440581629168047</v>
      </c>
      <c r="EC36" s="14">
        <f t="shared" si="70"/>
        <v>-1.4497357257636789E-4</v>
      </c>
      <c r="ED36" s="14">
        <f t="shared" si="71"/>
        <v>-0.91018980190747356</v>
      </c>
      <c r="EE36" s="14">
        <f t="shared" si="72"/>
        <v>0.88439151146729766</v>
      </c>
      <c r="EI36">
        <f t="shared" si="20"/>
        <v>1264.0195617137629</v>
      </c>
      <c r="ES36">
        <f t="shared" si="110"/>
        <v>4.0448410590339305</v>
      </c>
      <c r="ET36">
        <f t="shared" si="73"/>
        <v>6.0354907651630769E-2</v>
      </c>
      <c r="EU36">
        <f t="shared" si="111"/>
        <v>1.1527530903291379</v>
      </c>
      <c r="EV36">
        <f t="shared" si="112"/>
        <v>1.445574148767466E-2</v>
      </c>
    </row>
    <row r="37" spans="3:155">
      <c r="C37" s="4">
        <f t="shared" si="74"/>
        <v>1255.1419038209708</v>
      </c>
      <c r="D37" s="4">
        <f>Sheet4!D37</f>
        <v>1380.8411293921199</v>
      </c>
      <c r="E37" s="4">
        <f t="shared" si="21"/>
        <v>1307.2563588566784</v>
      </c>
      <c r="F37" s="4">
        <f t="shared" si="22"/>
        <v>73.584770535441521</v>
      </c>
      <c r="G37">
        <f t="shared" si="0"/>
        <v>1317.9915166065452</v>
      </c>
      <c r="I37">
        <f t="shared" si="1"/>
        <v>1317.9915166065452</v>
      </c>
      <c r="M37">
        <f t="shared" si="23"/>
        <v>212.08535105329156</v>
      </c>
      <c r="O37">
        <f t="shared" si="24"/>
        <v>1.2099118135990317</v>
      </c>
      <c r="P37">
        <f t="shared" si="25"/>
        <v>1.1726084942289473E-2</v>
      </c>
      <c r="Q37">
        <f t="shared" si="26"/>
        <v>120.99118135990317</v>
      </c>
      <c r="R37">
        <f t="shared" si="75"/>
        <v>679.36548333585631</v>
      </c>
      <c r="S37">
        <f t="shared" si="27"/>
        <v>44.459039410618928</v>
      </c>
      <c r="T37">
        <f t="shared" si="76"/>
        <v>0.78879146489467089</v>
      </c>
      <c r="U37">
        <f t="shared" si="28"/>
        <v>48.33</v>
      </c>
      <c r="V37">
        <f t="shared" si="29"/>
        <v>1.0082598446658597</v>
      </c>
      <c r="W37">
        <f t="shared" si="30"/>
        <v>48.729198292701</v>
      </c>
      <c r="X37">
        <f t="shared" si="31"/>
        <v>58.958032681548701</v>
      </c>
      <c r="Y37">
        <f t="shared" si="2"/>
        <v>1.2099118135990317</v>
      </c>
      <c r="Z37">
        <f t="shared" si="32"/>
        <v>48.729198292701</v>
      </c>
      <c r="AE37">
        <f t="shared" si="113"/>
        <v>0.55646952176745046</v>
      </c>
      <c r="AF37">
        <f t="shared" si="114"/>
        <v>0.74254161275897457</v>
      </c>
      <c r="AG37">
        <f t="shared" si="33"/>
        <v>1.9185846314805983</v>
      </c>
      <c r="AH37">
        <f t="shared" si="3"/>
        <v>0</v>
      </c>
      <c r="AI37">
        <f t="shared" si="4"/>
        <v>1.9185846314805983</v>
      </c>
      <c r="AJ37">
        <f t="shared" si="77"/>
        <v>1.9185846314805983</v>
      </c>
      <c r="AK37">
        <f t="shared" si="5"/>
        <v>0</v>
      </c>
      <c r="AL37">
        <f t="shared" si="6"/>
        <v>30</v>
      </c>
      <c r="AM37">
        <f t="shared" si="78"/>
        <v>30</v>
      </c>
      <c r="AO37">
        <f t="shared" si="79"/>
        <v>1.9759992752721818</v>
      </c>
      <c r="AQ37">
        <f t="shared" si="34"/>
        <v>0.88082072705717984</v>
      </c>
      <c r="AS37">
        <f t="shared" si="7"/>
        <v>0.36041373999228432</v>
      </c>
      <c r="AT37">
        <f t="shared" si="7"/>
        <v>2.3586197802934243E-2</v>
      </c>
      <c r="AU37">
        <f t="shared" si="80"/>
        <v>0.38399993779521857</v>
      </c>
      <c r="AV37">
        <f t="shared" si="35"/>
        <v>0.93857759993827805</v>
      </c>
      <c r="AW37">
        <f t="shared" si="81"/>
        <v>6.1422400061721949E-2</v>
      </c>
      <c r="AX37">
        <f t="shared" si="8"/>
        <v>0.87476561877666537</v>
      </c>
      <c r="AY37">
        <f t="shared" si="82"/>
        <v>0.87476561877666537</v>
      </c>
      <c r="AZ37">
        <f t="shared" si="83"/>
        <v>0.78853706992441785</v>
      </c>
      <c r="BA37">
        <f t="shared" si="84"/>
        <v>5.1603446934574873E-2</v>
      </c>
      <c r="BB37">
        <f t="shared" si="9"/>
        <v>25.674882432135629</v>
      </c>
      <c r="BC37">
        <f t="shared" si="85"/>
        <v>8.9086310903734086E-3</v>
      </c>
      <c r="BD37">
        <f t="shared" si="86"/>
        <v>2.1376761918905844E-3</v>
      </c>
      <c r="BE37">
        <f t="shared" si="87"/>
        <v>0.91366679352137592</v>
      </c>
      <c r="BF37">
        <f t="shared" si="88"/>
        <v>2.3396671598972497E-3</v>
      </c>
      <c r="BG37">
        <f t="shared" si="36"/>
        <v>3.4549199919006162E-3</v>
      </c>
      <c r="BH37">
        <f t="shared" si="37"/>
        <v>6.1098487091724945</v>
      </c>
      <c r="BI37">
        <f t="shared" si="89"/>
        <v>5.6546735547049966E-4</v>
      </c>
      <c r="BJ37">
        <f t="shared" si="90"/>
        <v>0.87315753141261476</v>
      </c>
      <c r="BK37">
        <f t="shared" si="91"/>
        <v>1.8513173778934626</v>
      </c>
      <c r="BL37">
        <f t="shared" si="92"/>
        <v>0.68676137786503277</v>
      </c>
      <c r="BM37">
        <f t="shared" si="38"/>
        <v>8.265302834061211E-6</v>
      </c>
      <c r="BN37">
        <f t="shared" si="93"/>
        <v>1.0880220238474319</v>
      </c>
      <c r="BO37">
        <f t="shared" si="94"/>
        <v>0.99955840508347316</v>
      </c>
      <c r="BP37">
        <f t="shared" si="95"/>
        <v>1.0885027011068664</v>
      </c>
      <c r="BQ37">
        <f t="shared" si="39"/>
        <v>0.74754161482196146</v>
      </c>
      <c r="BR37">
        <f t="shared" si="40"/>
        <v>0.74754161482196146</v>
      </c>
      <c r="BS37">
        <f t="shared" si="41"/>
        <v>0.74754161482196146</v>
      </c>
      <c r="BT37">
        <f t="shared" si="10"/>
        <v>17.562672603498005</v>
      </c>
      <c r="BU37">
        <f t="shared" si="11"/>
        <v>9.9883672460391301E-2</v>
      </c>
      <c r="BV37">
        <f t="shared" si="12"/>
        <v>33293.212077930533</v>
      </c>
      <c r="BW37">
        <f t="shared" si="13"/>
        <v>0.55972291157952114</v>
      </c>
      <c r="BX37">
        <f t="shared" si="14"/>
        <v>7851.5706671451226</v>
      </c>
      <c r="BY37">
        <f t="shared" si="96"/>
        <v>1.6187778227438283E-4</v>
      </c>
      <c r="BZ37">
        <f t="shared" si="97"/>
        <v>6.4257206791905048E-4</v>
      </c>
      <c r="CA37">
        <f t="shared" si="98"/>
        <v>-2.7094264116846882</v>
      </c>
      <c r="CB37">
        <f t="shared" si="99"/>
        <v>10.88235483706133</v>
      </c>
      <c r="CC37">
        <f t="shared" si="100"/>
        <v>8.4441168532628265E-3</v>
      </c>
      <c r="CD37">
        <f t="shared" si="15"/>
        <v>37.496223362778217</v>
      </c>
      <c r="CE37" s="11">
        <f t="shared" si="16"/>
        <v>1941039411.0929401</v>
      </c>
      <c r="CF37" s="18">
        <f t="shared" si="42"/>
        <v>0.26057227517853787</v>
      </c>
      <c r="CG37" s="18">
        <f t="shared" si="17"/>
        <v>52.114455035707572</v>
      </c>
      <c r="CH37">
        <f t="shared" si="101"/>
        <v>4000</v>
      </c>
      <c r="CI37" s="4">
        <f t="shared" si="18"/>
        <v>1307.2563588566784</v>
      </c>
      <c r="CJ37" s="11"/>
      <c r="CK37" s="11"/>
      <c r="CL37" s="11"/>
      <c r="CM37" s="11"/>
      <c r="CN37" s="11"/>
      <c r="CO37" s="11"/>
      <c r="CP37" s="11"/>
      <c r="CQ37" s="13">
        <f t="shared" si="19"/>
        <v>1.9759992752721818</v>
      </c>
      <c r="CR37" s="14">
        <v>0.8</v>
      </c>
      <c r="CS37" s="14">
        <f t="shared" si="102"/>
        <v>0.40229114277617922</v>
      </c>
      <c r="CT37" s="14">
        <f t="shared" si="43"/>
        <v>-0.17628075987461833</v>
      </c>
      <c r="CU37" s="14">
        <f t="shared" si="103"/>
        <v>2.7603960216562633E-2</v>
      </c>
      <c r="CV37" s="14">
        <f t="shared" si="104"/>
        <v>-4.1940393107006441E-4</v>
      </c>
      <c r="CW37" s="14">
        <f t="shared" si="44"/>
        <v>2.4332977624347201E-2</v>
      </c>
      <c r="CX37" s="14">
        <f t="shared" si="45"/>
        <v>0.88986517550863253</v>
      </c>
      <c r="CY37" s="14">
        <f t="shared" si="46"/>
        <v>0.87339567367735171</v>
      </c>
      <c r="CZ37" s="14">
        <f t="shared" si="47"/>
        <v>7.3395673677351669E-2</v>
      </c>
      <c r="DA37" s="14">
        <v>0.85</v>
      </c>
      <c r="DB37" s="14">
        <f t="shared" si="48"/>
        <v>0.3786269579069923</v>
      </c>
      <c r="DC37" s="14">
        <f t="shared" si="49"/>
        <v>-0.16591130341140553</v>
      </c>
      <c r="DD37" s="14">
        <f t="shared" si="50"/>
        <v>2.4451950918477641E-2</v>
      </c>
      <c r="DE37" s="14">
        <f t="shared" si="51"/>
        <v>-3.0973323118153764E-4</v>
      </c>
      <c r="DF37" s="14">
        <f t="shared" si="52"/>
        <v>2.1297290530706843E-2</v>
      </c>
      <c r="DG37" s="14">
        <f t="shared" si="105"/>
        <v>0.90180101531833401</v>
      </c>
      <c r="DH37" s="14">
        <f t="shared" si="106"/>
        <v>0.87805629896237469</v>
      </c>
      <c r="DI37" s="14">
        <f t="shared" si="107"/>
        <v>2.8056298962374715E-2</v>
      </c>
      <c r="DJ37" s="14">
        <f t="shared" si="108"/>
        <v>-0.90678749429954031</v>
      </c>
      <c r="DK37" s="14">
        <f t="shared" si="109"/>
        <v>0.88094032409880896</v>
      </c>
      <c r="DL37" s="14">
        <f t="shared" si="53"/>
        <v>0.85</v>
      </c>
      <c r="DM37" s="14">
        <f t="shared" si="54"/>
        <v>0.3786269579069923</v>
      </c>
      <c r="DN37" s="14">
        <f t="shared" si="55"/>
        <v>-0.16591130341140553</v>
      </c>
      <c r="DO37" s="14">
        <f t="shared" si="56"/>
        <v>2.4451950918477641E-2</v>
      </c>
      <c r="DP37" s="14">
        <f t="shared" si="57"/>
        <v>-3.0973323118153764E-4</v>
      </c>
      <c r="DQ37" s="14">
        <f t="shared" si="58"/>
        <v>2.1297290530706846E-2</v>
      </c>
      <c r="DR37" s="14">
        <f t="shared" si="59"/>
        <v>0.90180101531833401</v>
      </c>
      <c r="DS37" s="14">
        <f t="shared" si="60"/>
        <v>0.87805629896237469</v>
      </c>
      <c r="DT37" s="14">
        <f t="shared" si="61"/>
        <v>2.8056298962374715E-2</v>
      </c>
      <c r="DU37" s="14">
        <f t="shared" si="62"/>
        <v>0.88094032409880896</v>
      </c>
      <c r="DV37" s="14">
        <f t="shared" si="63"/>
        <v>0.36532884852350761</v>
      </c>
      <c r="DW37" s="14">
        <f t="shared" si="64"/>
        <v>-0.16008417828297408</v>
      </c>
      <c r="DX37" s="14">
        <f t="shared" si="65"/>
        <v>2.2764514220661548E-2</v>
      </c>
      <c r="DY37" s="14">
        <f t="shared" si="66"/>
        <v>-2.5902995059794734E-4</v>
      </c>
      <c r="DZ37" s="14">
        <f t="shared" si="67"/>
        <v>1.9699376894569666E-2</v>
      </c>
      <c r="EA37" s="14">
        <f t="shared" si="68"/>
        <v>0.90825655946652384</v>
      </c>
      <c r="EB37" s="14">
        <f t="shared" si="69"/>
        <v>0.88083145417018149</v>
      </c>
      <c r="EC37" s="14">
        <f t="shared" si="70"/>
        <v>-1.0886992862746414E-4</v>
      </c>
      <c r="ED37" s="14">
        <f t="shared" si="71"/>
        <v>-0.910306201093943</v>
      </c>
      <c r="EE37" s="14">
        <f t="shared" si="72"/>
        <v>0.88082072705717984</v>
      </c>
      <c r="EI37">
        <f t="shared" si="20"/>
        <v>1317.9915166065452</v>
      </c>
      <c r="ES37">
        <f t="shared" si="110"/>
        <v>4.2348356990360383</v>
      </c>
      <c r="ET37">
        <f t="shared" si="73"/>
        <v>6.3189903831770131E-2</v>
      </c>
      <c r="EU37">
        <f t="shared" si="111"/>
        <v>1.1627451606966992</v>
      </c>
      <c r="EV37">
        <f t="shared" si="112"/>
        <v>1.4581043937411647E-2</v>
      </c>
    </row>
    <row r="38" spans="3:155">
      <c r="C38" s="4">
        <f t="shared" si="74"/>
        <v>1307.2563588566784</v>
      </c>
      <c r="D38" s="4">
        <f>Sheet4!D38</f>
        <v>1441.2627986915509</v>
      </c>
      <c r="E38" s="4">
        <f t="shared" si="21"/>
        <v>1362.3785036413119</v>
      </c>
      <c r="F38" s="4">
        <f t="shared" si="22"/>
        <v>78.884295050238961</v>
      </c>
      <c r="G38">
        <f t="shared" si="0"/>
        <v>1374.2595787741147</v>
      </c>
      <c r="I38">
        <f t="shared" si="1"/>
        <v>1374.2595787741147</v>
      </c>
      <c r="M38">
        <f t="shared" si="23"/>
        <v>222.00771262088819</v>
      </c>
      <c r="O38">
        <f t="shared" si="24"/>
        <v>1.2084351349172102</v>
      </c>
      <c r="P38">
        <f t="shared" si="25"/>
        <v>1.1200566631113788E-2</v>
      </c>
      <c r="Q38">
        <f t="shared" si="26"/>
        <v>120.84351349172103</v>
      </c>
      <c r="R38">
        <f t="shared" si="75"/>
        <v>678.53632825601358</v>
      </c>
      <c r="S38">
        <f t="shared" si="27"/>
        <v>31.352947994702745</v>
      </c>
      <c r="T38">
        <f t="shared" si="76"/>
        <v>0.78779922873791119</v>
      </c>
      <c r="U38">
        <f t="shared" si="28"/>
        <v>48.33</v>
      </c>
      <c r="V38">
        <f t="shared" si="29"/>
        <v>1.0070292790976751</v>
      </c>
      <c r="W38">
        <f t="shared" si="30"/>
        <v>48.66972505879064</v>
      </c>
      <c r="X38">
        <f t="shared" si="31"/>
        <v>58.814205767803195</v>
      </c>
      <c r="Y38">
        <f t="shared" si="2"/>
        <v>1.2084351349172102</v>
      </c>
      <c r="Z38">
        <f t="shared" si="32"/>
        <v>48.66972505879064</v>
      </c>
      <c r="AE38">
        <f t="shared" si="113"/>
        <v>0.54757176279369979</v>
      </c>
      <c r="AF38">
        <f t="shared" si="114"/>
        <v>0.73578739350216438</v>
      </c>
      <c r="AG38">
        <f t="shared" si="33"/>
        <v>1.8667713153629817</v>
      </c>
      <c r="AH38">
        <f t="shared" si="3"/>
        <v>0</v>
      </c>
      <c r="AI38">
        <f t="shared" si="4"/>
        <v>1.8667713153629817</v>
      </c>
      <c r="AJ38">
        <f t="shared" si="77"/>
        <v>1.8667713153629817</v>
      </c>
      <c r="AK38">
        <f t="shared" si="5"/>
        <v>0</v>
      </c>
      <c r="AL38">
        <f t="shared" si="6"/>
        <v>30</v>
      </c>
      <c r="AM38">
        <f t="shared" si="78"/>
        <v>30</v>
      </c>
      <c r="AO38">
        <f t="shared" si="79"/>
        <v>2.0603591885668888</v>
      </c>
      <c r="AQ38">
        <f t="shared" si="34"/>
        <v>0.87726467459853197</v>
      </c>
      <c r="AS38">
        <f t="shared" si="7"/>
        <v>0.35997386058909137</v>
      </c>
      <c r="AT38">
        <f t="shared" si="7"/>
        <v>1.6633216617171053E-2</v>
      </c>
      <c r="AU38">
        <f t="shared" si="80"/>
        <v>0.37660707720626241</v>
      </c>
      <c r="AV38">
        <f t="shared" si="35"/>
        <v>0.95583403068110362</v>
      </c>
      <c r="AW38">
        <f t="shared" si="81"/>
        <v>4.4165969318896381E-2</v>
      </c>
      <c r="AX38">
        <f t="shared" si="8"/>
        <v>0.88224878918706628</v>
      </c>
      <c r="AY38">
        <f t="shared" si="82"/>
        <v>0.88224878918706628</v>
      </c>
      <c r="AZ38">
        <f t="shared" si="83"/>
        <v>0.78733425686635472</v>
      </c>
      <c r="BA38">
        <f t="shared" si="84"/>
        <v>3.6380145000379317E-2</v>
      </c>
      <c r="BB38">
        <f t="shared" si="9"/>
        <v>25.659209749874666</v>
      </c>
      <c r="BC38">
        <f t="shared" si="85"/>
        <v>8.670691331247966E-3</v>
      </c>
      <c r="BD38">
        <f t="shared" si="86"/>
        <v>2.1325172721610819E-3</v>
      </c>
      <c r="BE38">
        <f t="shared" si="87"/>
        <v>0.91589272583273873</v>
      </c>
      <c r="BF38">
        <f t="shared" si="88"/>
        <v>2.3283483010766094E-3</v>
      </c>
      <c r="BG38">
        <f t="shared" si="36"/>
        <v>3.4329612090094833E-3</v>
      </c>
      <c r="BH38">
        <f t="shared" si="37"/>
        <v>4.9942704332391648</v>
      </c>
      <c r="BI38">
        <f t="shared" si="89"/>
        <v>6.8737991962981198E-4</v>
      </c>
      <c r="BJ38">
        <f t="shared" si="90"/>
        <v>1.1215250130877601</v>
      </c>
      <c r="BK38">
        <f t="shared" si="91"/>
        <v>2.0953747781155125</v>
      </c>
      <c r="BL38">
        <f t="shared" si="92"/>
        <v>0.73159988068596915</v>
      </c>
      <c r="BM38">
        <f t="shared" si="38"/>
        <v>5.7748968194259229E-6</v>
      </c>
      <c r="BN38">
        <f t="shared" si="93"/>
        <v>1.0881961394064583</v>
      </c>
      <c r="BO38">
        <f t="shared" si="94"/>
        <v>0.99969143955719397</v>
      </c>
      <c r="BP38">
        <f t="shared" si="95"/>
        <v>1.0885320173277335</v>
      </c>
      <c r="BQ38">
        <f t="shared" si="39"/>
        <v>0.79636989399982716</v>
      </c>
      <c r="BR38">
        <f t="shared" si="40"/>
        <v>0.79636989399982716</v>
      </c>
      <c r="BS38">
        <f t="shared" si="41"/>
        <v>0.79636989399982716</v>
      </c>
      <c r="BT38">
        <f t="shared" si="10"/>
        <v>17.519828823222507</v>
      </c>
      <c r="BU38">
        <f t="shared" si="11"/>
        <v>7.374680743576828E-2</v>
      </c>
      <c r="BV38">
        <f t="shared" si="12"/>
        <v>33163.186320765621</v>
      </c>
      <c r="BW38">
        <f t="shared" si="13"/>
        <v>0.69629020704446232</v>
      </c>
      <c r="BX38">
        <f t="shared" si="14"/>
        <v>6286.9483874006728</v>
      </c>
      <c r="BY38">
        <f t="shared" si="96"/>
        <v>1.6187778227438283E-4</v>
      </c>
      <c r="BZ38">
        <f t="shared" si="97"/>
        <v>8.0248789859811926E-4</v>
      </c>
      <c r="CA38">
        <f t="shared" si="98"/>
        <v>-2.62654581486367</v>
      </c>
      <c r="CB38">
        <f t="shared" si="99"/>
        <v>10.576165193515742</v>
      </c>
      <c r="CC38">
        <f t="shared" si="100"/>
        <v>8.9401241283240604E-3</v>
      </c>
      <c r="CD38">
        <f t="shared" si="15"/>
        <v>39.661939993939406</v>
      </c>
      <c r="CE38" s="11">
        <f t="shared" si="16"/>
        <v>1927695126.381747</v>
      </c>
      <c r="CF38" s="18">
        <f t="shared" si="42"/>
        <v>0.27561072392316704</v>
      </c>
      <c r="CG38" s="18">
        <f t="shared" si="17"/>
        <v>55.122144784633406</v>
      </c>
      <c r="CH38">
        <f t="shared" si="101"/>
        <v>4200</v>
      </c>
      <c r="CI38" s="4">
        <f t="shared" si="18"/>
        <v>1362.3785036413119</v>
      </c>
      <c r="CJ38" s="11"/>
      <c r="CK38" s="11"/>
      <c r="CL38" s="11"/>
      <c r="CM38" s="11"/>
      <c r="CN38" s="11"/>
      <c r="CO38" s="11"/>
      <c r="CP38" s="11"/>
      <c r="CQ38" s="13">
        <f t="shared" si="19"/>
        <v>2.0603591885668888</v>
      </c>
      <c r="CR38" s="14">
        <v>0.8</v>
      </c>
      <c r="CS38" s="14">
        <f t="shared" si="102"/>
        <v>0.41946586867234764</v>
      </c>
      <c r="CT38" s="14">
        <f t="shared" si="43"/>
        <v>-0.18380658734057198</v>
      </c>
      <c r="CU38" s="14">
        <f t="shared" si="103"/>
        <v>3.0011224010776768E-2</v>
      </c>
      <c r="CV38" s="14">
        <f t="shared" si="104"/>
        <v>-5.1690803859139284E-4</v>
      </c>
      <c r="CW38" s="14">
        <f t="shared" si="44"/>
        <v>2.6696059383156365E-2</v>
      </c>
      <c r="CX38" s="14">
        <f t="shared" si="45"/>
        <v>0.8808560023152614</v>
      </c>
      <c r="CY38" s="14">
        <f t="shared" si="46"/>
        <v>0.87023692885461401</v>
      </c>
      <c r="CZ38" s="14">
        <f t="shared" si="47"/>
        <v>7.0236928854613967E-2</v>
      </c>
      <c r="DA38" s="14">
        <v>0.85</v>
      </c>
      <c r="DB38" s="14">
        <f t="shared" si="48"/>
        <v>0.39479140580926841</v>
      </c>
      <c r="DC38" s="14">
        <f t="shared" si="49"/>
        <v>-0.17299443514406776</v>
      </c>
      <c r="DD38" s="14">
        <f t="shared" si="50"/>
        <v>2.6584336839996038E-2</v>
      </c>
      <c r="DE38" s="14">
        <f t="shared" si="51"/>
        <v>-3.8174081155638122E-4</v>
      </c>
      <c r="DF38" s="14">
        <f t="shared" si="52"/>
        <v>2.3343727474509857E-2</v>
      </c>
      <c r="DG38" s="14">
        <f t="shared" si="105"/>
        <v>0.89370883640240417</v>
      </c>
      <c r="DH38" s="14">
        <f t="shared" si="106"/>
        <v>0.87483413802602372</v>
      </c>
      <c r="DI38" s="14">
        <f t="shared" si="107"/>
        <v>2.4834138026023744E-2</v>
      </c>
      <c r="DJ38" s="14">
        <f t="shared" si="108"/>
        <v>-0.90805581657180567</v>
      </c>
      <c r="DK38" s="14">
        <f t="shared" si="109"/>
        <v>0.87734869109674374</v>
      </c>
      <c r="DL38" s="14">
        <f t="shared" si="53"/>
        <v>0.85</v>
      </c>
      <c r="DM38" s="14">
        <f t="shared" si="54"/>
        <v>0.39479140580926841</v>
      </c>
      <c r="DN38" s="14">
        <f t="shared" si="55"/>
        <v>-0.17299443514406776</v>
      </c>
      <c r="DO38" s="14">
        <f t="shared" si="56"/>
        <v>2.6584336839996038E-2</v>
      </c>
      <c r="DP38" s="14">
        <f t="shared" si="57"/>
        <v>-3.8174081155638122E-4</v>
      </c>
      <c r="DQ38" s="14">
        <f t="shared" si="58"/>
        <v>2.334372747450986E-2</v>
      </c>
      <c r="DR38" s="14">
        <f t="shared" si="59"/>
        <v>0.89370883640240417</v>
      </c>
      <c r="DS38" s="14">
        <f t="shared" si="60"/>
        <v>0.87483413802602372</v>
      </c>
      <c r="DT38" s="14">
        <f t="shared" si="61"/>
        <v>2.4834138026023744E-2</v>
      </c>
      <c r="DU38" s="14">
        <f t="shared" si="62"/>
        <v>0.87734869109674374</v>
      </c>
      <c r="DV38" s="14">
        <f t="shared" si="63"/>
        <v>0.38248497814294352</v>
      </c>
      <c r="DW38" s="14">
        <f t="shared" si="64"/>
        <v>-0.1676018570092597</v>
      </c>
      <c r="DX38" s="14">
        <f t="shared" si="65"/>
        <v>2.4952796082998212E-2</v>
      </c>
      <c r="DY38" s="14">
        <f t="shared" si="66"/>
        <v>-3.2583824543922635E-4</v>
      </c>
      <c r="DZ38" s="14">
        <f t="shared" si="67"/>
        <v>2.1775221675830254E-2</v>
      </c>
      <c r="EA38" s="14">
        <f t="shared" si="68"/>
        <v>0.89989380156425236</v>
      </c>
      <c r="EB38" s="14">
        <f t="shared" si="69"/>
        <v>0.87727216433294486</v>
      </c>
      <c r="EC38" s="14">
        <f t="shared" si="70"/>
        <v>-7.6526763798878683E-5</v>
      </c>
      <c r="ED38" s="14">
        <f t="shared" si="71"/>
        <v>-0.91085400400710881</v>
      </c>
      <c r="EE38" s="14">
        <f t="shared" si="72"/>
        <v>0.87726467459853197</v>
      </c>
      <c r="EI38">
        <f t="shared" si="20"/>
        <v>1374.2595787741147</v>
      </c>
      <c r="ES38">
        <f t="shared" si="110"/>
        <v>4.4337069090795618</v>
      </c>
      <c r="ET38">
        <f t="shared" si="73"/>
        <v>6.615735133874627E-2</v>
      </c>
      <c r="EU38">
        <f t="shared" si="111"/>
        <v>1.1734359607593032</v>
      </c>
      <c r="EV38">
        <f t="shared" si="112"/>
        <v>1.4715108589502316E-2</v>
      </c>
    </row>
    <row r="39" spans="3:155">
      <c r="C39" s="4">
        <f t="shared" si="74"/>
        <v>1362.3785036413119</v>
      </c>
      <c r="D39" s="4">
        <f>Sheet4!D39</f>
        <v>1504.0845653473702</v>
      </c>
      <c r="E39" s="4">
        <f t="shared" si="21"/>
        <v>1421.6647370891956</v>
      </c>
      <c r="F39" s="4">
        <f t="shared" si="22"/>
        <v>82.419828258174675</v>
      </c>
      <c r="G39">
        <f t="shared" si="0"/>
        <v>1433.2315344943411</v>
      </c>
      <c r="I39">
        <f t="shared" si="1"/>
        <v>1433.2315344943411</v>
      </c>
      <c r="M39">
        <f t="shared" si="23"/>
        <v>232.44780156293413</v>
      </c>
      <c r="O39">
        <f t="shared" si="24"/>
        <v>1.2068894304454365</v>
      </c>
      <c r="P39">
        <f t="shared" si="25"/>
        <v>1.0696385116178651E-2</v>
      </c>
      <c r="Q39">
        <f t="shared" si="26"/>
        <v>120.68894304454365</v>
      </c>
      <c r="R39">
        <f t="shared" si="75"/>
        <v>677.66841519511263</v>
      </c>
      <c r="S39">
        <f t="shared" si="27"/>
        <v>18.774507411844553</v>
      </c>
      <c r="T39">
        <f t="shared" si="76"/>
        <v>0.78675521984370667</v>
      </c>
      <c r="U39">
        <f t="shared" si="28"/>
        <v>48.33</v>
      </c>
      <c r="V39">
        <f t="shared" si="29"/>
        <v>1.0057411920378638</v>
      </c>
      <c r="W39">
        <f t="shared" si="30"/>
        <v>48.60747181118996</v>
      </c>
      <c r="X39">
        <f t="shared" si="31"/>
        <v>58.663843969599661</v>
      </c>
      <c r="Y39">
        <f t="shared" si="2"/>
        <v>1.2068894304454365</v>
      </c>
      <c r="Z39">
        <f t="shared" si="32"/>
        <v>48.60747181118996</v>
      </c>
      <c r="AE39">
        <f t="shared" si="113"/>
        <v>0.53864742831431389</v>
      </c>
      <c r="AF39">
        <f t="shared" si="114"/>
        <v>0.72893618020148065</v>
      </c>
      <c r="AG39">
        <f t="shared" si="33"/>
        <v>1.8154945334610399</v>
      </c>
      <c r="AH39">
        <f t="shared" si="3"/>
        <v>0</v>
      </c>
      <c r="AI39">
        <f t="shared" si="4"/>
        <v>1.8154945334610399</v>
      </c>
      <c r="AJ39">
        <f t="shared" si="77"/>
        <v>1.8154945334610399</v>
      </c>
      <c r="AK39">
        <f t="shared" si="5"/>
        <v>0</v>
      </c>
      <c r="AL39">
        <f t="shared" si="6"/>
        <v>30</v>
      </c>
      <c r="AM39">
        <f t="shared" si="78"/>
        <v>30</v>
      </c>
      <c r="AO39">
        <f t="shared" si="79"/>
        <v>2.1487729152838697</v>
      </c>
      <c r="AQ39">
        <f t="shared" si="34"/>
        <v>0.87372600328297956</v>
      </c>
      <c r="AS39">
        <f t="shared" si="7"/>
        <v>0.35951341948641485</v>
      </c>
      <c r="AT39">
        <f t="shared" si="7"/>
        <v>9.9601622378430073E-3</v>
      </c>
      <c r="AU39">
        <f t="shared" si="80"/>
        <v>0.36947358172425787</v>
      </c>
      <c r="AV39">
        <f t="shared" si="35"/>
        <v>0.97304228845981089</v>
      </c>
      <c r="AW39">
        <f t="shared" si="81"/>
        <v>2.6957711540189111E-2</v>
      </c>
      <c r="AX39">
        <f t="shared" si="8"/>
        <v>0.88933152372036428</v>
      </c>
      <c r="AY39">
        <f t="shared" si="82"/>
        <v>0.88933152372036428</v>
      </c>
      <c r="AZ39">
        <f t="shared" si="83"/>
        <v>0.78607561314196295</v>
      </c>
      <c r="BA39">
        <f t="shared" si="84"/>
        <v>2.1777881474607162E-2</v>
      </c>
      <c r="BB39">
        <f t="shared" si="9"/>
        <v>25.642794203455399</v>
      </c>
      <c r="BC39">
        <f t="shared" si="85"/>
        <v>8.4352220132495204E-3</v>
      </c>
      <c r="BD39">
        <f t="shared" si="86"/>
        <v>2.1273523604537162E-3</v>
      </c>
      <c r="BE39">
        <f t="shared" si="87"/>
        <v>0.91810012675978392</v>
      </c>
      <c r="BF39">
        <f t="shared" si="88"/>
        <v>2.3171245689309517E-3</v>
      </c>
      <c r="BG39">
        <f t="shared" si="36"/>
        <v>3.4109511980499794E-3</v>
      </c>
      <c r="BH39">
        <f t="shared" si="37"/>
        <v>3.7158319752613469</v>
      </c>
      <c r="BI39">
        <f t="shared" si="89"/>
        <v>9.1795087096479264E-4</v>
      </c>
      <c r="BJ39">
        <f t="shared" si="90"/>
        <v>1.6505452008839003</v>
      </c>
      <c r="BK39">
        <f t="shared" si="91"/>
        <v>2.6156472015678136</v>
      </c>
      <c r="BL39">
        <f t="shared" si="92"/>
        <v>0.79437236644268649</v>
      </c>
      <c r="BM39">
        <f t="shared" si="38"/>
        <v>3.4256774121833711E-6</v>
      </c>
      <c r="BN39">
        <f t="shared" si="93"/>
        <v>1.0883604105080424</v>
      </c>
      <c r="BO39">
        <f t="shared" si="94"/>
        <v>0.99981694926957954</v>
      </c>
      <c r="BP39">
        <f t="shared" si="95"/>
        <v>1.0885596721511359</v>
      </c>
      <c r="BQ39">
        <f t="shared" si="39"/>
        <v>0.86472172278077286</v>
      </c>
      <c r="BR39">
        <f t="shared" si="40"/>
        <v>0.86472172278077286</v>
      </c>
      <c r="BS39">
        <f t="shared" si="41"/>
        <v>0.86472172278077286</v>
      </c>
      <c r="BT39">
        <f t="shared" si="10"/>
        <v>17.475038403430421</v>
      </c>
      <c r="BU39">
        <f t="shared" si="11"/>
        <v>4.6243597041797591E-2</v>
      </c>
      <c r="BV39">
        <f t="shared" si="12"/>
        <v>33026.915719610115</v>
      </c>
      <c r="BW39">
        <f t="shared" si="13"/>
        <v>0.94769740610203823</v>
      </c>
      <c r="BX39">
        <f t="shared" si="14"/>
        <v>4600.152798686825</v>
      </c>
      <c r="BY39">
        <f t="shared" si="96"/>
        <v>1.6187778227438283E-4</v>
      </c>
      <c r="BZ39">
        <f t="shared" si="97"/>
        <v>1.0967461779617885E-3</v>
      </c>
      <c r="CA39">
        <f t="shared" si="98"/>
        <v>-2.5089512263197435</v>
      </c>
      <c r="CB39">
        <f t="shared" si="99"/>
        <v>10.142303867024793</v>
      </c>
      <c r="CC39">
        <f t="shared" si="100"/>
        <v>9.721354130716146E-3</v>
      </c>
      <c r="CD39">
        <f t="shared" si="15"/>
        <v>42.660014298956511</v>
      </c>
      <c r="CE39" s="11">
        <f t="shared" si="16"/>
        <v>1932849572.3144424</v>
      </c>
      <c r="CF39" s="18">
        <f t="shared" si="42"/>
        <v>0.29643116723941804</v>
      </c>
      <c r="CG39" s="18">
        <f t="shared" si="17"/>
        <v>59.28623344788361</v>
      </c>
      <c r="CH39">
        <f t="shared" si="101"/>
        <v>4400</v>
      </c>
      <c r="CI39" s="4">
        <f t="shared" si="18"/>
        <v>1421.6647370891956</v>
      </c>
      <c r="CJ39" s="11"/>
      <c r="CK39" s="11"/>
      <c r="CL39" s="11"/>
      <c r="CM39" s="11"/>
      <c r="CN39" s="11"/>
      <c r="CO39" s="11"/>
      <c r="CP39" s="11"/>
      <c r="CQ39" s="13">
        <f t="shared" si="19"/>
        <v>2.1487729152838697</v>
      </c>
      <c r="CR39" s="14">
        <v>0.8</v>
      </c>
      <c r="CS39" s="14">
        <f t="shared" si="102"/>
        <v>0.43746590521242973</v>
      </c>
      <c r="CT39" s="14">
        <f t="shared" si="43"/>
        <v>-0.19169405932705305</v>
      </c>
      <c r="CU39" s="14">
        <f t="shared" si="103"/>
        <v>3.264215880200437E-2</v>
      </c>
      <c r="CV39" s="14">
        <f t="shared" si="104"/>
        <v>-6.377510729066153E-4</v>
      </c>
      <c r="CW39" s="14">
        <f t="shared" si="44"/>
        <v>2.9322937605127244E-2</v>
      </c>
      <c r="CX39" s="14">
        <f t="shared" si="45"/>
        <v>0.87111402536148264</v>
      </c>
      <c r="CY39" s="14">
        <f t="shared" si="46"/>
        <v>0.86712947276048391</v>
      </c>
      <c r="CZ39" s="14">
        <f t="shared" si="47"/>
        <v>6.7129472760483866E-2</v>
      </c>
      <c r="DA39" s="14">
        <v>0.85</v>
      </c>
      <c r="DB39" s="14">
        <f t="shared" si="48"/>
        <v>0.41173261667052219</v>
      </c>
      <c r="DC39" s="14">
        <f t="shared" si="49"/>
        <v>-0.1804179381901676</v>
      </c>
      <c r="DD39" s="14">
        <f t="shared" si="50"/>
        <v>2.8914853471671706E-2</v>
      </c>
      <c r="DE39" s="14">
        <f t="shared" si="51"/>
        <v>-4.7098438013414576E-4</v>
      </c>
      <c r="DF39" s="14">
        <f t="shared" si="52"/>
        <v>2.5615015409684264E-2</v>
      </c>
      <c r="DG39" s="14">
        <f t="shared" si="105"/>
        <v>0.8849477971001477</v>
      </c>
      <c r="DH39" s="14">
        <f t="shared" si="106"/>
        <v>0.87163585112112463</v>
      </c>
      <c r="DI39" s="14">
        <f t="shared" si="107"/>
        <v>2.163585112112465E-2</v>
      </c>
      <c r="DJ39" s="14">
        <f t="shared" si="108"/>
        <v>-0.90987243278718555</v>
      </c>
      <c r="DK39" s="14">
        <f t="shared" si="109"/>
        <v>0.87377899400122294</v>
      </c>
      <c r="DL39" s="14">
        <f t="shared" si="53"/>
        <v>0.85</v>
      </c>
      <c r="DM39" s="14">
        <f t="shared" si="54"/>
        <v>0.41173261667052219</v>
      </c>
      <c r="DN39" s="14">
        <f t="shared" si="55"/>
        <v>-0.1804179381901676</v>
      </c>
      <c r="DO39" s="14">
        <f t="shared" si="56"/>
        <v>2.8914853471671706E-2</v>
      </c>
      <c r="DP39" s="14">
        <f t="shared" si="57"/>
        <v>-4.7098438013414576E-4</v>
      </c>
      <c r="DQ39" s="14">
        <f t="shared" si="58"/>
        <v>2.5615015409684264E-2</v>
      </c>
      <c r="DR39" s="14">
        <f t="shared" si="59"/>
        <v>0.8849477971001477</v>
      </c>
      <c r="DS39" s="14">
        <f t="shared" si="60"/>
        <v>0.87163585112112463</v>
      </c>
      <c r="DT39" s="14">
        <f t="shared" si="61"/>
        <v>2.163585112112465E-2</v>
      </c>
      <c r="DU39" s="14">
        <f t="shared" si="62"/>
        <v>0.87377899400122294</v>
      </c>
      <c r="DV39" s="14">
        <f t="shared" si="63"/>
        <v>0.40052773821826848</v>
      </c>
      <c r="DW39" s="14">
        <f t="shared" si="64"/>
        <v>-0.17550805010703635</v>
      </c>
      <c r="DX39" s="14">
        <f t="shared" si="65"/>
        <v>2.7362491992515468E-2</v>
      </c>
      <c r="DY39" s="14">
        <f t="shared" si="66"/>
        <v>-4.102920797373171E-4</v>
      </c>
      <c r="DZ39" s="14">
        <f t="shared" si="67"/>
        <v>2.4098075423148388E-2</v>
      </c>
      <c r="EA39" s="14">
        <f t="shared" si="68"/>
        <v>0.89077393859360765</v>
      </c>
      <c r="EB39" s="14">
        <f t="shared" si="69"/>
        <v>0.87373067152242023</v>
      </c>
      <c r="EC39" s="14">
        <f t="shared" si="70"/>
        <v>-4.8322478802709234E-5</v>
      </c>
      <c r="ED39" s="14">
        <f t="shared" si="71"/>
        <v>-0.91190458262498963</v>
      </c>
      <c r="EE39" s="14">
        <f t="shared" si="72"/>
        <v>0.87372600328297956</v>
      </c>
      <c r="EI39">
        <f t="shared" si="20"/>
        <v>1433.2315344943411</v>
      </c>
      <c r="ES39">
        <f t="shared" si="110"/>
        <v>4.6428558026994748</v>
      </c>
      <c r="ET39">
        <f t="shared" si="73"/>
        <v>6.9278156822975973E-2</v>
      </c>
      <c r="EU39">
        <f t="shared" si="111"/>
        <v>1.1849353187475065</v>
      </c>
      <c r="EV39">
        <f t="shared" si="112"/>
        <v>1.4859312710702484E-2</v>
      </c>
    </row>
    <row r="40" spans="3:155">
      <c r="C40" s="4">
        <f t="shared" si="74"/>
        <v>1421.6647370891956</v>
      </c>
      <c r="D40" s="4">
        <f>Sheet4!D40</f>
        <v>1569.5032679084893</v>
      </c>
      <c r="E40" s="4">
        <f t="shared" si="21"/>
        <v>1487.7814346343255</v>
      </c>
      <c r="F40" s="4">
        <f t="shared" si="22"/>
        <v>81.721833274163828</v>
      </c>
      <c r="G40">
        <f t="shared" si="0"/>
        <v>1495.5840024988424</v>
      </c>
      <c r="I40">
        <f t="shared" si="1"/>
        <v>1495.5840024988424</v>
      </c>
      <c r="M40">
        <f t="shared" si="23"/>
        <v>243.53020232771505</v>
      </c>
      <c r="O40">
        <f t="shared" si="24"/>
        <v>1.2052572702120985</v>
      </c>
      <c r="P40">
        <f t="shared" si="25"/>
        <v>1.0209077849848156E-2</v>
      </c>
      <c r="Q40">
        <f t="shared" si="26"/>
        <v>120.52572702120985</v>
      </c>
      <c r="R40">
        <f t="shared" si="75"/>
        <v>676.7519572240933</v>
      </c>
      <c r="S40">
        <f t="shared" si="27"/>
        <v>6.6050668109123496</v>
      </c>
      <c r="T40">
        <f t="shared" si="76"/>
        <v>0.78564697976722853</v>
      </c>
      <c r="U40">
        <f t="shared" si="28"/>
        <v>48.33</v>
      </c>
      <c r="V40">
        <f t="shared" si="29"/>
        <v>1.0043810585100821</v>
      </c>
      <c r="W40">
        <f t="shared" si="30"/>
        <v>48.541736557792262</v>
      </c>
      <c r="X40">
        <f t="shared" si="31"/>
        <v>58.50528089499953</v>
      </c>
      <c r="Y40">
        <f t="shared" si="2"/>
        <v>1.2052572702120985</v>
      </c>
      <c r="Z40">
        <f t="shared" si="32"/>
        <v>48.541736557792262</v>
      </c>
      <c r="AE40">
        <f t="shared" si="113"/>
        <v>0.52962714865863014</v>
      </c>
      <c r="AF40">
        <f t="shared" si="114"/>
        <v>0.72193203302460573</v>
      </c>
      <c r="AG40">
        <f t="shared" si="33"/>
        <v>1.764372021522123</v>
      </c>
      <c r="AH40">
        <f t="shared" si="3"/>
        <v>0</v>
      </c>
      <c r="AI40">
        <f t="shared" si="4"/>
        <v>1.764372021522123</v>
      </c>
      <c r="AJ40">
        <f t="shared" si="77"/>
        <v>1.764372021522123</v>
      </c>
      <c r="AK40">
        <f t="shared" si="5"/>
        <v>0</v>
      </c>
      <c r="AL40">
        <f t="shared" si="6"/>
        <v>30</v>
      </c>
      <c r="AM40">
        <f t="shared" si="78"/>
        <v>30</v>
      </c>
      <c r="AO40">
        <f t="shared" si="79"/>
        <v>2.2422548763101084</v>
      </c>
      <c r="AQ40">
        <f t="shared" si="34"/>
        <v>0.87020024578241095</v>
      </c>
      <c r="AS40">
        <f t="shared" si="7"/>
        <v>0.35902722456927111</v>
      </c>
      <c r="AT40">
        <f t="shared" si="7"/>
        <v>3.5040885806130366E-3</v>
      </c>
      <c r="AU40">
        <f t="shared" si="80"/>
        <v>0.36253131314988413</v>
      </c>
      <c r="AV40">
        <f t="shared" si="35"/>
        <v>0.99033438366973747</v>
      </c>
      <c r="AW40">
        <f t="shared" si="81"/>
        <v>9.6656163302625275E-3</v>
      </c>
      <c r="AX40">
        <f t="shared" si="8"/>
        <v>0.89609434932873011</v>
      </c>
      <c r="AY40">
        <f t="shared" si="82"/>
        <v>0.89609434932873011</v>
      </c>
      <c r="AZ40">
        <f t="shared" si="83"/>
        <v>0.7847470071777608</v>
      </c>
      <c r="BA40">
        <f t="shared" si="84"/>
        <v>7.6590933454164676E-3</v>
      </c>
      <c r="BB40">
        <f t="shared" si="9"/>
        <v>25.625449073189415</v>
      </c>
      <c r="BC40">
        <f t="shared" si="85"/>
        <v>8.2004685128651989E-3</v>
      </c>
      <c r="BD40">
        <f t="shared" si="86"/>
        <v>2.1221437849168034E-3</v>
      </c>
      <c r="BE40">
        <f t="shared" si="87"/>
        <v>0.92030533059979103</v>
      </c>
      <c r="BF40">
        <f t="shared" si="88"/>
        <v>2.3059127382580057E-3</v>
      </c>
      <c r="BG40">
        <f t="shared" si="36"/>
        <v>3.3887094757547205E-3</v>
      </c>
      <c r="BH40">
        <f t="shared" si="37"/>
        <v>2.0361285891524665</v>
      </c>
      <c r="BI40">
        <f t="shared" si="89"/>
        <v>1.6642905039535162E-3</v>
      </c>
      <c r="BJ40">
        <f t="shared" si="90"/>
        <v>3.8948170852122255</v>
      </c>
      <c r="BK40">
        <f t="shared" si="91"/>
        <v>4.82625478699679</v>
      </c>
      <c r="BL40">
        <f t="shared" si="92"/>
        <v>0.89833518611951002</v>
      </c>
      <c r="BM40">
        <f t="shared" si="38"/>
        <v>1.1936557038488706E-6</v>
      </c>
      <c r="BN40">
        <f t="shared" si="93"/>
        <v>1.0885165103323782</v>
      </c>
      <c r="BO40">
        <f t="shared" si="94"/>
        <v>0.99993621308258407</v>
      </c>
      <c r="BP40">
        <f t="shared" si="95"/>
        <v>1.0885859478743354</v>
      </c>
      <c r="BQ40">
        <f t="shared" si="39"/>
        <v>0.97791506009077434</v>
      </c>
      <c r="BR40">
        <f t="shared" si="40"/>
        <v>0.97791506009077434</v>
      </c>
      <c r="BS40">
        <f t="shared" si="41"/>
        <v>0.97791506009077434</v>
      </c>
      <c r="BT40">
        <f t="shared" si="10"/>
        <v>17.42780495211688</v>
      </c>
      <c r="BU40">
        <f t="shared" si="11"/>
        <v>1.704604786051854E-2</v>
      </c>
      <c r="BV40">
        <f t="shared" si="12"/>
        <v>32882.846340917393</v>
      </c>
      <c r="BW40">
        <f t="shared" si="13"/>
        <v>1.5880838382944049</v>
      </c>
      <c r="BX40">
        <f t="shared" si="14"/>
        <v>2733.1905358742351</v>
      </c>
      <c r="BY40">
        <f t="shared" si="96"/>
        <v>1.6187778227438283E-4</v>
      </c>
      <c r="BZ40">
        <f t="shared" si="97"/>
        <v>1.8459013134209644E-3</v>
      </c>
      <c r="CA40">
        <f t="shared" si="98"/>
        <v>-2.3108402230707741</v>
      </c>
      <c r="CB40">
        <f t="shared" si="99"/>
        <v>9.4153811069951967</v>
      </c>
      <c r="CC40">
        <f t="shared" si="100"/>
        <v>1.1280392019807045E-2</v>
      </c>
      <c r="CD40">
        <f t="shared" si="15"/>
        <v>47.577129990532789</v>
      </c>
      <c r="CE40" s="11">
        <f t="shared" si="16"/>
        <v>1993521896.5486672</v>
      </c>
      <c r="CF40" s="18">
        <f t="shared" si="42"/>
        <v>0.33058348772564938</v>
      </c>
      <c r="CG40" s="18">
        <f t="shared" si="17"/>
        <v>66.116697545129881</v>
      </c>
      <c r="CH40">
        <f t="shared" si="101"/>
        <v>4600</v>
      </c>
      <c r="CI40" s="4">
        <f t="shared" si="18"/>
        <v>1487.7814346343255</v>
      </c>
      <c r="CJ40" s="11"/>
      <c r="CK40" s="11"/>
      <c r="CL40" s="11"/>
      <c r="CM40" s="11"/>
      <c r="CN40" s="11"/>
      <c r="CO40" s="11"/>
      <c r="CP40" s="11"/>
      <c r="CQ40" s="13">
        <f t="shared" si="19"/>
        <v>2.2422548763101084</v>
      </c>
      <c r="CR40" s="14">
        <v>0.8</v>
      </c>
      <c r="CS40" s="14">
        <f t="shared" si="102"/>
        <v>0.45649777703587657</v>
      </c>
      <c r="CT40" s="14">
        <f t="shared" si="43"/>
        <v>-0.20003367327858398</v>
      </c>
      <c r="CU40" s="14">
        <f t="shared" si="103"/>
        <v>3.5544121535426333E-2</v>
      </c>
      <c r="CV40" s="14">
        <f t="shared" si="104"/>
        <v>-7.8908443668813098E-4</v>
      </c>
      <c r="CW40" s="14">
        <f t="shared" si="44"/>
        <v>3.2274003364225028E-2</v>
      </c>
      <c r="CX40" s="14">
        <f t="shared" si="45"/>
        <v>0.86049338656165986</v>
      </c>
      <c r="CY40" s="14">
        <f t="shared" si="46"/>
        <v>0.86407109914631486</v>
      </c>
      <c r="CZ40" s="14">
        <f t="shared" si="47"/>
        <v>6.4071099146314814E-2</v>
      </c>
      <c r="DA40" s="14">
        <v>0.85</v>
      </c>
      <c r="DB40" s="14">
        <f t="shared" si="48"/>
        <v>0.42964496662200147</v>
      </c>
      <c r="DC40" s="14">
        <f t="shared" si="49"/>
        <v>-0.18826698661513785</v>
      </c>
      <c r="DD40" s="14">
        <f t="shared" si="50"/>
        <v>3.1485450218232326E-2</v>
      </c>
      <c r="DE40" s="14">
        <f t="shared" si="51"/>
        <v>-5.8274530624189173E-4</v>
      </c>
      <c r="DF40" s="14">
        <f t="shared" si="52"/>
        <v>2.8162322340554397E-2</v>
      </c>
      <c r="DG40" s="14">
        <f t="shared" si="105"/>
        <v>0.87538380992486919</v>
      </c>
      <c r="DH40" s="14">
        <f t="shared" si="106"/>
        <v>0.86845404993614317</v>
      </c>
      <c r="DI40" s="14">
        <f t="shared" si="107"/>
        <v>1.8454049936143191E-2</v>
      </c>
      <c r="DJ40" s="14">
        <f t="shared" si="108"/>
        <v>-0.91234098420343368</v>
      </c>
      <c r="DK40" s="14">
        <f t="shared" si="109"/>
        <v>0.87022714122862233</v>
      </c>
      <c r="DL40" s="14">
        <f t="shared" si="53"/>
        <v>0.85</v>
      </c>
      <c r="DM40" s="14">
        <f t="shared" si="54"/>
        <v>0.42964496662200147</v>
      </c>
      <c r="DN40" s="14">
        <f t="shared" si="55"/>
        <v>-0.18826698661513785</v>
      </c>
      <c r="DO40" s="14">
        <f t="shared" si="56"/>
        <v>3.1485450218232326E-2</v>
      </c>
      <c r="DP40" s="14">
        <f t="shared" si="57"/>
        <v>-5.8274530624189173E-4</v>
      </c>
      <c r="DQ40" s="14">
        <f t="shared" si="58"/>
        <v>2.8162322340554401E-2</v>
      </c>
      <c r="DR40" s="14">
        <f t="shared" si="59"/>
        <v>0.87538380992486919</v>
      </c>
      <c r="DS40" s="14">
        <f t="shared" si="60"/>
        <v>0.86845404993614317</v>
      </c>
      <c r="DT40" s="14">
        <f t="shared" si="61"/>
        <v>1.8454049936143191E-2</v>
      </c>
      <c r="DU40" s="14">
        <f t="shared" si="62"/>
        <v>0.87022714122862233</v>
      </c>
      <c r="DV40" s="14">
        <f t="shared" si="63"/>
        <v>0.41965850560935097</v>
      </c>
      <c r="DW40" s="14">
        <f t="shared" si="64"/>
        <v>-0.18389099930500283</v>
      </c>
      <c r="DX40" s="14">
        <f t="shared" si="65"/>
        <v>3.0038795254142065E-2</v>
      </c>
      <c r="DY40" s="14">
        <f t="shared" si="66"/>
        <v>-5.1809606233278965E-4</v>
      </c>
      <c r="DZ40" s="14">
        <f t="shared" si="67"/>
        <v>2.6723348602171588E-2</v>
      </c>
      <c r="EA40" s="14">
        <f t="shared" si="68"/>
        <v>0.8807533471572796</v>
      </c>
      <c r="EB40" s="14">
        <f t="shared" si="69"/>
        <v>0.87020257074008545</v>
      </c>
      <c r="EC40" s="14">
        <f t="shared" si="70"/>
        <v>-2.4570488536879154E-5</v>
      </c>
      <c r="ED40" s="14">
        <f t="shared" si="71"/>
        <v>-0.91355571288205384</v>
      </c>
      <c r="EE40" s="14">
        <f t="shared" si="72"/>
        <v>0.87020024578241095</v>
      </c>
      <c r="EI40">
        <f t="shared" si="20"/>
        <v>1495.5840024988424</v>
      </c>
      <c r="ES40">
        <f t="shared" si="110"/>
        <v>4.8646167094144497</v>
      </c>
      <c r="ET40">
        <f t="shared" si="73"/>
        <v>7.2587151873753308E-2</v>
      </c>
      <c r="EU40">
        <f t="shared" si="111"/>
        <v>1.1974154219304325</v>
      </c>
      <c r="EV40">
        <f t="shared" si="112"/>
        <v>1.5015815561890133E-2</v>
      </c>
    </row>
    <row r="41" spans="3:155">
      <c r="C41" s="4">
        <f t="shared" si="74"/>
        <v>1487.7814346343255</v>
      </c>
      <c r="D41" s="4">
        <f>Sheet4!D41</f>
        <v>1637.7461992189358</v>
      </c>
      <c r="E41" s="4">
        <f t="shared" si="21"/>
        <v>1555.1394796206594</v>
      </c>
      <c r="F41" s="4">
        <f t="shared" si="22"/>
        <v>82.606719598276413</v>
      </c>
      <c r="G41">
        <f t="shared" si="0"/>
        <v>1562.7638169266306</v>
      </c>
      <c r="I41">
        <f t="shared" si="1"/>
        <v>1562.7638169266306</v>
      </c>
      <c r="M41">
        <f t="shared" si="23"/>
        <v>255.51911787206234</v>
      </c>
      <c r="O41">
        <f t="shared" si="24"/>
        <v>1.2035012177982465</v>
      </c>
      <c r="P41">
        <f t="shared" si="25"/>
        <v>9.7304256790593808E-3</v>
      </c>
      <c r="Q41">
        <f t="shared" si="26"/>
        <v>120.35012177982465</v>
      </c>
      <c r="R41">
        <f t="shared" si="75"/>
        <v>675.76593379371548</v>
      </c>
      <c r="S41">
        <f t="shared" si="27"/>
        <v>-5.3703366268070942</v>
      </c>
      <c r="T41">
        <f t="shared" si="76"/>
        <v>0.78444808821279377</v>
      </c>
      <c r="U41">
        <f t="shared" si="28"/>
        <v>48.33</v>
      </c>
      <c r="V41">
        <f t="shared" si="29"/>
        <v>1.0029176814985388</v>
      </c>
      <c r="W41">
        <f t="shared" si="30"/>
        <v>48.471011546824379</v>
      </c>
      <c r="X41">
        <f t="shared" si="31"/>
        <v>58.334921424516004</v>
      </c>
      <c r="Y41">
        <f t="shared" si="2"/>
        <v>1.2035012177982465</v>
      </c>
      <c r="Z41">
        <f t="shared" si="32"/>
        <v>48.471011546824379</v>
      </c>
      <c r="AE41">
        <f t="shared" si="113"/>
        <v>0.5203526266491123</v>
      </c>
      <c r="AF41">
        <f t="shared" si="114"/>
        <v>0.71464616742796694</v>
      </c>
      <c r="AG41">
        <f t="shared" si="33"/>
        <v>1.7125501651848209</v>
      </c>
      <c r="AH41">
        <f t="shared" si="3"/>
        <v>0</v>
      </c>
      <c r="AI41">
        <f t="shared" si="4"/>
        <v>1.7125501651848209</v>
      </c>
      <c r="AJ41">
        <f t="shared" si="77"/>
        <v>1.7125501651848209</v>
      </c>
      <c r="AK41">
        <f t="shared" si="5"/>
        <v>0</v>
      </c>
      <c r="AL41">
        <f t="shared" si="6"/>
        <v>30</v>
      </c>
      <c r="AM41">
        <f t="shared" si="78"/>
        <v>30</v>
      </c>
      <c r="AO41">
        <f t="shared" si="79"/>
        <v>2.3429742382708105</v>
      </c>
      <c r="AQ41">
        <f t="shared" si="34"/>
        <v>0.86665662683960665</v>
      </c>
      <c r="AS41">
        <f t="shared" si="7"/>
        <v>0.35850412411601063</v>
      </c>
      <c r="AT41">
        <f t="shared" si="7"/>
        <v>-2.8490454051051982E-3</v>
      </c>
      <c r="AU41">
        <f t="shared" si="80"/>
        <v>0.3556550787109054</v>
      </c>
      <c r="AV41">
        <f t="shared" si="35"/>
        <v>1.0080106979364156</v>
      </c>
      <c r="AW41">
        <f t="shared" si="81"/>
        <v>-8.0106979364156228E-3</v>
      </c>
      <c r="AX41">
        <f t="shared" si="8"/>
        <v>0.90266639600488541</v>
      </c>
      <c r="AY41">
        <f t="shared" si="82"/>
        <v>0.90266639600488541</v>
      </c>
      <c r="AZ41">
        <f t="shared" si="83"/>
        <v>0.78331805312657332</v>
      </c>
      <c r="BA41">
        <f t="shared" si="84"/>
        <v>-6.2250572584042034E-3</v>
      </c>
      <c r="BB41">
        <f t="shared" si="9"/>
        <v>25.606774207742923</v>
      </c>
      <c r="BC41">
        <f t="shared" si="85"/>
        <v>7.9625122135784914E-3</v>
      </c>
      <c r="BD41">
        <f t="shared" si="86"/>
        <v>2.1168032564633735E-3</v>
      </c>
      <c r="BE41">
        <f t="shared" si="87"/>
        <v>0.92254519758142661</v>
      </c>
      <c r="BF41">
        <f t="shared" si="88"/>
        <v>2.2945252568793931E-3</v>
      </c>
      <c r="BG41">
        <f t="shared" si="36"/>
        <v>3.3658346647235564E-3</v>
      </c>
      <c r="BH41" t="e">
        <f t="shared" si="37"/>
        <v>#NUM!</v>
      </c>
      <c r="BI41" t="e">
        <f t="shared" si="89"/>
        <v>#NUM!</v>
      </c>
      <c r="BJ41" t="e">
        <f t="shared" si="90"/>
        <v>#NUM!</v>
      </c>
      <c r="BK41" t="e">
        <f t="shared" si="91"/>
        <v>#NUM!</v>
      </c>
      <c r="BL41" t="e">
        <f t="shared" si="92"/>
        <v>#NUM!</v>
      </c>
      <c r="BM41">
        <f t="shared" si="38"/>
        <v>-9.6086631070140422E-7</v>
      </c>
      <c r="BN41">
        <f t="shared" si="93"/>
        <v>1.0886672121593273</v>
      </c>
      <c r="BO41">
        <f t="shared" si="94"/>
        <v>1.0000513501931945</v>
      </c>
      <c r="BP41">
        <f t="shared" si="95"/>
        <v>1.0886113117581548</v>
      </c>
      <c r="BQ41">
        <f t="shared" si="39"/>
        <v>1</v>
      </c>
      <c r="BR41">
        <f t="shared" si="40"/>
        <v>1</v>
      </c>
      <c r="BS41">
        <f t="shared" si="41"/>
        <v>1</v>
      </c>
      <c r="BT41">
        <f t="shared" si="10"/>
        <v>17.377057539611311</v>
      </c>
      <c r="BU41">
        <f t="shared" si="11"/>
        <v>-1.454163006397334E-2</v>
      </c>
      <c r="BV41">
        <f t="shared" si="12"/>
        <v>32727.647988860346</v>
      </c>
      <c r="BW41">
        <f t="shared" si="13"/>
        <v>1.7125501651848209</v>
      </c>
      <c r="BX41">
        <f t="shared" si="14"/>
        <v>2522.5827671234033</v>
      </c>
      <c r="BY41">
        <f t="shared" si="96"/>
        <v>1.6187778227438283E-4</v>
      </c>
      <c r="BZ41">
        <f t="shared" si="97"/>
        <v>2.0000136628829956E-3</v>
      </c>
      <c r="CA41">
        <f t="shared" si="98"/>
        <v>-2.2801452017540758</v>
      </c>
      <c r="CB41">
        <f t="shared" si="99"/>
        <v>9.3034227356440695</v>
      </c>
      <c r="CC41">
        <f t="shared" si="100"/>
        <v>1.1553524499605283E-2</v>
      </c>
      <c r="CD41">
        <f t="shared" si="15"/>
        <v>48.471011546824379</v>
      </c>
      <c r="CE41" s="11">
        <f t="shared" si="16"/>
        <v>1985263916.4983239</v>
      </c>
      <c r="CF41" s="18">
        <f t="shared" si="42"/>
        <v>0.33679022493166932</v>
      </c>
      <c r="CG41" s="18">
        <f t="shared" si="17"/>
        <v>67.358044986333866</v>
      </c>
      <c r="CH41">
        <f t="shared" si="101"/>
        <v>4800</v>
      </c>
      <c r="CI41" s="4">
        <f t="shared" si="18"/>
        <v>1555.1394796206594</v>
      </c>
      <c r="CJ41" s="11"/>
      <c r="CK41" s="11"/>
      <c r="CL41" s="11"/>
      <c r="CM41" s="11"/>
      <c r="CN41" s="11"/>
      <c r="CO41" s="11"/>
      <c r="CP41" s="11"/>
      <c r="CQ41" s="13">
        <f t="shared" si="19"/>
        <v>2.3429742382708105</v>
      </c>
      <c r="CR41" s="14">
        <v>0.8</v>
      </c>
      <c r="CS41" s="14">
        <f t="shared" si="102"/>
        <v>0.47700310197698881</v>
      </c>
      <c r="CT41" s="14">
        <f t="shared" si="43"/>
        <v>-0.20901894259659706</v>
      </c>
      <c r="CU41" s="14">
        <f t="shared" si="103"/>
        <v>3.8809036227197009E-2</v>
      </c>
      <c r="CV41" s="14">
        <f t="shared" si="104"/>
        <v>-9.8296071020937781E-4</v>
      </c>
      <c r="CW41" s="14">
        <f t="shared" si="44"/>
        <v>3.566134787445685E-2</v>
      </c>
      <c r="CX41" s="14">
        <f t="shared" si="45"/>
        <v>0.84869912529146907</v>
      </c>
      <c r="CY41" s="14">
        <f t="shared" si="46"/>
        <v>0.86103880908857566</v>
      </c>
      <c r="CZ41" s="14">
        <f t="shared" si="47"/>
        <v>6.1038809088575618E-2</v>
      </c>
      <c r="DA41" s="14">
        <v>0.85</v>
      </c>
      <c r="DB41" s="14">
        <f t="shared" si="48"/>
        <v>0.44894409597834245</v>
      </c>
      <c r="DC41" s="14">
        <f t="shared" si="49"/>
        <v>-0.1967237106791502</v>
      </c>
      <c r="DD41" s="14">
        <f t="shared" si="50"/>
        <v>3.437755458187694E-2</v>
      </c>
      <c r="DE41" s="14">
        <f t="shared" si="51"/>
        <v>-7.2592451892585592E-4</v>
      </c>
      <c r="DF41" s="14">
        <f t="shared" si="52"/>
        <v>3.108094204534231E-2</v>
      </c>
      <c r="DG41" s="14">
        <f t="shared" si="105"/>
        <v>0.86474714928506935</v>
      </c>
      <c r="DH41" s="14">
        <f t="shared" si="106"/>
        <v>0.86525692445245683</v>
      </c>
      <c r="DI41" s="14">
        <f t="shared" si="107"/>
        <v>1.5256924452456855E-2</v>
      </c>
      <c r="DJ41" s="14">
        <f t="shared" si="108"/>
        <v>-0.91563769272237649</v>
      </c>
      <c r="DK41" s="14">
        <f t="shared" si="109"/>
        <v>0.86666262166107966</v>
      </c>
      <c r="DL41" s="14">
        <f t="shared" si="53"/>
        <v>0.85</v>
      </c>
      <c r="DM41" s="14">
        <f t="shared" si="54"/>
        <v>0.44894409597834245</v>
      </c>
      <c r="DN41" s="14">
        <f t="shared" si="55"/>
        <v>-0.1967237106791502</v>
      </c>
      <c r="DO41" s="14">
        <f t="shared" si="56"/>
        <v>3.437755458187694E-2</v>
      </c>
      <c r="DP41" s="14">
        <f t="shared" si="57"/>
        <v>-7.2592451892585592E-4</v>
      </c>
      <c r="DQ41" s="14">
        <f t="shared" si="58"/>
        <v>3.108094204534231E-2</v>
      </c>
      <c r="DR41" s="14">
        <f t="shared" si="59"/>
        <v>0.86474714928506935</v>
      </c>
      <c r="DS41" s="14">
        <f t="shared" si="60"/>
        <v>0.86525692445245683</v>
      </c>
      <c r="DT41" s="14">
        <f t="shared" si="61"/>
        <v>1.5256924452456855E-2</v>
      </c>
      <c r="DU41" s="14">
        <f t="shared" si="62"/>
        <v>0.86666262166107966</v>
      </c>
      <c r="DV41" s="14">
        <f t="shared" si="63"/>
        <v>0.44031261074834027</v>
      </c>
      <c r="DW41" s="14">
        <f t="shared" si="64"/>
        <v>-0.19294146291527667</v>
      </c>
      <c r="DX41" s="14">
        <f t="shared" si="65"/>
        <v>3.3068363216941281E-2</v>
      </c>
      <c r="DY41" s="14">
        <f t="shared" si="66"/>
        <v>-6.5877295683758167E-4</v>
      </c>
      <c r="DZ41" s="14">
        <f t="shared" si="67"/>
        <v>2.9752832681414865E-2</v>
      </c>
      <c r="EA41" s="14">
        <f t="shared" si="68"/>
        <v>0.86954602338356124</v>
      </c>
      <c r="EB41" s="14">
        <f t="shared" si="69"/>
        <v>0.8666571306010229</v>
      </c>
      <c r="EC41" s="14">
        <f t="shared" si="70"/>
        <v>-5.4910600567614765E-6</v>
      </c>
      <c r="ED41" s="14">
        <f t="shared" si="71"/>
        <v>-0.91596723630611832</v>
      </c>
      <c r="EE41" s="14">
        <f t="shared" si="72"/>
        <v>0.86665662683960665</v>
      </c>
      <c r="EI41">
        <f t="shared" si="20"/>
        <v>1562.7638169266306</v>
      </c>
      <c r="ES41">
        <f t="shared" si="110"/>
        <v>5.1040359124906276</v>
      </c>
      <c r="ET41">
        <f t="shared" si="73"/>
        <v>7.6159634372025067E-2</v>
      </c>
      <c r="EU41">
        <f t="shared" si="111"/>
        <v>1.2112224619485521</v>
      </c>
      <c r="EV41">
        <f t="shared" si="112"/>
        <v>1.5188958451626329E-2</v>
      </c>
    </row>
    <row r="42" spans="3:155">
      <c r="C42" s="4">
        <f t="shared" si="74"/>
        <v>1555.1394796206594</v>
      </c>
      <c r="D42" s="4">
        <f>Sheet4!D42</f>
        <v>1709.077322578391</v>
      </c>
      <c r="E42" s="4">
        <f t="shared" si="21"/>
        <v>1622.3956987034485</v>
      </c>
      <c r="F42" s="4">
        <f t="shared" si="22"/>
        <v>86.681623874942488</v>
      </c>
      <c r="G42">
        <f t="shared" si="0"/>
        <v>1632.1084010995251</v>
      </c>
      <c r="I42">
        <f t="shared" si="1"/>
        <v>1632.1084010995251</v>
      </c>
      <c r="M42">
        <f t="shared" si="23"/>
        <v>267.94510477104188</v>
      </c>
      <c r="O42">
        <f t="shared" si="24"/>
        <v>1.2016912627158829</v>
      </c>
      <c r="P42">
        <f t="shared" si="25"/>
        <v>9.2807379084907365E-3</v>
      </c>
      <c r="Q42">
        <f t="shared" si="26"/>
        <v>120.16912627158828</v>
      </c>
      <c r="R42">
        <f t="shared" si="75"/>
        <v>674.74964401496823</v>
      </c>
      <c r="S42">
        <f t="shared" si="27"/>
        <v>-16.654381412044639</v>
      </c>
      <c r="T42">
        <f t="shared" si="76"/>
        <v>0.78320548952289581</v>
      </c>
      <c r="U42">
        <f t="shared" si="28"/>
        <v>48.33</v>
      </c>
      <c r="V42">
        <f t="shared" si="29"/>
        <v>1.0014093855965691</v>
      </c>
      <c r="W42">
        <f t="shared" si="30"/>
        <v>48.398115605882182</v>
      </c>
      <c r="X42">
        <f t="shared" si="31"/>
        <v>58.159592655501839</v>
      </c>
      <c r="Y42">
        <f t="shared" si="2"/>
        <v>1.2016912627158829</v>
      </c>
      <c r="Z42">
        <f t="shared" si="32"/>
        <v>48.398115605882182</v>
      </c>
      <c r="AE42">
        <f t="shared" si="113"/>
        <v>0.51122715612742309</v>
      </c>
      <c r="AF42">
        <f t="shared" si="114"/>
        <v>0.70739273558067439</v>
      </c>
      <c r="AG42">
        <f t="shared" si="33"/>
        <v>1.6622968156400353</v>
      </c>
      <c r="AH42">
        <f t="shared" si="3"/>
        <v>0</v>
      </c>
      <c r="AI42">
        <f t="shared" si="4"/>
        <v>1.6622968156400353</v>
      </c>
      <c r="AJ42">
        <f t="shared" si="77"/>
        <v>1.6622968156400353</v>
      </c>
      <c r="AK42">
        <f t="shared" si="5"/>
        <v>0</v>
      </c>
      <c r="AL42">
        <f t="shared" si="6"/>
        <v>30</v>
      </c>
      <c r="AM42">
        <f t="shared" si="78"/>
        <v>30</v>
      </c>
      <c r="AO42">
        <f t="shared" si="79"/>
        <v>2.4469391320832461</v>
      </c>
      <c r="AQ42">
        <f t="shared" si="34"/>
        <v>0.8632833870312645</v>
      </c>
      <c r="AS42">
        <f t="shared" si="7"/>
        <v>0.35796496690379009</v>
      </c>
      <c r="AT42">
        <f t="shared" si="7"/>
        <v>-8.8354030918664801E-3</v>
      </c>
      <c r="AU42">
        <f t="shared" si="80"/>
        <v>0.34912956381192362</v>
      </c>
      <c r="AV42">
        <f t="shared" si="35"/>
        <v>1.0253069462104507</v>
      </c>
      <c r="AW42">
        <f t="shared" si="81"/>
        <v>-2.5306946210450709E-2</v>
      </c>
      <c r="AX42">
        <f t="shared" si="8"/>
        <v>0.90878685524255753</v>
      </c>
      <c r="AY42">
        <f t="shared" si="82"/>
        <v>0.90878685524255753</v>
      </c>
      <c r="AZ42">
        <f t="shared" si="83"/>
        <v>0.78184578221651568</v>
      </c>
      <c r="BA42">
        <f t="shared" si="84"/>
        <v>-1.9297761737156825E-2</v>
      </c>
      <c r="BB42">
        <f t="shared" si="9"/>
        <v>25.587511846809022</v>
      </c>
      <c r="BC42">
        <f t="shared" si="85"/>
        <v>7.7317675725582461E-3</v>
      </c>
      <c r="BD42">
        <f t="shared" si="86"/>
        <v>2.1115656566033899E-3</v>
      </c>
      <c r="BE42">
        <f t="shared" si="87"/>
        <v>0.92472156126116323</v>
      </c>
      <c r="BF42">
        <f t="shared" si="88"/>
        <v>2.2834610385028468E-3</v>
      </c>
      <c r="BG42">
        <f t="shared" si="36"/>
        <v>3.3433088970359118E-3</v>
      </c>
      <c r="BH42" t="e">
        <f t="shared" si="37"/>
        <v>#NUM!</v>
      </c>
      <c r="BI42" t="e">
        <f t="shared" si="89"/>
        <v>#NUM!</v>
      </c>
      <c r="BJ42" t="e">
        <f t="shared" si="90"/>
        <v>#NUM!</v>
      </c>
      <c r="BK42" t="e">
        <f t="shared" si="91"/>
        <v>#NUM!</v>
      </c>
      <c r="BL42" t="e">
        <f t="shared" si="92"/>
        <v>#NUM!</v>
      </c>
      <c r="BM42">
        <f t="shared" si="38"/>
        <v>-2.9503452406629313E-6</v>
      </c>
      <c r="BN42">
        <f t="shared" si="93"/>
        <v>1.088806389003417</v>
      </c>
      <c r="BO42">
        <f t="shared" si="94"/>
        <v>1.00015767995785</v>
      </c>
      <c r="BP42">
        <f t="shared" si="95"/>
        <v>1.0886347331245838</v>
      </c>
      <c r="BQ42">
        <f t="shared" si="39"/>
        <v>1</v>
      </c>
      <c r="BR42">
        <f t="shared" si="40"/>
        <v>1</v>
      </c>
      <c r="BS42">
        <f t="shared" si="41"/>
        <v>1</v>
      </c>
      <c r="BT42">
        <f t="shared" si="10"/>
        <v>17.324829851065424</v>
      </c>
      <c r="BU42">
        <f t="shared" si="11"/>
        <v>-4.7282092170105344E-2</v>
      </c>
      <c r="BV42">
        <f t="shared" si="12"/>
        <v>32567.486423607323</v>
      </c>
      <c r="BW42">
        <f t="shared" si="13"/>
        <v>1.6622968156400353</v>
      </c>
      <c r="BX42">
        <f t="shared" si="14"/>
        <v>2586.125514690922</v>
      </c>
      <c r="BY42">
        <f t="shared" si="96"/>
        <v>1.6187778227438283E-4</v>
      </c>
      <c r="BZ42">
        <f t="shared" si="97"/>
        <v>1.9508720560312679E-3</v>
      </c>
      <c r="CA42">
        <f t="shared" si="98"/>
        <v>-2.2896725978590653</v>
      </c>
      <c r="CB42">
        <f t="shared" si="99"/>
        <v>9.3381503273940254</v>
      </c>
      <c r="CC42">
        <f t="shared" si="100"/>
        <v>1.1467751619664681E-2</v>
      </c>
      <c r="CD42">
        <f t="shared" si="15"/>
        <v>48.398115605882182</v>
      </c>
      <c r="CE42" s="11">
        <f t="shared" si="16"/>
        <v>1954224973.1071775</v>
      </c>
      <c r="CF42" s="18">
        <f t="shared" si="42"/>
        <v>0.33628109541394557</v>
      </c>
      <c r="CG42" s="18">
        <f t="shared" si="17"/>
        <v>67.256219082789116</v>
      </c>
      <c r="CH42">
        <f t="shared" si="101"/>
        <v>5000</v>
      </c>
      <c r="CI42" s="4">
        <f t="shared" si="18"/>
        <v>1622.3956987034485</v>
      </c>
      <c r="CJ42" s="11"/>
      <c r="CK42" s="11"/>
      <c r="CL42" s="11"/>
      <c r="CM42" s="11"/>
      <c r="CN42" s="11"/>
      <c r="CO42" s="11"/>
      <c r="CP42" s="11"/>
      <c r="CQ42" s="13">
        <f t="shared" si="19"/>
        <v>2.4469391320832461</v>
      </c>
      <c r="CR42" s="14">
        <v>0.8</v>
      </c>
      <c r="CS42" s="14">
        <f t="shared" si="102"/>
        <v>0.49816918056001253</v>
      </c>
      <c r="CT42" s="14">
        <f t="shared" si="43"/>
        <v>-0.21829374887354561</v>
      </c>
      <c r="CU42" s="14">
        <f t="shared" si="103"/>
        <v>4.232959990606578E-2</v>
      </c>
      <c r="CV42" s="14">
        <f t="shared" si="104"/>
        <v>-1.2212776904108897E-3</v>
      </c>
      <c r="CW42" s="14">
        <f t="shared" si="44"/>
        <v>3.9393641113432298E-2</v>
      </c>
      <c r="CX42" s="14">
        <f t="shared" si="45"/>
        <v>0.83616242549158493</v>
      </c>
      <c r="CY42" s="14">
        <f t="shared" si="46"/>
        <v>0.85819661122528368</v>
      </c>
      <c r="CZ42" s="14">
        <f t="shared" si="47"/>
        <v>5.8196611225283634E-2</v>
      </c>
      <c r="DA42" s="14">
        <v>0.85</v>
      </c>
      <c r="DB42" s="14">
        <f t="shared" si="48"/>
        <v>0.46886511111530593</v>
      </c>
      <c r="DC42" s="14">
        <f t="shared" si="49"/>
        <v>-0.20545294011627824</v>
      </c>
      <c r="DD42" s="14">
        <f t="shared" si="50"/>
        <v>3.7496116179767613E-2</v>
      </c>
      <c r="DE42" s="14">
        <f t="shared" si="51"/>
        <v>-9.0192355673866418E-4</v>
      </c>
      <c r="DF42" s="14">
        <f t="shared" si="52"/>
        <v>3.4290643382171755E-2</v>
      </c>
      <c r="DG42" s="14">
        <f t="shared" si="105"/>
        <v>0.85342239282072718</v>
      </c>
      <c r="DH42" s="14">
        <f t="shared" si="106"/>
        <v>0.8622095025468034</v>
      </c>
      <c r="DI42" s="14">
        <f t="shared" si="107"/>
        <v>1.2209502546803419E-2</v>
      </c>
      <c r="DJ42" s="14">
        <f t="shared" si="108"/>
        <v>-0.91974217356960553</v>
      </c>
      <c r="DK42" s="14">
        <f t="shared" si="109"/>
        <v>0.86327491866488759</v>
      </c>
      <c r="DL42" s="14">
        <f t="shared" si="53"/>
        <v>0.85</v>
      </c>
      <c r="DM42" s="14">
        <f t="shared" si="54"/>
        <v>0.46886511111530593</v>
      </c>
      <c r="DN42" s="14">
        <f t="shared" si="55"/>
        <v>-0.20545294011627824</v>
      </c>
      <c r="DO42" s="14">
        <f t="shared" si="56"/>
        <v>3.7496116179767613E-2</v>
      </c>
      <c r="DP42" s="14">
        <f t="shared" si="57"/>
        <v>-9.0192355673866418E-4</v>
      </c>
      <c r="DQ42" s="14">
        <f t="shared" si="58"/>
        <v>3.4290643382171755E-2</v>
      </c>
      <c r="DR42" s="14">
        <f t="shared" si="59"/>
        <v>0.85342239282072718</v>
      </c>
      <c r="DS42" s="14">
        <f t="shared" si="60"/>
        <v>0.8622095025468034</v>
      </c>
      <c r="DT42" s="14">
        <f t="shared" si="61"/>
        <v>1.2209502546803419E-2</v>
      </c>
      <c r="DU42" s="14">
        <f t="shared" si="62"/>
        <v>0.86327491866488759</v>
      </c>
      <c r="DV42" s="14">
        <f t="shared" si="63"/>
        <v>0.46165518750894741</v>
      </c>
      <c r="DW42" s="14">
        <f t="shared" si="64"/>
        <v>-0.20229360928141082</v>
      </c>
      <c r="DX42" s="14">
        <f t="shared" si="65"/>
        <v>3.6351797557253623E-2</v>
      </c>
      <c r="DY42" s="14">
        <f t="shared" si="66"/>
        <v>-8.3467756909000031E-4</v>
      </c>
      <c r="DZ42" s="14">
        <f t="shared" si="67"/>
        <v>3.310534362134028E-2</v>
      </c>
      <c r="EA42" s="14">
        <f t="shared" si="68"/>
        <v>0.85756054650723645</v>
      </c>
      <c r="EB42" s="14">
        <f t="shared" si="69"/>
        <v>0.86328270241315919</v>
      </c>
      <c r="EC42" s="14">
        <f t="shared" si="70"/>
        <v>7.7837482715947814E-6</v>
      </c>
      <c r="ED42" s="14">
        <f t="shared" si="71"/>
        <v>-0.91915582359126446</v>
      </c>
      <c r="EE42" s="14">
        <f t="shared" si="72"/>
        <v>0.8632833870312645</v>
      </c>
      <c r="EI42">
        <f t="shared" si="20"/>
        <v>1632.1084010995251</v>
      </c>
      <c r="ES42">
        <f t="shared" si="110"/>
        <v>5.3514357724812074</v>
      </c>
      <c r="ET42">
        <f t="shared" si="73"/>
        <v>7.9851199871096651E-2</v>
      </c>
      <c r="EU42">
        <f t="shared" si="111"/>
        <v>1.2258550488490378</v>
      </c>
      <c r="EV42">
        <f t="shared" si="112"/>
        <v>1.5372453855198798E-2</v>
      </c>
    </row>
    <row r="43" spans="3:155">
      <c r="C43" s="4">
        <f t="shared" si="74"/>
        <v>1622.3956987034485</v>
      </c>
      <c r="D43" s="4">
        <f>Sheet4!D43</f>
        <v>1783.805143515325</v>
      </c>
      <c r="E43" s="4">
        <f t="shared" si="21"/>
        <v>1689.5478499898356</v>
      </c>
      <c r="F43" s="4">
        <f t="shared" si="22"/>
        <v>94.257293525489331</v>
      </c>
      <c r="G43">
        <f t="shared" si="0"/>
        <v>1703.1004211093868</v>
      </c>
      <c r="I43">
        <f t="shared" si="1"/>
        <v>1703.1004211093868</v>
      </c>
      <c r="M43">
        <f t="shared" si="23"/>
        <v>280.71764630170333</v>
      </c>
      <c r="O43">
        <f t="shared" si="24"/>
        <v>1.1998411278401042</v>
      </c>
      <c r="P43">
        <f t="shared" si="25"/>
        <v>8.8614546710007042E-3</v>
      </c>
      <c r="Q43">
        <f t="shared" si="26"/>
        <v>119.98411278401042</v>
      </c>
      <c r="R43">
        <f t="shared" si="75"/>
        <v>673.71079328221856</v>
      </c>
      <c r="S43">
        <f t="shared" si="27"/>
        <v>-27.220303030237641</v>
      </c>
      <c r="T43">
        <f t="shared" si="76"/>
        <v>0.78192823536982969</v>
      </c>
      <c r="U43">
        <f t="shared" si="28"/>
        <v>48.33</v>
      </c>
      <c r="V43">
        <f t="shared" si="29"/>
        <v>0.99986760653342022</v>
      </c>
      <c r="W43">
        <f t="shared" si="30"/>
        <v>48.323601423760195</v>
      </c>
      <c r="X43">
        <f t="shared" si="31"/>
        <v>57.980644433580096</v>
      </c>
      <c r="Y43">
        <f t="shared" si="2"/>
        <v>1.1998411278401042</v>
      </c>
      <c r="Z43">
        <f t="shared" si="32"/>
        <v>48.323601423760195</v>
      </c>
      <c r="AE43">
        <f t="shared" si="113"/>
        <v>0.50232133798187495</v>
      </c>
      <c r="AF43">
        <f t="shared" si="114"/>
        <v>0.70023171811651896</v>
      </c>
      <c r="AG43">
        <f t="shared" si="33"/>
        <v>1.6139582337228287</v>
      </c>
      <c r="AH43">
        <f t="shared" si="3"/>
        <v>0</v>
      </c>
      <c r="AI43">
        <f t="shared" si="4"/>
        <v>1.6139582337228287</v>
      </c>
      <c r="AJ43">
        <f t="shared" si="77"/>
        <v>1.6139582337228287</v>
      </c>
      <c r="AK43">
        <f t="shared" si="5"/>
        <v>0</v>
      </c>
      <c r="AL43">
        <f t="shared" si="6"/>
        <v>30</v>
      </c>
      <c r="AM43">
        <f t="shared" si="78"/>
        <v>30</v>
      </c>
      <c r="AO43">
        <f t="shared" si="79"/>
        <v>2.5533739446917343</v>
      </c>
      <c r="AQ43">
        <f t="shared" si="34"/>
        <v>0.860136052765476</v>
      </c>
      <c r="AS43">
        <f t="shared" si="7"/>
        <v>0.35741384076172361</v>
      </c>
      <c r="AT43">
        <f t="shared" si="7"/>
        <v>-1.4440785496900539E-2</v>
      </c>
      <c r="AU43">
        <f t="shared" si="80"/>
        <v>0.34297305526482308</v>
      </c>
      <c r="AV43">
        <f t="shared" si="35"/>
        <v>1.0421047230248168</v>
      </c>
      <c r="AW43">
        <f t="shared" si="81"/>
        <v>-4.2104723024816826E-2</v>
      </c>
      <c r="AX43">
        <f t="shared" si="8"/>
        <v>0.91445730845856554</v>
      </c>
      <c r="AY43">
        <f t="shared" si="82"/>
        <v>0.91445730845856554</v>
      </c>
      <c r="AZ43">
        <f t="shared" si="83"/>
        <v>0.78034140074355685</v>
      </c>
      <c r="BA43">
        <f t="shared" si="84"/>
        <v>-3.152855736776327E-2</v>
      </c>
      <c r="BB43">
        <f t="shared" si="9"/>
        <v>25.567806875586225</v>
      </c>
      <c r="BC43">
        <f t="shared" si="85"/>
        <v>7.5098246859934487E-3</v>
      </c>
      <c r="BD43">
        <f t="shared" si="86"/>
        <v>2.1064727575515097E-3</v>
      </c>
      <c r="BE43">
        <f t="shared" si="87"/>
        <v>0.92681895688854865</v>
      </c>
      <c r="BF43">
        <f t="shared" si="88"/>
        <v>2.2727985243452633E-3</v>
      </c>
      <c r="BG43">
        <f t="shared" si="36"/>
        <v>3.3212945141200922E-3</v>
      </c>
      <c r="BH43" t="e">
        <f t="shared" si="37"/>
        <v>#NUM!</v>
      </c>
      <c r="BI43" t="e">
        <f t="shared" si="89"/>
        <v>#NUM!</v>
      </c>
      <c r="BJ43" t="e">
        <f t="shared" si="90"/>
        <v>#NUM!</v>
      </c>
      <c r="BK43" t="e">
        <f t="shared" si="91"/>
        <v>#NUM!</v>
      </c>
      <c r="BL43" t="e">
        <f t="shared" si="92"/>
        <v>#NUM!</v>
      </c>
      <c r="BM43">
        <f t="shared" si="38"/>
        <v>-4.7750660328172503E-6</v>
      </c>
      <c r="BN43">
        <f t="shared" si="93"/>
        <v>1.0889340562038257</v>
      </c>
      <c r="BO43">
        <f t="shared" si="94"/>
        <v>1.0002552146180845</v>
      </c>
      <c r="BP43">
        <f t="shared" si="95"/>
        <v>1.0886562152236321</v>
      </c>
      <c r="BQ43">
        <f t="shared" si="39"/>
        <v>1</v>
      </c>
      <c r="BR43">
        <f t="shared" si="40"/>
        <v>1</v>
      </c>
      <c r="BS43">
        <f t="shared" si="41"/>
        <v>1</v>
      </c>
      <c r="BT43">
        <f t="shared" si="10"/>
        <v>17.271523984304828</v>
      </c>
      <c r="BU43">
        <f t="shared" si="11"/>
        <v>-8.0936199438896197E-2</v>
      </c>
      <c r="BV43">
        <f t="shared" si="12"/>
        <v>32403.570350960883</v>
      </c>
      <c r="BW43">
        <f t="shared" si="13"/>
        <v>1.6139582337228287</v>
      </c>
      <c r="BX43">
        <f t="shared" si="14"/>
        <v>2650.1747052404767</v>
      </c>
      <c r="BY43">
        <f t="shared" si="96"/>
        <v>1.6187778227438283E-4</v>
      </c>
      <c r="BZ43">
        <f t="shared" si="97"/>
        <v>1.9037235507619861E-3</v>
      </c>
      <c r="CA43">
        <f t="shared" si="98"/>
        <v>-2.2990381077487405</v>
      </c>
      <c r="CB43">
        <f t="shared" si="99"/>
        <v>9.3723082417358246</v>
      </c>
      <c r="CC43">
        <f t="shared" si="100"/>
        <v>1.1384314187923218E-2</v>
      </c>
      <c r="CD43">
        <f t="shared" si="15"/>
        <v>48.323601423760195</v>
      </c>
      <c r="CE43" s="11">
        <f t="shared" si="16"/>
        <v>1923488355.7730706</v>
      </c>
      <c r="CF43" s="18">
        <f t="shared" si="42"/>
        <v>0.33576075643193604</v>
      </c>
      <c r="CG43" s="18">
        <f t="shared" si="17"/>
        <v>67.152151286387209</v>
      </c>
      <c r="CH43">
        <f t="shared" si="101"/>
        <v>5200</v>
      </c>
      <c r="CI43" s="4">
        <f t="shared" si="18"/>
        <v>1689.5478499898356</v>
      </c>
      <c r="CJ43" s="11"/>
      <c r="CK43" s="11"/>
      <c r="CL43" s="11"/>
      <c r="CM43" s="11"/>
      <c r="CN43" s="11"/>
      <c r="CO43" s="11"/>
      <c r="CP43" s="11"/>
      <c r="CQ43" s="13">
        <f t="shared" si="19"/>
        <v>2.5533739446917343</v>
      </c>
      <c r="CR43" s="14">
        <v>0.8</v>
      </c>
      <c r="CS43" s="14">
        <f t="shared" si="102"/>
        <v>0.51983810672373265</v>
      </c>
      <c r="CT43" s="14">
        <f t="shared" si="43"/>
        <v>-0.22778889893687373</v>
      </c>
      <c r="CU43" s="14">
        <f t="shared" si="103"/>
        <v>4.6092119131556024E-2</v>
      </c>
      <c r="CV43" s="14">
        <f t="shared" si="104"/>
        <v>-1.5110217092634639E-3</v>
      </c>
      <c r="CW43" s="14">
        <f t="shared" si="44"/>
        <v>4.3473880383395079E-2</v>
      </c>
      <c r="CX43" s="14">
        <f t="shared" si="45"/>
        <v>0.82296877059203555</v>
      </c>
      <c r="CY43" s="14">
        <f t="shared" si="46"/>
        <v>0.85559188779593354</v>
      </c>
      <c r="CZ43" s="14">
        <f t="shared" si="47"/>
        <v>5.5591887795933492E-2</v>
      </c>
      <c r="DA43" s="14">
        <v>0.85</v>
      </c>
      <c r="DB43" s="14">
        <f t="shared" si="48"/>
        <v>0.48925939456351303</v>
      </c>
      <c r="DC43" s="14">
        <f t="shared" si="49"/>
        <v>-0.21438955194058701</v>
      </c>
      <c r="DD43" s="14">
        <f t="shared" si="50"/>
        <v>4.0829005182278E-2</v>
      </c>
      <c r="DE43" s="14">
        <f t="shared" si="51"/>
        <v>-1.1159018829450045E-3</v>
      </c>
      <c r="DF43" s="14">
        <f t="shared" si="52"/>
        <v>3.7792684867311813E-2</v>
      </c>
      <c r="DG43" s="14">
        <f t="shared" si="105"/>
        <v>0.84148322644221507</v>
      </c>
      <c r="DH43" s="14">
        <f t="shared" si="106"/>
        <v>0.85935726552269542</v>
      </c>
      <c r="DI43" s="14">
        <f t="shared" si="107"/>
        <v>9.357265522695446E-3</v>
      </c>
      <c r="DJ43" s="14">
        <f t="shared" si="108"/>
        <v>-0.92469244546476215</v>
      </c>
      <c r="DK43" s="14">
        <f t="shared" si="109"/>
        <v>0.86011932731643803</v>
      </c>
      <c r="DL43" s="14">
        <f t="shared" si="53"/>
        <v>0.85</v>
      </c>
      <c r="DM43" s="14">
        <f t="shared" si="54"/>
        <v>0.48925939456351303</v>
      </c>
      <c r="DN43" s="14">
        <f t="shared" si="55"/>
        <v>-0.21438955194058701</v>
      </c>
      <c r="DO43" s="14">
        <f t="shared" si="56"/>
        <v>4.0829005182278E-2</v>
      </c>
      <c r="DP43" s="14">
        <f t="shared" si="57"/>
        <v>-1.1159018829450045E-3</v>
      </c>
      <c r="DQ43" s="14">
        <f t="shared" si="58"/>
        <v>3.7792684867311813E-2</v>
      </c>
      <c r="DR43" s="14">
        <f t="shared" si="59"/>
        <v>0.84148322644221507</v>
      </c>
      <c r="DS43" s="14">
        <f t="shared" si="60"/>
        <v>0.85935726552269542</v>
      </c>
      <c r="DT43" s="14">
        <f t="shared" si="61"/>
        <v>9.357265522695446E-3</v>
      </c>
      <c r="DU43" s="14">
        <f t="shared" si="62"/>
        <v>0.86011932731643803</v>
      </c>
      <c r="DV43" s="14">
        <f t="shared" si="63"/>
        <v>0.48350324445852993</v>
      </c>
      <c r="DW43" s="14">
        <f t="shared" si="64"/>
        <v>-0.21186725302180787</v>
      </c>
      <c r="DX43" s="14">
        <f t="shared" si="65"/>
        <v>3.987394784799795E-2</v>
      </c>
      <c r="DY43" s="14">
        <f t="shared" si="66"/>
        <v>-1.0517853225022475E-3</v>
      </c>
      <c r="DZ43" s="14">
        <f t="shared" si="67"/>
        <v>3.6781578083863981E-2</v>
      </c>
      <c r="EA43" s="14">
        <f t="shared" si="68"/>
        <v>0.84488728224400134</v>
      </c>
      <c r="EB43" s="14">
        <f t="shared" si="69"/>
        <v>0.86013476769261366</v>
      </c>
      <c r="EC43" s="14">
        <f t="shared" si="70"/>
        <v>1.5440376175623882E-5</v>
      </c>
      <c r="ED43" s="14">
        <f t="shared" si="71"/>
        <v>-0.92316661517063092</v>
      </c>
      <c r="EE43" s="14">
        <f t="shared" si="72"/>
        <v>0.860136052765476</v>
      </c>
      <c r="EI43">
        <f t="shared" si="20"/>
        <v>1703.1004211093868</v>
      </c>
      <c r="ES43">
        <f t="shared" si="110"/>
        <v>5.604695080905933</v>
      </c>
      <c r="ET43">
        <f t="shared" si="73"/>
        <v>8.3630196857332001E-2</v>
      </c>
      <c r="EU43">
        <f t="shared" si="111"/>
        <v>1.2412214072567329</v>
      </c>
      <c r="EV43">
        <f t="shared" si="112"/>
        <v>1.556515089206831E-2</v>
      </c>
    </row>
    <row r="44" spans="3:155">
      <c r="C44" s="4">
        <f t="shared" si="74"/>
        <v>1689.5478499898356</v>
      </c>
      <c r="D44" s="4">
        <f>Sheet4!D44</f>
        <v>1862.2927818526473</v>
      </c>
      <c r="E44" s="4">
        <f t="shared" si="21"/>
        <v>1756.5934386033489</v>
      </c>
      <c r="F44" s="4">
        <f t="shared" si="22"/>
        <v>105.69934324929841</v>
      </c>
      <c r="G44">
        <f t="shared" si="0"/>
        <v>1775.9203159212416</v>
      </c>
      <c r="I44">
        <f t="shared" si="1"/>
        <v>1775.9203159212416</v>
      </c>
      <c r="M44">
        <f t="shared" si="23"/>
        <v>293.87097955378584</v>
      </c>
      <c r="O44">
        <f t="shared" si="24"/>
        <v>1.1979463158163719</v>
      </c>
      <c r="P44">
        <f t="shared" si="25"/>
        <v>8.4694381937557035E-3</v>
      </c>
      <c r="Q44">
        <f t="shared" si="26"/>
        <v>119.79463158163719</v>
      </c>
      <c r="R44">
        <f t="shared" si="75"/>
        <v>672.64685633089289</v>
      </c>
      <c r="S44">
        <f t="shared" si="27"/>
        <v>-37.156254983030941</v>
      </c>
      <c r="T44">
        <f t="shared" si="76"/>
        <v>0.78061290204462142</v>
      </c>
      <c r="U44">
        <f t="shared" si="28"/>
        <v>48.33</v>
      </c>
      <c r="V44">
        <f t="shared" si="29"/>
        <v>0.99828859651364332</v>
      </c>
      <c r="W44">
        <f t="shared" si="30"/>
        <v>48.247287869504383</v>
      </c>
      <c r="X44">
        <f t="shared" si="31"/>
        <v>57.797660751404706</v>
      </c>
      <c r="Y44">
        <f t="shared" si="2"/>
        <v>1.1979463158163719</v>
      </c>
      <c r="Z44">
        <f t="shared" si="32"/>
        <v>48.247287869504383</v>
      </c>
      <c r="AE44">
        <f t="shared" si="113"/>
        <v>0.49361105090121571</v>
      </c>
      <c r="AF44">
        <f t="shared" si="114"/>
        <v>0.6931482285218209</v>
      </c>
      <c r="AG44">
        <f t="shared" si="33"/>
        <v>1.5673560699946836</v>
      </c>
      <c r="AH44">
        <f t="shared" si="3"/>
        <v>0</v>
      </c>
      <c r="AI44">
        <f t="shared" si="4"/>
        <v>1.5673560699946836</v>
      </c>
      <c r="AJ44">
        <f t="shared" si="77"/>
        <v>1.5673560699946836</v>
      </c>
      <c r="AK44">
        <f t="shared" si="5"/>
        <v>0</v>
      </c>
      <c r="AL44">
        <f t="shared" si="6"/>
        <v>30</v>
      </c>
      <c r="AM44">
        <f t="shared" si="78"/>
        <v>30</v>
      </c>
      <c r="AO44">
        <f t="shared" si="79"/>
        <v>2.6625491992822212</v>
      </c>
      <c r="AQ44">
        <f t="shared" si="34"/>
        <v>0.85723511642141004</v>
      </c>
      <c r="AS44">
        <f t="shared" si="7"/>
        <v>0.35684940599847897</v>
      </c>
      <c r="AT44">
        <f t="shared" si="7"/>
        <v>-1.9711959395971767E-2</v>
      </c>
      <c r="AU44">
        <f t="shared" si="80"/>
        <v>0.33713744660250722</v>
      </c>
      <c r="AV44">
        <f t="shared" si="35"/>
        <v>1.0584686144912661</v>
      </c>
      <c r="AW44">
        <f t="shared" si="81"/>
        <v>-5.8468614491266058E-2</v>
      </c>
      <c r="AX44">
        <f t="shared" si="8"/>
        <v>0.91973906566447294</v>
      </c>
      <c r="AY44">
        <f t="shared" si="82"/>
        <v>0.91973906566447294</v>
      </c>
      <c r="AZ44">
        <f t="shared" si="83"/>
        <v>0.77880129239097406</v>
      </c>
      <c r="BA44">
        <f t="shared" si="84"/>
        <v>-4.3020106507355799E-2</v>
      </c>
      <c r="BB44">
        <f t="shared" si="9"/>
        <v>25.547610314280035</v>
      </c>
      <c r="BC44">
        <f t="shared" si="85"/>
        <v>7.2958647437532196E-3</v>
      </c>
      <c r="BD44">
        <f t="shared" si="86"/>
        <v>2.1015115947032375E-3</v>
      </c>
      <c r="BE44">
        <f t="shared" si="87"/>
        <v>0.92884465413261341</v>
      </c>
      <c r="BF44">
        <f t="shared" si="88"/>
        <v>2.2625006079899338E-3</v>
      </c>
      <c r="BG44">
        <f t="shared" si="36"/>
        <v>3.2997206046352498E-3</v>
      </c>
      <c r="BH44" t="e">
        <f t="shared" si="37"/>
        <v>#NUM!</v>
      </c>
      <c r="BI44" t="e">
        <f t="shared" si="89"/>
        <v>#NUM!</v>
      </c>
      <c r="BJ44" t="e">
        <f t="shared" si="90"/>
        <v>#NUM!</v>
      </c>
      <c r="BK44" t="e">
        <f t="shared" si="91"/>
        <v>#NUM!</v>
      </c>
      <c r="BL44" t="e">
        <f t="shared" si="92"/>
        <v>#NUM!</v>
      </c>
      <c r="BM44">
        <f t="shared" si="38"/>
        <v>-6.455220023126395E-6</v>
      </c>
      <c r="BN44">
        <f t="shared" si="93"/>
        <v>1.0890516224870308</v>
      </c>
      <c r="BO44">
        <f t="shared" si="94"/>
        <v>1.0003450308580493</v>
      </c>
      <c r="BP44">
        <f t="shared" si="95"/>
        <v>1.0886759956741057</v>
      </c>
      <c r="BQ44">
        <f t="shared" si="39"/>
        <v>1</v>
      </c>
      <c r="BR44">
        <f t="shared" si="40"/>
        <v>1</v>
      </c>
      <c r="BS44">
        <f t="shared" si="41"/>
        <v>1</v>
      </c>
      <c r="BT44">
        <f t="shared" si="10"/>
        <v>17.217016017270261</v>
      </c>
      <c r="BU44">
        <f t="shared" si="11"/>
        <v>-0.11559354463442623</v>
      </c>
      <c r="BV44">
        <f t="shared" si="12"/>
        <v>32235.497304019646</v>
      </c>
      <c r="BW44">
        <f t="shared" si="13"/>
        <v>1.5673560699946836</v>
      </c>
      <c r="BX44">
        <f t="shared" si="14"/>
        <v>2714.8174722958947</v>
      </c>
      <c r="BY44">
        <f t="shared" si="96"/>
        <v>1.6187778227438283E-4</v>
      </c>
      <c r="BZ44">
        <f t="shared" si="97"/>
        <v>1.8583938152325666E-3</v>
      </c>
      <c r="CA44">
        <f t="shared" si="98"/>
        <v>-2.308259897995939</v>
      </c>
      <c r="CB44">
        <f t="shared" si="99"/>
        <v>9.4059613376698241</v>
      </c>
      <c r="CC44">
        <f t="shared" si="100"/>
        <v>1.1302997236700725E-2</v>
      </c>
      <c r="CD44">
        <f t="shared" si="15"/>
        <v>48.247287869504383</v>
      </c>
      <c r="CE44" s="11">
        <f t="shared" si="16"/>
        <v>1892978655.85149</v>
      </c>
      <c r="CF44" s="18">
        <f t="shared" si="42"/>
        <v>0.33522794306756631</v>
      </c>
      <c r="CG44" s="18">
        <f t="shared" si="17"/>
        <v>67.04558861351326</v>
      </c>
      <c r="CH44">
        <f t="shared" si="101"/>
        <v>5400</v>
      </c>
      <c r="CI44" s="4">
        <f t="shared" si="18"/>
        <v>1756.5934386033489</v>
      </c>
      <c r="CJ44" s="11"/>
      <c r="CK44" s="11"/>
      <c r="CL44" s="11"/>
      <c r="CM44" s="11"/>
      <c r="CN44" s="11"/>
      <c r="CO44" s="11"/>
      <c r="CP44" s="11"/>
      <c r="CQ44" s="13">
        <f t="shared" si="19"/>
        <v>2.6625491992822212</v>
      </c>
      <c r="CR44" s="14">
        <v>0.8</v>
      </c>
      <c r="CS44" s="14">
        <f t="shared" si="102"/>
        <v>0.54206495593451354</v>
      </c>
      <c r="CT44" s="14">
        <f t="shared" si="43"/>
        <v>-0.23752852641526179</v>
      </c>
      <c r="CU44" s="14">
        <f t="shared" si="103"/>
        <v>5.0117928699746822E-2</v>
      </c>
      <c r="CV44" s="14">
        <f t="shared" si="104"/>
        <v>-1.8628882334926493E-3</v>
      </c>
      <c r="CW44" s="14">
        <f t="shared" si="44"/>
        <v>4.7944268114226724E-2</v>
      </c>
      <c r="CX44" s="14">
        <f t="shared" si="45"/>
        <v>0.80908231804595498</v>
      </c>
      <c r="CY44" s="14">
        <f t="shared" si="46"/>
        <v>0.85324315010085305</v>
      </c>
      <c r="CZ44" s="14">
        <f t="shared" si="47"/>
        <v>5.3243150100853009E-2</v>
      </c>
      <c r="DA44" s="14">
        <v>0.85</v>
      </c>
      <c r="DB44" s="14">
        <f t="shared" si="48"/>
        <v>0.51017878205601275</v>
      </c>
      <c r="DC44" s="14">
        <f t="shared" si="49"/>
        <v>-0.22355626015554053</v>
      </c>
      <c r="DD44" s="14">
        <f t="shared" si="50"/>
        <v>4.4395120232301681E-2</v>
      </c>
      <c r="DE44" s="14">
        <f t="shared" si="51"/>
        <v>-1.3757581871433448E-3</v>
      </c>
      <c r="DF44" s="14">
        <f t="shared" si="52"/>
        <v>4.1621884758373619E-2</v>
      </c>
      <c r="DG44" s="14">
        <f t="shared" si="105"/>
        <v>0.82889349766945775</v>
      </c>
      <c r="DH44" s="14">
        <f t="shared" si="106"/>
        <v>0.85671472790086778</v>
      </c>
      <c r="DI44" s="14">
        <f t="shared" si="107"/>
        <v>6.7147279008678007E-3</v>
      </c>
      <c r="DJ44" s="14">
        <f t="shared" si="108"/>
        <v>-0.9305684439997054</v>
      </c>
      <c r="DK44" s="14">
        <f t="shared" si="109"/>
        <v>0.85721572705819149</v>
      </c>
      <c r="DL44" s="14">
        <f t="shared" si="53"/>
        <v>0.85</v>
      </c>
      <c r="DM44" s="14">
        <f t="shared" si="54"/>
        <v>0.51017878205601275</v>
      </c>
      <c r="DN44" s="14">
        <f t="shared" si="55"/>
        <v>-0.22355626015554053</v>
      </c>
      <c r="DO44" s="14">
        <f t="shared" si="56"/>
        <v>4.4395120232301681E-2</v>
      </c>
      <c r="DP44" s="14">
        <f t="shared" si="57"/>
        <v>-1.3757581871433448E-3</v>
      </c>
      <c r="DQ44" s="14">
        <f t="shared" si="58"/>
        <v>4.1621884758373619E-2</v>
      </c>
      <c r="DR44" s="14">
        <f t="shared" si="59"/>
        <v>0.82889349766945775</v>
      </c>
      <c r="DS44" s="14">
        <f t="shared" si="60"/>
        <v>0.85671472790086778</v>
      </c>
      <c r="DT44" s="14">
        <f t="shared" si="61"/>
        <v>6.7147279008678007E-3</v>
      </c>
      <c r="DU44" s="14">
        <f t="shared" si="62"/>
        <v>0.85721572705819149</v>
      </c>
      <c r="DV44" s="14">
        <f t="shared" si="63"/>
        <v>0.50588428450306844</v>
      </c>
      <c r="DW44" s="14">
        <f t="shared" si="64"/>
        <v>-0.22167444568980693</v>
      </c>
      <c r="DX44" s="14">
        <f t="shared" si="65"/>
        <v>4.365086229324347E-2</v>
      </c>
      <c r="DY44" s="14">
        <f t="shared" si="66"/>
        <v>-1.318821695722627E-3</v>
      </c>
      <c r="DZ44" s="14">
        <f t="shared" si="67"/>
        <v>4.0815712258621496E-2</v>
      </c>
      <c r="EA44" s="14">
        <f t="shared" si="68"/>
        <v>0.83150536048048862</v>
      </c>
      <c r="EB44" s="14">
        <f t="shared" si="69"/>
        <v>0.85723372183403201</v>
      </c>
      <c r="EC44" s="14">
        <f t="shared" si="70"/>
        <v>1.7994775840524113E-5</v>
      </c>
      <c r="ED44" s="14">
        <f t="shared" si="71"/>
        <v>-0.92807461687799597</v>
      </c>
      <c r="EE44" s="14">
        <f t="shared" si="72"/>
        <v>0.85723511642141004</v>
      </c>
      <c r="EI44">
        <f t="shared" si="20"/>
        <v>1775.9203159212416</v>
      </c>
      <c r="ES44">
        <f t="shared" si="110"/>
        <v>5.8641326472115356</v>
      </c>
      <c r="ET44">
        <f t="shared" si="73"/>
        <v>8.7501382431055957E-2</v>
      </c>
      <c r="EU44">
        <f t="shared" si="111"/>
        <v>1.2573721915551412</v>
      </c>
      <c r="EV44">
        <f t="shared" si="112"/>
        <v>1.576768477777173E-2</v>
      </c>
    </row>
    <row r="45" spans="3:155">
      <c r="C45" s="4">
        <f t="shared" si="74"/>
        <v>1756.5934386033489</v>
      </c>
      <c r="D45" s="4">
        <f>Sheet4!D45</f>
        <v>1944.9710062070151</v>
      </c>
      <c r="E45" s="4">
        <f t="shared" si="21"/>
        <v>1823.5296695791312</v>
      </c>
      <c r="F45" s="4">
        <f t="shared" si="22"/>
        <v>121.44133662788386</v>
      </c>
      <c r="G45">
        <f t="shared" si="0"/>
        <v>1850.782222405182</v>
      </c>
      <c r="I45">
        <f t="shared" si="1"/>
        <v>1850.782222405182</v>
      </c>
      <c r="M45">
        <f t="shared" si="23"/>
        <v>307.4459370680762</v>
      </c>
      <c r="O45">
        <f t="shared" si="24"/>
        <v>1.1960014888928625</v>
      </c>
      <c r="P45">
        <f t="shared" si="25"/>
        <v>8.1019074158927649E-3</v>
      </c>
      <c r="Q45">
        <f t="shared" si="26"/>
        <v>119.60014888928625</v>
      </c>
      <c r="R45">
        <f t="shared" si="75"/>
        <v>671.55483601334231</v>
      </c>
      <c r="S45">
        <f t="shared" si="27"/>
        <v>-46.542166354475569</v>
      </c>
      <c r="T45">
        <f t="shared" si="76"/>
        <v>0.77925540629319245</v>
      </c>
      <c r="U45">
        <f t="shared" si="28"/>
        <v>48.33</v>
      </c>
      <c r="V45">
        <f t="shared" si="29"/>
        <v>0.99666790741071876</v>
      </c>
      <c r="W45">
        <f t="shared" si="30"/>
        <v>48.168959965160035</v>
      </c>
      <c r="X45">
        <f t="shared" si="31"/>
        <v>57.610147836752091</v>
      </c>
      <c r="Y45">
        <f t="shared" si="2"/>
        <v>1.1960014888928625</v>
      </c>
      <c r="Z45">
        <f t="shared" si="32"/>
        <v>48.168959965160035</v>
      </c>
      <c r="AE45">
        <f t="shared" si="113"/>
        <v>0.48507191439184183</v>
      </c>
      <c r="AF45">
        <f t="shared" si="114"/>
        <v>0.68612628297408707</v>
      </c>
      <c r="AG45">
        <f t="shared" si="33"/>
        <v>1.5223187968155107</v>
      </c>
      <c r="AH45">
        <f t="shared" si="3"/>
        <v>0</v>
      </c>
      <c r="AI45">
        <f t="shared" si="4"/>
        <v>1.5223187968155107</v>
      </c>
      <c r="AJ45">
        <f t="shared" si="77"/>
        <v>1.5223187968155107</v>
      </c>
      <c r="AK45">
        <f t="shared" si="5"/>
        <v>0</v>
      </c>
      <c r="AL45">
        <f t="shared" si="6"/>
        <v>30</v>
      </c>
      <c r="AM45">
        <f t="shared" si="78"/>
        <v>30</v>
      </c>
      <c r="AO45">
        <f t="shared" si="79"/>
        <v>2.7747859406374542</v>
      </c>
      <c r="AQ45">
        <f t="shared" si="34"/>
        <v>0.85460311255596932</v>
      </c>
      <c r="AS45">
        <f t="shared" si="7"/>
        <v>0.35627007258156268</v>
      </c>
      <c r="AT45">
        <f t="shared" si="7"/>
        <v>-2.4691328386000536E-2</v>
      </c>
      <c r="AU45">
        <f t="shared" si="80"/>
        <v>0.33157874419556216</v>
      </c>
      <c r="AV45">
        <f t="shared" si="35"/>
        <v>1.0744659566339325</v>
      </c>
      <c r="AW45">
        <f t="shared" si="81"/>
        <v>-7.4465956633932517E-2</v>
      </c>
      <c r="AX45">
        <f t="shared" si="8"/>
        <v>0.92468590783805105</v>
      </c>
      <c r="AY45">
        <f t="shared" si="82"/>
        <v>0.92468590783805105</v>
      </c>
      <c r="AZ45">
        <f t="shared" si="83"/>
        <v>0.77722116500249816</v>
      </c>
      <c r="BA45">
        <f t="shared" si="84"/>
        <v>-5.3865380481076426E-2</v>
      </c>
      <c r="BB45">
        <f t="shared" si="9"/>
        <v>25.526864032968383</v>
      </c>
      <c r="BC45">
        <f t="shared" si="85"/>
        <v>7.0891003293539132E-3</v>
      </c>
      <c r="BD45">
        <f t="shared" si="86"/>
        <v>2.0966690116267393E-3</v>
      </c>
      <c r="BE45">
        <f t="shared" si="87"/>
        <v>0.93080570112568417</v>
      </c>
      <c r="BF45">
        <f t="shared" si="88"/>
        <v>2.2525313382708123E-3</v>
      </c>
      <c r="BG45">
        <f t="shared" si="36"/>
        <v>3.2785156489747234E-3</v>
      </c>
      <c r="BH45" t="e">
        <f t="shared" si="37"/>
        <v>#NUM!</v>
      </c>
      <c r="BI45" t="e">
        <f t="shared" si="89"/>
        <v>#NUM!</v>
      </c>
      <c r="BJ45" t="e">
        <f t="shared" si="90"/>
        <v>#NUM!</v>
      </c>
      <c r="BK45" t="e">
        <f t="shared" si="91"/>
        <v>#NUM!</v>
      </c>
      <c r="BL45" t="e">
        <f t="shared" si="92"/>
        <v>#NUM!</v>
      </c>
      <c r="BM45">
        <f t="shared" si="38"/>
        <v>-8.0086586467259066E-6</v>
      </c>
      <c r="BN45">
        <f t="shared" si="93"/>
        <v>1.0891603337775375</v>
      </c>
      <c r="BO45">
        <f t="shared" si="94"/>
        <v>1.0004280808816397</v>
      </c>
      <c r="BP45">
        <f t="shared" si="95"/>
        <v>1.0886942845683634</v>
      </c>
      <c r="BQ45">
        <f t="shared" si="39"/>
        <v>1</v>
      </c>
      <c r="BR45">
        <f t="shared" si="40"/>
        <v>1</v>
      </c>
      <c r="BS45">
        <f t="shared" si="41"/>
        <v>1</v>
      </c>
      <c r="BT45">
        <f t="shared" si="10"/>
        <v>17.161158862965951</v>
      </c>
      <c r="BU45">
        <f t="shared" si="11"/>
        <v>-0.15136117035730423</v>
      </c>
      <c r="BV45">
        <f t="shared" si="12"/>
        <v>32062.788258659592</v>
      </c>
      <c r="BW45">
        <f t="shared" si="13"/>
        <v>1.5223187968155107</v>
      </c>
      <c r="BX45">
        <f t="shared" si="14"/>
        <v>2780.158833351104</v>
      </c>
      <c r="BY45">
        <f t="shared" si="96"/>
        <v>1.6187778227438283E-4</v>
      </c>
      <c r="BZ45">
        <f t="shared" si="97"/>
        <v>1.8147164613320659E-3</v>
      </c>
      <c r="CA45">
        <f t="shared" si="98"/>
        <v>-2.3173570960727821</v>
      </c>
      <c r="CB45">
        <f t="shared" si="99"/>
        <v>9.4391781873008664</v>
      </c>
      <c r="CC45">
        <f t="shared" si="100"/>
        <v>1.1223585800585896E-2</v>
      </c>
      <c r="CD45">
        <f t="shared" si="15"/>
        <v>48.168959965160035</v>
      </c>
      <c r="CE45" s="11">
        <f t="shared" si="16"/>
        <v>1862615391.6975961</v>
      </c>
      <c r="CF45" s="18">
        <f t="shared" si="42"/>
        <v>0.3346811548789112</v>
      </c>
      <c r="CG45" s="18">
        <f t="shared" si="17"/>
        <v>66.936230975782237</v>
      </c>
      <c r="CH45">
        <f t="shared" si="101"/>
        <v>5600</v>
      </c>
      <c r="CI45" s="4">
        <f t="shared" si="18"/>
        <v>1823.5296695791312</v>
      </c>
      <c r="CJ45" s="11"/>
      <c r="CK45" s="11"/>
      <c r="CL45" s="11"/>
      <c r="CM45" s="11"/>
      <c r="CN45" s="11"/>
      <c r="CO45" s="11"/>
      <c r="CP45" s="11"/>
      <c r="CQ45" s="13">
        <f t="shared" si="19"/>
        <v>2.7747859406374542</v>
      </c>
      <c r="CR45" s="14">
        <v>0.8</v>
      </c>
      <c r="CS45" s="14">
        <f t="shared" si="102"/>
        <v>0.56491508928542367</v>
      </c>
      <c r="CT45" s="14">
        <f t="shared" si="43"/>
        <v>-0.24754127201671258</v>
      </c>
      <c r="CU45" s="14">
        <f t="shared" si="103"/>
        <v>5.4432314543345975E-2</v>
      </c>
      <c r="CV45" s="14">
        <f t="shared" si="104"/>
        <v>-2.2900555577318529E-3</v>
      </c>
      <c r="CW45" s="14">
        <f t="shared" si="44"/>
        <v>5.2855169777561911E-2</v>
      </c>
      <c r="CX45" s="14">
        <f t="shared" si="45"/>
        <v>0.79446046834274231</v>
      </c>
      <c r="CY45" s="14">
        <f t="shared" si="46"/>
        <v>0.85117244102018219</v>
      </c>
      <c r="CZ45" s="14">
        <f t="shared" si="47"/>
        <v>5.1172441020182147E-2</v>
      </c>
      <c r="DA45" s="14">
        <v>0.85</v>
      </c>
      <c r="DB45" s="14">
        <f t="shared" si="48"/>
        <v>0.5316847899156929</v>
      </c>
      <c r="DC45" s="14">
        <f t="shared" si="49"/>
        <v>-0.23298002072161186</v>
      </c>
      <c r="DD45" s="14">
        <f t="shared" si="50"/>
        <v>4.8216859941510627E-2</v>
      </c>
      <c r="DE45" s="14">
        <f t="shared" si="51"/>
        <v>-1.6912247476360198E-3</v>
      </c>
      <c r="DF45" s="14">
        <f t="shared" si="52"/>
        <v>4.5819782046676423E-2</v>
      </c>
      <c r="DG45" s="14">
        <f t="shared" si="105"/>
        <v>0.81561033874983613</v>
      </c>
      <c r="DH45" s="14">
        <f t="shared" si="106"/>
        <v>0.85429915192406825</v>
      </c>
      <c r="DI45" s="14">
        <f t="shared" si="107"/>
        <v>4.2991519240682674E-3</v>
      </c>
      <c r="DJ45" s="14">
        <f t="shared" si="108"/>
        <v>-0.93746578192227881</v>
      </c>
      <c r="DK45" s="14">
        <f t="shared" si="109"/>
        <v>0.85458592943547529</v>
      </c>
      <c r="DL45" s="14">
        <f t="shared" si="53"/>
        <v>0.85</v>
      </c>
      <c r="DM45" s="14">
        <f t="shared" si="54"/>
        <v>0.5316847899156929</v>
      </c>
      <c r="DN45" s="14">
        <f t="shared" si="55"/>
        <v>-0.23298002072161186</v>
      </c>
      <c r="DO45" s="14">
        <f t="shared" si="56"/>
        <v>4.8216859941510627E-2</v>
      </c>
      <c r="DP45" s="14">
        <f t="shared" si="57"/>
        <v>-1.6912247476360198E-3</v>
      </c>
      <c r="DQ45" s="14">
        <f t="shared" si="58"/>
        <v>4.5819782046676423E-2</v>
      </c>
      <c r="DR45" s="14">
        <f t="shared" si="59"/>
        <v>0.81561033874983613</v>
      </c>
      <c r="DS45" s="14">
        <f t="shared" si="60"/>
        <v>0.85429915192406825</v>
      </c>
      <c r="DT45" s="14">
        <f t="shared" si="61"/>
        <v>4.2991519240682674E-3</v>
      </c>
      <c r="DU45" s="14">
        <f t="shared" si="62"/>
        <v>0.85458592943547529</v>
      </c>
      <c r="DV45" s="14">
        <f t="shared" si="63"/>
        <v>0.52883163162641522</v>
      </c>
      <c r="DW45" s="14">
        <f t="shared" si="64"/>
        <v>-0.23172978958849377</v>
      </c>
      <c r="DX45" s="14">
        <f t="shared" si="65"/>
        <v>4.7700760112413337E-2</v>
      </c>
      <c r="DY45" s="14">
        <f t="shared" si="66"/>
        <v>-1.6463314085798169E-3</v>
      </c>
      <c r="DZ45" s="14">
        <f t="shared" si="67"/>
        <v>4.5247191891533894E-2</v>
      </c>
      <c r="EA45" s="14">
        <f t="shared" si="68"/>
        <v>0.81739163055274389</v>
      </c>
      <c r="EB45" s="14">
        <f t="shared" si="69"/>
        <v>0.85460197789065317</v>
      </c>
      <c r="EC45" s="14">
        <f t="shared" si="70"/>
        <v>1.6048455177886112E-5</v>
      </c>
      <c r="ED45" s="14">
        <f t="shared" si="71"/>
        <v>-0.93396628298674567</v>
      </c>
      <c r="EE45" s="14">
        <f t="shared" si="72"/>
        <v>0.85460311255596932</v>
      </c>
      <c r="EI45">
        <f t="shared" si="20"/>
        <v>1850.782222405182</v>
      </c>
      <c r="ES45">
        <f t="shared" si="110"/>
        <v>6.130134757882157</v>
      </c>
      <c r="ET45">
        <f t="shared" si="73"/>
        <v>9.1470520548067327E-2</v>
      </c>
      <c r="EU45">
        <f t="shared" si="111"/>
        <v>1.2743661872244647</v>
      </c>
      <c r="EV45">
        <f t="shared" si="112"/>
        <v>1.5980792693334342E-2</v>
      </c>
    </row>
    <row r="46" spans="3:155">
      <c r="C46" s="4">
        <f t="shared" si="74"/>
        <v>1823.5296695791312</v>
      </c>
      <c r="D46" s="4">
        <f>Sheet4!D46</f>
        <v>2032.3553140815502</v>
      </c>
      <c r="E46" s="4">
        <f t="shared" si="21"/>
        <v>1890.3533888847971</v>
      </c>
      <c r="F46" s="4">
        <f t="shared" si="22"/>
        <v>142.00192519675306</v>
      </c>
      <c r="G46">
        <f t="shared" si="0"/>
        <v>1927.9424918303407</v>
      </c>
      <c r="I46">
        <f t="shared" si="1"/>
        <v>1927.9424918303407</v>
      </c>
      <c r="M46">
        <f t="shared" si="23"/>
        <v>321.49160412331071</v>
      </c>
      <c r="O46">
        <f t="shared" si="24"/>
        <v>1.1940002573217403</v>
      </c>
      <c r="P46">
        <f t="shared" si="25"/>
        <v>7.7563744097151784E-3</v>
      </c>
      <c r="Q46">
        <f t="shared" si="26"/>
        <v>119.40002573217403</v>
      </c>
      <c r="R46">
        <f t="shared" si="75"/>
        <v>670.43114448615722</v>
      </c>
      <c r="S46">
        <f t="shared" si="27"/>
        <v>-55.451564873153522</v>
      </c>
      <c r="T46">
        <f t="shared" si="76"/>
        <v>0.77785083958766899</v>
      </c>
      <c r="U46">
        <f t="shared" si="28"/>
        <v>48.33</v>
      </c>
      <c r="V46">
        <f t="shared" si="29"/>
        <v>0.99500021443478359</v>
      </c>
      <c r="W46">
        <f t="shared" si="30"/>
        <v>48.088360363633086</v>
      </c>
      <c r="X46">
        <f t="shared" si="31"/>
        <v>57.417514648358484</v>
      </c>
      <c r="Y46">
        <f t="shared" si="2"/>
        <v>1.1940002573217403</v>
      </c>
      <c r="Z46">
        <f t="shared" si="32"/>
        <v>48.088360363633086</v>
      </c>
      <c r="AE46">
        <f t="shared" si="113"/>
        <v>0.47667884391506166</v>
      </c>
      <c r="AF46">
        <f t="shared" si="114"/>
        <v>0.67914842832068101</v>
      </c>
      <c r="AG46">
        <f t="shared" si="33"/>
        <v>1.4786791858624444</v>
      </c>
      <c r="AH46">
        <f t="shared" si="3"/>
        <v>0</v>
      </c>
      <c r="AI46">
        <f t="shared" si="4"/>
        <v>1.4786791858624444</v>
      </c>
      <c r="AJ46">
        <f t="shared" si="77"/>
        <v>1.4786791858624444</v>
      </c>
      <c r="AK46">
        <f t="shared" si="5"/>
        <v>0</v>
      </c>
      <c r="AL46">
        <f t="shared" si="6"/>
        <v>30</v>
      </c>
      <c r="AM46">
        <f t="shared" si="78"/>
        <v>30</v>
      </c>
      <c r="AO46">
        <f t="shared" si="79"/>
        <v>2.8904685034937643</v>
      </c>
      <c r="AQ46">
        <f t="shared" si="34"/>
        <v>0.85226512065629612</v>
      </c>
      <c r="AS46">
        <f t="shared" si="7"/>
        <v>0.35567393710538009</v>
      </c>
      <c r="AT46">
        <f t="shared" si="7"/>
        <v>-2.9417900047297302E-2</v>
      </c>
      <c r="AU46">
        <f t="shared" si="80"/>
        <v>0.32625603705808282</v>
      </c>
      <c r="AV46">
        <f t="shared" si="35"/>
        <v>1.0901681400674283</v>
      </c>
      <c r="AW46">
        <f t="shared" si="81"/>
        <v>-9.0168140067428348E-2</v>
      </c>
      <c r="AX46">
        <f t="shared" si="8"/>
        <v>0.92934565331522245</v>
      </c>
      <c r="AY46">
        <f t="shared" si="82"/>
        <v>0.92934565331522245</v>
      </c>
      <c r="AZ46">
        <f t="shared" si="83"/>
        <v>0.77559588057948803</v>
      </c>
      <c r="BA46">
        <f t="shared" si="84"/>
        <v>-6.4149772338316716E-2</v>
      </c>
      <c r="BB46">
        <f t="shared" si="9"/>
        <v>25.50549844338261</v>
      </c>
      <c r="BC46">
        <f t="shared" si="85"/>
        <v>6.8887638570290961E-3</v>
      </c>
      <c r="BD46">
        <f t="shared" si="86"/>
        <v>2.0919314723027898E-3</v>
      </c>
      <c r="BE46">
        <f t="shared" si="87"/>
        <v>0.93270902601486083</v>
      </c>
      <c r="BF46">
        <f t="shared" si="88"/>
        <v>2.242855396436851E-3</v>
      </c>
      <c r="BG46">
        <f t="shared" si="36"/>
        <v>3.2576060921707937E-3</v>
      </c>
      <c r="BH46" t="e">
        <f t="shared" si="37"/>
        <v>#NUM!</v>
      </c>
      <c r="BI46" t="e">
        <f t="shared" si="89"/>
        <v>#NUM!</v>
      </c>
      <c r="BJ46" t="e">
        <f t="shared" si="90"/>
        <v>#NUM!</v>
      </c>
      <c r="BK46" t="e">
        <f t="shared" si="91"/>
        <v>#NUM!</v>
      </c>
      <c r="BL46" t="e">
        <f t="shared" si="92"/>
        <v>#NUM!</v>
      </c>
      <c r="BM46">
        <f t="shared" si="38"/>
        <v>-9.4513195737630515E-6</v>
      </c>
      <c r="BN46">
        <f t="shared" si="93"/>
        <v>1.0892613028179967</v>
      </c>
      <c r="BO46">
        <f t="shared" si="94"/>
        <v>1.0005052150636822</v>
      </c>
      <c r="BP46">
        <f t="shared" si="95"/>
        <v>1.0887112694846526</v>
      </c>
      <c r="BQ46">
        <f t="shared" si="39"/>
        <v>1</v>
      </c>
      <c r="BR46">
        <f t="shared" si="40"/>
        <v>1</v>
      </c>
      <c r="BS46">
        <f t="shared" si="41"/>
        <v>1</v>
      </c>
      <c r="BT46">
        <f t="shared" si="10"/>
        <v>17.103776459475686</v>
      </c>
      <c r="BU46">
        <f t="shared" si="11"/>
        <v>-0.18836795913059629</v>
      </c>
      <c r="BV46">
        <f t="shared" si="12"/>
        <v>31884.868406810481</v>
      </c>
      <c r="BW46">
        <f t="shared" si="13"/>
        <v>1.4786791858624444</v>
      </c>
      <c r="BX46">
        <f t="shared" si="14"/>
        <v>2846.3257412013859</v>
      </c>
      <c r="BY46">
        <f t="shared" si="96"/>
        <v>1.6187778227438283E-4</v>
      </c>
      <c r="BZ46">
        <f t="shared" si="97"/>
        <v>1.7725307848533551E-3</v>
      </c>
      <c r="CA46">
        <f t="shared" si="98"/>
        <v>-2.3263501754520157</v>
      </c>
      <c r="CB46">
        <f t="shared" si="99"/>
        <v>9.472032477743408</v>
      </c>
      <c r="CC46">
        <f t="shared" si="100"/>
        <v>1.1145861522194041E-2</v>
      </c>
      <c r="CD46">
        <f t="shared" si="15"/>
        <v>48.088360363633086</v>
      </c>
      <c r="CE46" s="11">
        <f t="shared" si="16"/>
        <v>1832310976.764317</v>
      </c>
      <c r="CF46" s="18">
        <f t="shared" si="42"/>
        <v>0.33411859652832909</v>
      </c>
      <c r="CG46" s="18">
        <f t="shared" si="17"/>
        <v>66.823719305665819</v>
      </c>
      <c r="CH46">
        <f t="shared" si="101"/>
        <v>5800</v>
      </c>
      <c r="CI46" s="4">
        <f t="shared" si="18"/>
        <v>1890.3533888847971</v>
      </c>
      <c r="CJ46" s="11"/>
      <c r="CK46" s="11"/>
      <c r="CL46" s="11"/>
      <c r="CM46" s="11"/>
      <c r="CN46" s="11"/>
      <c r="CO46" s="11"/>
      <c r="CP46" s="11"/>
      <c r="CQ46" s="13">
        <f t="shared" si="19"/>
        <v>2.8904685034937643</v>
      </c>
      <c r="CR46" s="14">
        <v>0.8</v>
      </c>
      <c r="CS46" s="14">
        <f t="shared" si="102"/>
        <v>0.58846675298951678</v>
      </c>
      <c r="CT46" s="14">
        <f t="shared" si="43"/>
        <v>-0.25786142260570744</v>
      </c>
      <c r="CU46" s="14">
        <f t="shared" si="103"/>
        <v>5.906555833570485E-2</v>
      </c>
      <c r="CV46" s="14">
        <f t="shared" si="104"/>
        <v>-2.8089227709878544E-3</v>
      </c>
      <c r="CW46" s="14">
        <f t="shared" si="44"/>
        <v>5.8267350007879117E-2</v>
      </c>
      <c r="CX46" s="14">
        <f t="shared" si="45"/>
        <v>0.7790521122022549</v>
      </c>
      <c r="CY46" s="14">
        <f t="shared" si="46"/>
        <v>0.84940636059705155</v>
      </c>
      <c r="CZ46" s="14">
        <f t="shared" si="47"/>
        <v>4.9406360597051502E-2</v>
      </c>
      <c r="DA46" s="14">
        <v>0.85</v>
      </c>
      <c r="DB46" s="14">
        <f t="shared" si="48"/>
        <v>0.55385106163719233</v>
      </c>
      <c r="DC46" s="14">
        <f t="shared" si="49"/>
        <v>-0.24269310362890115</v>
      </c>
      <c r="DD46" s="14">
        <f t="shared" si="50"/>
        <v>5.2321048214326801E-2</v>
      </c>
      <c r="DE46" s="14">
        <f t="shared" si="51"/>
        <v>-2.0744124256959415E-3</v>
      </c>
      <c r="DF46" s="14">
        <f t="shared" si="52"/>
        <v>5.0436474470146993E-2</v>
      </c>
      <c r="DG46" s="14">
        <f t="shared" si="105"/>
        <v>0.80158242811849989</v>
      </c>
      <c r="DH46" s="14">
        <f t="shared" si="106"/>
        <v>0.85213134868263873</v>
      </c>
      <c r="DI46" s="14">
        <f t="shared" si="107"/>
        <v>2.1313486826387562E-3</v>
      </c>
      <c r="DJ46" s="14">
        <f t="shared" si="108"/>
        <v>-0.94550023828825613</v>
      </c>
      <c r="DK46" s="14">
        <f t="shared" si="109"/>
        <v>0.85225420216339376</v>
      </c>
      <c r="DL46" s="14">
        <f t="shared" si="53"/>
        <v>0.85</v>
      </c>
      <c r="DM46" s="14">
        <f t="shared" si="54"/>
        <v>0.55385106163719233</v>
      </c>
      <c r="DN46" s="14">
        <f t="shared" si="55"/>
        <v>-0.24269310362890115</v>
      </c>
      <c r="DO46" s="14">
        <f t="shared" si="56"/>
        <v>5.2321048214326801E-2</v>
      </c>
      <c r="DP46" s="14">
        <f t="shared" si="57"/>
        <v>-2.0744124256959415E-3</v>
      </c>
      <c r="DQ46" s="14">
        <f t="shared" si="58"/>
        <v>5.0436474470146986E-2</v>
      </c>
      <c r="DR46" s="14">
        <f t="shared" si="59"/>
        <v>0.80158242811849989</v>
      </c>
      <c r="DS46" s="14">
        <f t="shared" si="60"/>
        <v>0.85213134868263873</v>
      </c>
      <c r="DT46" s="14">
        <f t="shared" si="61"/>
        <v>2.1313486826387562E-3</v>
      </c>
      <c r="DU46" s="14">
        <f t="shared" si="62"/>
        <v>0.85225420216339376</v>
      </c>
      <c r="DV46" s="14">
        <f t="shared" si="63"/>
        <v>0.55238613220865873</v>
      </c>
      <c r="DW46" s="14">
        <f t="shared" si="64"/>
        <v>-0.24205118327479516</v>
      </c>
      <c r="DX46" s="14">
        <f t="shared" si="65"/>
        <v>5.2044637157868293E-2</v>
      </c>
      <c r="DY46" s="14">
        <f t="shared" si="66"/>
        <v>-2.0471231872694262E-3</v>
      </c>
      <c r="DZ46" s="14">
        <f t="shared" si="67"/>
        <v>5.0122016481100505E-2</v>
      </c>
      <c r="EA46" s="14">
        <f t="shared" si="68"/>
        <v>0.8025195631166111</v>
      </c>
      <c r="EB46" s="14">
        <f t="shared" si="69"/>
        <v>0.852264475839279</v>
      </c>
      <c r="EC46" s="14">
        <f t="shared" si="70"/>
        <v>1.0273675885241751E-5</v>
      </c>
      <c r="ED46" s="14">
        <f t="shared" si="71"/>
        <v>-0.9409426719563434</v>
      </c>
      <c r="EE46" s="14">
        <f t="shared" si="72"/>
        <v>0.85226512065629612</v>
      </c>
      <c r="EI46">
        <f t="shared" si="20"/>
        <v>1927.9424918303407</v>
      </c>
      <c r="ES46">
        <f t="shared" si="110"/>
        <v>6.4031748978595813</v>
      </c>
      <c r="ET46">
        <f t="shared" si="73"/>
        <v>9.5544676291893185E-2</v>
      </c>
      <c r="EU46">
        <f t="shared" si="111"/>
        <v>1.2922725006630122</v>
      </c>
      <c r="EV46">
        <f t="shared" si="112"/>
        <v>1.6205341246043933E-2</v>
      </c>
    </row>
    <row r="47" spans="3:155">
      <c r="C47" s="4">
        <f t="shared" si="74"/>
        <v>1890.3533888847971</v>
      </c>
      <c r="D47" s="4">
        <f>Sheet4!D47</f>
        <v>2125.0686234818568</v>
      </c>
      <c r="E47" s="4">
        <f t="shared" si="21"/>
        <v>1957.0610086792631</v>
      </c>
      <c r="F47" s="4">
        <f t="shared" si="22"/>
        <v>168.00761480259371</v>
      </c>
      <c r="G47">
        <f t="shared" si="0"/>
        <v>2007.7110061833268</v>
      </c>
      <c r="I47">
        <f t="shared" si="1"/>
        <v>2007.7110061833268</v>
      </c>
      <c r="M47">
        <f t="shared" si="23"/>
        <v>336.06752508361677</v>
      </c>
      <c r="O47">
        <f t="shared" si="24"/>
        <v>1.1919348984478599</v>
      </c>
      <c r="P47">
        <f t="shared" si="25"/>
        <v>7.4305899679973477E-3</v>
      </c>
      <c r="Q47">
        <f t="shared" si="26"/>
        <v>119.193489844786</v>
      </c>
      <c r="R47">
        <f t="shared" si="75"/>
        <v>669.27144547847342</v>
      </c>
      <c r="S47">
        <f t="shared" si="27"/>
        <v>-63.953248845668284</v>
      </c>
      <c r="T47">
        <f t="shared" si="76"/>
        <v>0.77639324749163841</v>
      </c>
      <c r="U47">
        <f t="shared" si="28"/>
        <v>48.33</v>
      </c>
      <c r="V47">
        <f t="shared" si="29"/>
        <v>0.99327908203988335</v>
      </c>
      <c r="W47">
        <f t="shared" si="30"/>
        <v>48.005178034987559</v>
      </c>
      <c r="X47">
        <f t="shared" si="31"/>
        <v>57.219047006104333</v>
      </c>
      <c r="Y47">
        <f t="shared" si="2"/>
        <v>1.1919348984478599</v>
      </c>
      <c r="Z47">
        <f t="shared" si="32"/>
        <v>48.005178034987559</v>
      </c>
      <c r="AE47">
        <f t="shared" si="113"/>
        <v>0.46840551164929656</v>
      </c>
      <c r="AF47">
        <f t="shared" si="114"/>
        <v>0.67219526171475463</v>
      </c>
      <c r="AG47">
        <f t="shared" si="33"/>
        <v>1.4362715349090038</v>
      </c>
      <c r="AH47">
        <f t="shared" si="3"/>
        <v>0</v>
      </c>
      <c r="AI47">
        <f t="shared" si="4"/>
        <v>1.4362715349090038</v>
      </c>
      <c r="AJ47">
        <f t="shared" si="77"/>
        <v>1.4362715349090038</v>
      </c>
      <c r="AK47">
        <f t="shared" si="5"/>
        <v>0</v>
      </c>
      <c r="AL47">
        <f t="shared" si="6"/>
        <v>30</v>
      </c>
      <c r="AM47">
        <f t="shared" si="78"/>
        <v>30</v>
      </c>
      <c r="AO47">
        <f t="shared" si="79"/>
        <v>3.0100614785357225</v>
      </c>
      <c r="AQ47">
        <f t="shared" si="34"/>
        <v>0.8502494734517092</v>
      </c>
      <c r="AS47">
        <f t="shared" si="7"/>
        <v>0.3550586991121687</v>
      </c>
      <c r="AT47">
        <f t="shared" si="7"/>
        <v>-3.3928172929753572E-2</v>
      </c>
      <c r="AU47">
        <f t="shared" si="80"/>
        <v>0.32113052618241511</v>
      </c>
      <c r="AV47">
        <f t="shared" si="35"/>
        <v>1.1056522820582961</v>
      </c>
      <c r="AW47">
        <f t="shared" si="81"/>
        <v>-0.10565228205829613</v>
      </c>
      <c r="AX47">
        <f t="shared" si="8"/>
        <v>0.93376149640268391</v>
      </c>
      <c r="AY47">
        <f t="shared" si="82"/>
        <v>0.93376149640268391</v>
      </c>
      <c r="AZ47">
        <f t="shared" si="83"/>
        <v>0.77391922964152871</v>
      </c>
      <c r="BA47">
        <f t="shared" si="84"/>
        <v>-7.3953026704027425E-2</v>
      </c>
      <c r="BB47">
        <f t="shared" si="9"/>
        <v>25.483429433222586</v>
      </c>
      <c r="BC47">
        <f t="shared" si="85"/>
        <v>6.6940948629244171E-3</v>
      </c>
      <c r="BD47">
        <f t="shared" si="86"/>
        <v>2.0872848232324818E-3</v>
      </c>
      <c r="BE47">
        <f t="shared" si="87"/>
        <v>0.93456155140266828</v>
      </c>
      <c r="BF47">
        <f t="shared" si="88"/>
        <v>2.2334375088507654E-3</v>
      </c>
      <c r="BG47">
        <f t="shared" si="36"/>
        <v>3.2369146170781837E-3</v>
      </c>
      <c r="BH47" t="e">
        <f t="shared" si="37"/>
        <v>#NUM!</v>
      </c>
      <c r="BI47" t="e">
        <f t="shared" si="89"/>
        <v>#NUM!</v>
      </c>
      <c r="BJ47" t="e">
        <f t="shared" si="90"/>
        <v>#NUM!</v>
      </c>
      <c r="BK47" t="e">
        <f t="shared" si="91"/>
        <v>#NUM!</v>
      </c>
      <c r="BL47" t="e">
        <f t="shared" si="92"/>
        <v>#NUM!</v>
      </c>
      <c r="BM47">
        <f t="shared" si="38"/>
        <v>-1.0797594489117053E-5</v>
      </c>
      <c r="BN47">
        <f t="shared" si="93"/>
        <v>1.0893555347545159</v>
      </c>
      <c r="BO47">
        <f t="shared" si="94"/>
        <v>1.0005772015131555</v>
      </c>
      <c r="BP47">
        <f t="shared" si="95"/>
        <v>1.088727119813546</v>
      </c>
      <c r="BQ47">
        <f t="shared" si="39"/>
        <v>1</v>
      </c>
      <c r="BR47">
        <f t="shared" si="40"/>
        <v>1</v>
      </c>
      <c r="BS47">
        <f t="shared" si="41"/>
        <v>1</v>
      </c>
      <c r="BT47">
        <f t="shared" si="10"/>
        <v>17.044656063750736</v>
      </c>
      <c r="BU47">
        <f t="shared" si="11"/>
        <v>-0.2267704703980826</v>
      </c>
      <c r="BV47">
        <f t="shared" si="12"/>
        <v>31701.041628046012</v>
      </c>
      <c r="BW47">
        <f t="shared" si="13"/>
        <v>1.4362715349090038</v>
      </c>
      <c r="BX47">
        <f t="shared" si="14"/>
        <v>2913.4724132558886</v>
      </c>
      <c r="BY47">
        <f t="shared" si="96"/>
        <v>1.6187778227438283E-4</v>
      </c>
      <c r="BZ47">
        <f t="shared" si="97"/>
        <v>1.7316793449098924E-3</v>
      </c>
      <c r="CA47">
        <f t="shared" si="98"/>
        <v>-2.3352614436682297</v>
      </c>
      <c r="CB47">
        <f t="shared" si="99"/>
        <v>9.5046047942812493</v>
      </c>
      <c r="CC47">
        <f t="shared" si="100"/>
        <v>1.1069598604057417E-2</v>
      </c>
      <c r="CD47">
        <f t="shared" si="15"/>
        <v>48.005178034987559</v>
      </c>
      <c r="CE47" s="11">
        <f t="shared" si="16"/>
        <v>1801968128.2769842</v>
      </c>
      <c r="CF47" s="18">
        <f t="shared" si="42"/>
        <v>0.33353809897232944</v>
      </c>
      <c r="CG47" s="18">
        <f t="shared" si="17"/>
        <v>66.707619794465884</v>
      </c>
      <c r="CH47">
        <f t="shared" si="101"/>
        <v>6000</v>
      </c>
      <c r="CI47" s="4">
        <f t="shared" si="18"/>
        <v>1957.0610086792631</v>
      </c>
      <c r="CJ47" s="11"/>
      <c r="CK47" s="11"/>
      <c r="CL47" s="11"/>
      <c r="CM47" s="11"/>
      <c r="CN47" s="11"/>
      <c r="CO47" s="11"/>
      <c r="CP47" s="11"/>
      <c r="CQ47" s="13">
        <f t="shared" si="19"/>
        <v>3.0100614785357225</v>
      </c>
      <c r="CR47" s="14">
        <v>0.8</v>
      </c>
      <c r="CS47" s="14">
        <f t="shared" si="102"/>
        <v>0.61281453246479278</v>
      </c>
      <c r="CT47" s="14">
        <f t="shared" si="43"/>
        <v>-0.26853042475559874</v>
      </c>
      <c r="CU47" s="14">
        <f t="shared" si="103"/>
        <v>6.4054340284148456E-2</v>
      </c>
      <c r="CV47" s="14">
        <f t="shared" si="104"/>
        <v>-3.440134489116212E-3</v>
      </c>
      <c r="CW47" s="14">
        <f t="shared" si="44"/>
        <v>6.4255017663291739E-2</v>
      </c>
      <c r="CX47" s="14">
        <f t="shared" si="45"/>
        <v>0.76279532766647162</v>
      </c>
      <c r="CY47" s="14">
        <f t="shared" si="46"/>
        <v>0.84797747727035144</v>
      </c>
      <c r="CZ47" s="14">
        <f t="shared" si="47"/>
        <v>4.7977477270351399E-2</v>
      </c>
      <c r="DA47" s="14">
        <v>0.85</v>
      </c>
      <c r="DB47" s="14">
        <f t="shared" si="48"/>
        <v>0.57676661879039337</v>
      </c>
      <c r="DC47" s="14">
        <f t="shared" si="49"/>
        <v>-0.25273451741703418</v>
      </c>
      <c r="DD47" s="14">
        <f t="shared" si="50"/>
        <v>5.6740176860699008E-2</v>
      </c>
      <c r="DE47" s="14">
        <f t="shared" si="51"/>
        <v>-2.5405674388755527E-3</v>
      </c>
      <c r="DF47" s="14">
        <f t="shared" si="52"/>
        <v>5.5533119872695727E-2</v>
      </c>
      <c r="DG47" s="14">
        <f t="shared" si="105"/>
        <v>0.78674769944284284</v>
      </c>
      <c r="DH47" s="14">
        <f t="shared" si="106"/>
        <v>0.85023678118526735</v>
      </c>
      <c r="DI47" s="14">
        <f t="shared" si="107"/>
        <v>2.3678118526737624E-4</v>
      </c>
      <c r="DJ47" s="14">
        <f t="shared" si="108"/>
        <v>-0.95481392170168167</v>
      </c>
      <c r="DK47" s="14">
        <f t="shared" si="109"/>
        <v>0.85024798673321123</v>
      </c>
      <c r="DL47" s="14">
        <f t="shared" si="53"/>
        <v>0.85</v>
      </c>
      <c r="DM47" s="14">
        <f t="shared" si="54"/>
        <v>0.57676661879039337</v>
      </c>
      <c r="DN47" s="14">
        <f t="shared" si="55"/>
        <v>-0.25273451741703418</v>
      </c>
      <c r="DO47" s="14">
        <f t="shared" si="56"/>
        <v>5.6740176860699008E-2</v>
      </c>
      <c r="DP47" s="14">
        <f t="shared" si="57"/>
        <v>-2.5405674388755527E-3</v>
      </c>
      <c r="DQ47" s="14">
        <f t="shared" si="58"/>
        <v>5.5533119872695727E-2</v>
      </c>
      <c r="DR47" s="14">
        <f t="shared" si="59"/>
        <v>0.78674769944284284</v>
      </c>
      <c r="DS47" s="14">
        <f t="shared" si="60"/>
        <v>0.85023678118526735</v>
      </c>
      <c r="DT47" s="14">
        <f t="shared" si="61"/>
        <v>2.3678118526737624E-4</v>
      </c>
      <c r="DU47" s="14">
        <f t="shared" si="62"/>
        <v>0.85024798673321123</v>
      </c>
      <c r="DV47" s="14">
        <f t="shared" si="63"/>
        <v>0.57659839672829982</v>
      </c>
      <c r="DW47" s="14">
        <f t="shared" si="64"/>
        <v>-0.25266080385543577</v>
      </c>
      <c r="DX47" s="14">
        <f t="shared" si="65"/>
        <v>5.6707083552990027E-2</v>
      </c>
      <c r="DY47" s="14">
        <f t="shared" si="66"/>
        <v>-2.536864639079134E-3</v>
      </c>
      <c r="DZ47" s="14">
        <f t="shared" si="67"/>
        <v>5.5494468539314862E-2</v>
      </c>
      <c r="EA47" s="14">
        <f t="shared" si="68"/>
        <v>0.78685776485131831</v>
      </c>
      <c r="EB47" s="14">
        <f t="shared" si="69"/>
        <v>0.8502493978130905</v>
      </c>
      <c r="EC47" s="14">
        <f t="shared" si="70"/>
        <v>1.4110798792765777E-6</v>
      </c>
      <c r="ED47" s="14">
        <f t="shared" si="71"/>
        <v>-0.94912377908377787</v>
      </c>
      <c r="EE47" s="14">
        <f t="shared" si="72"/>
        <v>0.8502494734517092</v>
      </c>
      <c r="EI47">
        <f t="shared" si="20"/>
        <v>2007.7110061833268</v>
      </c>
      <c r="ES47">
        <f t="shared" si="110"/>
        <v>6.6838397360093174</v>
      </c>
      <c r="ET47">
        <f t="shared" si="73"/>
        <v>9.9732603614711909E-2</v>
      </c>
      <c r="EU47">
        <f t="shared" si="111"/>
        <v>1.3111734956332173</v>
      </c>
      <c r="EV47">
        <f t="shared" si="112"/>
        <v>1.6442363293038498E-2</v>
      </c>
    </row>
    <row r="48" spans="3:155">
      <c r="C48" s="4">
        <f t="shared" si="74"/>
        <v>1957.0610086792631</v>
      </c>
      <c r="D48" s="4">
        <f>Sheet4!D48</f>
        <v>2223.8718829886084</v>
      </c>
      <c r="E48" s="4">
        <f t="shared" si="21"/>
        <v>2023.6484113292572</v>
      </c>
      <c r="F48" s="4">
        <f t="shared" si="22"/>
        <v>200.22347165935116</v>
      </c>
      <c r="G48">
        <f t="shared" si="0"/>
        <v>2090.4664458339357</v>
      </c>
      <c r="I48">
        <f t="shared" si="1"/>
        <v>2090.4664458339357</v>
      </c>
      <c r="M48">
        <f t="shared" si="23"/>
        <v>351.24668529156662</v>
      </c>
      <c r="O48">
        <f t="shared" si="24"/>
        <v>1.1897959780910514</v>
      </c>
      <c r="P48">
        <f t="shared" si="25"/>
        <v>7.1224957810047179E-3</v>
      </c>
      <c r="Q48">
        <f t="shared" si="26"/>
        <v>118.97959780910514</v>
      </c>
      <c r="R48">
        <f t="shared" si="75"/>
        <v>668.07044169812536</v>
      </c>
      <c r="S48">
        <f t="shared" si="27"/>
        <v>-72.112908882989572</v>
      </c>
      <c r="T48">
        <f t="shared" si="76"/>
        <v>0.77487533147084342</v>
      </c>
      <c r="U48">
        <f t="shared" si="28"/>
        <v>48.33</v>
      </c>
      <c r="V48">
        <f t="shared" si="29"/>
        <v>0.99149664840920959</v>
      </c>
      <c r="W48">
        <f t="shared" si="30"/>
        <v>47.919033017617096</v>
      </c>
      <c r="X48">
        <f t="shared" si="31"/>
        <v>57.013872758373118</v>
      </c>
      <c r="Y48">
        <f t="shared" si="2"/>
        <v>1.1897959780910514</v>
      </c>
      <c r="Z48">
        <f t="shared" si="32"/>
        <v>47.919033017617096</v>
      </c>
      <c r="AE48">
        <f t="shared" si="113"/>
        <v>0.4602236713839048</v>
      </c>
      <c r="AF48">
        <f t="shared" si="114"/>
        <v>0.66524479934913583</v>
      </c>
      <c r="AG48">
        <f t="shared" si="33"/>
        <v>1.3949284801934314</v>
      </c>
      <c r="AH48">
        <f t="shared" si="3"/>
        <v>0</v>
      </c>
      <c r="AI48">
        <f t="shared" si="4"/>
        <v>1.3949284801934314</v>
      </c>
      <c r="AJ48">
        <f t="shared" si="77"/>
        <v>1.3949284801934314</v>
      </c>
      <c r="AK48">
        <f t="shared" si="5"/>
        <v>0</v>
      </c>
      <c r="AL48">
        <f t="shared" si="6"/>
        <v>30</v>
      </c>
      <c r="AM48">
        <f t="shared" si="78"/>
        <v>30</v>
      </c>
      <c r="AO48">
        <f t="shared" si="79"/>
        <v>3.1341326024496787</v>
      </c>
      <c r="AQ48">
        <f t="shared" si="34"/>
        <v>0.84858876329557376</v>
      </c>
      <c r="AS48">
        <f t="shared" si="7"/>
        <v>0.35442154830772293</v>
      </c>
      <c r="AT48">
        <f t="shared" si="7"/>
        <v>-3.8256996903377034E-2</v>
      </c>
      <c r="AU48">
        <f t="shared" si="80"/>
        <v>0.31616455140434591</v>
      </c>
      <c r="AV48">
        <f t="shared" si="35"/>
        <v>1.1210034355004264</v>
      </c>
      <c r="AW48">
        <f t="shared" si="81"/>
        <v>-0.12100343550042636</v>
      </c>
      <c r="AX48">
        <f t="shared" si="8"/>
        <v>0.93797320064008216</v>
      </c>
      <c r="AY48">
        <f t="shared" si="82"/>
        <v>0.93797320064008216</v>
      </c>
      <c r="AZ48">
        <f t="shared" si="83"/>
        <v>0.77218362718184463</v>
      </c>
      <c r="BA48">
        <f t="shared" si="84"/>
        <v>-8.3351102028043814E-2</v>
      </c>
      <c r="BB48">
        <f t="shared" si="9"/>
        <v>25.460554232090065</v>
      </c>
      <c r="BC48">
        <f t="shared" si="85"/>
        <v>6.5043254014736946E-3</v>
      </c>
      <c r="BD48">
        <f t="shared" si="86"/>
        <v>2.0827139870863444E-3</v>
      </c>
      <c r="BE48">
        <f t="shared" si="87"/>
        <v>0.9363703287368117</v>
      </c>
      <c r="BF48">
        <f t="shared" si="88"/>
        <v>2.2242417590228225E-3</v>
      </c>
      <c r="BG48">
        <f t="shared" si="36"/>
        <v>3.2163579796743954E-3</v>
      </c>
      <c r="BH48" t="e">
        <f t="shared" si="37"/>
        <v>#NUM!</v>
      </c>
      <c r="BI48" t="e">
        <f t="shared" si="89"/>
        <v>#NUM!</v>
      </c>
      <c r="BJ48" t="e">
        <f t="shared" si="90"/>
        <v>#NUM!</v>
      </c>
      <c r="BK48" t="e">
        <f t="shared" si="91"/>
        <v>#NUM!</v>
      </c>
      <c r="BL48" t="e">
        <f t="shared" si="92"/>
        <v>#NUM!</v>
      </c>
      <c r="BM48">
        <f t="shared" si="38"/>
        <v>-1.2060657906981862E-5</v>
      </c>
      <c r="BN48">
        <f t="shared" si="93"/>
        <v>1.0894439500327104</v>
      </c>
      <c r="BO48">
        <f t="shared" si="94"/>
        <v>1.0006447435776817</v>
      </c>
      <c r="BP48">
        <f t="shared" si="95"/>
        <v>1.0887419906265017</v>
      </c>
      <c r="BQ48">
        <f t="shared" si="39"/>
        <v>1</v>
      </c>
      <c r="BR48">
        <f t="shared" si="40"/>
        <v>1</v>
      </c>
      <c r="BS48">
        <f t="shared" si="41"/>
        <v>1</v>
      </c>
      <c r="BT48">
        <f t="shared" si="10"/>
        <v>16.983537875512749</v>
      </c>
      <c r="BU48">
        <f t="shared" si="11"/>
        <v>-0.26676082845665355</v>
      </c>
      <c r="BV48">
        <f t="shared" si="12"/>
        <v>31510.456062618854</v>
      </c>
      <c r="BW48">
        <f t="shared" si="13"/>
        <v>1.3949284801934314</v>
      </c>
      <c r="BX48">
        <f t="shared" si="14"/>
        <v>2981.7874244627351</v>
      </c>
      <c r="BY48">
        <f t="shared" si="96"/>
        <v>1.6187778227438283E-4</v>
      </c>
      <c r="BZ48">
        <f t="shared" si="97"/>
        <v>1.6920052578560511E-3</v>
      </c>
      <c r="CA48">
        <f t="shared" si="98"/>
        <v>-2.344115672523154</v>
      </c>
      <c r="CB48">
        <f t="shared" si="99"/>
        <v>9.5369849290441309</v>
      </c>
      <c r="CC48">
        <f t="shared" si="100"/>
        <v>1.0994558826865144E-2</v>
      </c>
      <c r="CD48">
        <f t="shared" si="15"/>
        <v>47.919033017617096</v>
      </c>
      <c r="CE48" s="11">
        <f t="shared" si="16"/>
        <v>1771476483.7729709</v>
      </c>
      <c r="CF48" s="18">
        <f t="shared" si="42"/>
        <v>0.33293701324997077</v>
      </c>
      <c r="CG48" s="18">
        <f t="shared" si="17"/>
        <v>66.587402649994161</v>
      </c>
      <c r="CH48">
        <f t="shared" si="101"/>
        <v>6200</v>
      </c>
      <c r="CI48" s="4">
        <f t="shared" si="18"/>
        <v>2023.6484113292572</v>
      </c>
      <c r="CJ48" s="11"/>
      <c r="CK48" s="11"/>
      <c r="CL48" s="11"/>
      <c r="CM48" s="11"/>
      <c r="CN48" s="11"/>
      <c r="CO48" s="11"/>
      <c r="CP48" s="11"/>
      <c r="CQ48" s="13">
        <f t="shared" si="19"/>
        <v>3.1341326024496787</v>
      </c>
      <c r="CR48" s="14">
        <v>0.8</v>
      </c>
      <c r="CS48" s="14">
        <f t="shared" si="102"/>
        <v>0.63807401249066242</v>
      </c>
      <c r="CT48" s="14">
        <f t="shared" si="43"/>
        <v>-0.27959892679188497</v>
      </c>
      <c r="CU48" s="14">
        <f t="shared" si="103"/>
        <v>6.9443654098276714E-2</v>
      </c>
      <c r="CV48" s="14">
        <f t="shared" si="104"/>
        <v>-4.2100322986606828E-3</v>
      </c>
      <c r="CW48" s="14">
        <f t="shared" si="44"/>
        <v>7.0910047476439059E-2</v>
      </c>
      <c r="CX48" s="14">
        <f t="shared" si="45"/>
        <v>0.74561431302232983</v>
      </c>
      <c r="CY48" s="14">
        <f t="shared" si="46"/>
        <v>0.84692630594057827</v>
      </c>
      <c r="CZ48" s="14">
        <f t="shared" si="47"/>
        <v>4.6926305940578228E-2</v>
      </c>
      <c r="DA48" s="14">
        <v>0.85</v>
      </c>
      <c r="DB48" s="14">
        <f t="shared" si="48"/>
        <v>0.60054024705003528</v>
      </c>
      <c r="DC48" s="14">
        <f t="shared" si="49"/>
        <v>-0.2631519310982447</v>
      </c>
      <c r="DD48" s="14">
        <f t="shared" si="50"/>
        <v>6.1514101900203615E-2</v>
      </c>
      <c r="DE48" s="14">
        <f t="shared" si="51"/>
        <v>-3.1091432641459152E-3</v>
      </c>
      <c r="DF48" s="14">
        <f t="shared" si="52"/>
        <v>6.1185401687531699E-2</v>
      </c>
      <c r="DG48" s="14">
        <f t="shared" si="105"/>
        <v>0.77103028025886011</v>
      </c>
      <c r="DH48" s="14">
        <f t="shared" si="106"/>
        <v>0.84864711147699334</v>
      </c>
      <c r="DI48" s="14">
        <f t="shared" si="107"/>
        <v>-1.3528885230066345E-3</v>
      </c>
      <c r="DJ48" s="14">
        <f t="shared" si="108"/>
        <v>-0.96558388927169858</v>
      </c>
      <c r="DK48" s="14">
        <f t="shared" si="109"/>
        <v>0.8485988907457569</v>
      </c>
      <c r="DL48" s="14">
        <f t="shared" si="53"/>
        <v>0.85</v>
      </c>
      <c r="DM48" s="14">
        <f t="shared" si="54"/>
        <v>0.60054024705003528</v>
      </c>
      <c r="DN48" s="14">
        <f t="shared" si="55"/>
        <v>-0.2631519310982447</v>
      </c>
      <c r="DO48" s="14">
        <f t="shared" si="56"/>
        <v>6.1514101900203615E-2</v>
      </c>
      <c r="DP48" s="14">
        <f t="shared" si="57"/>
        <v>-3.1091432641459152E-3</v>
      </c>
      <c r="DQ48" s="14">
        <f t="shared" si="58"/>
        <v>6.1185401687531699E-2</v>
      </c>
      <c r="DR48" s="14">
        <f t="shared" si="59"/>
        <v>0.77103028025886011</v>
      </c>
      <c r="DS48" s="14">
        <f t="shared" si="60"/>
        <v>0.84864711147699334</v>
      </c>
      <c r="DT48" s="14">
        <f t="shared" si="61"/>
        <v>-1.3528885230066345E-3</v>
      </c>
      <c r="DU48" s="14">
        <f t="shared" si="62"/>
        <v>0.8485988907457569</v>
      </c>
      <c r="DV48" s="14">
        <f t="shared" si="63"/>
        <v>0.60153179029486292</v>
      </c>
      <c r="DW48" s="14">
        <f t="shared" si="64"/>
        <v>-0.26358641741440009</v>
      </c>
      <c r="DX48" s="14">
        <f t="shared" si="65"/>
        <v>6.1717399666052435E-2</v>
      </c>
      <c r="DY48" s="14">
        <f t="shared" si="66"/>
        <v>-3.1348954675612063E-3</v>
      </c>
      <c r="DZ48" s="14">
        <f t="shared" si="67"/>
        <v>6.1429480736099967E-2</v>
      </c>
      <c r="EA48" s="14">
        <f t="shared" si="68"/>
        <v>0.77036796881603187</v>
      </c>
      <c r="EB48" s="14">
        <f t="shared" si="69"/>
        <v>0.84858918201930644</v>
      </c>
      <c r="EC48" s="14">
        <f t="shared" si="70"/>
        <v>-9.7087264504525095E-6</v>
      </c>
      <c r="ED48" s="14">
        <f t="shared" si="71"/>
        <v>-0.95865457492949357</v>
      </c>
      <c r="EE48" s="14">
        <f t="shared" si="72"/>
        <v>0.84858876329557376</v>
      </c>
      <c r="EI48">
        <f t="shared" si="20"/>
        <v>2090.4664458339357</v>
      </c>
      <c r="ES48">
        <f t="shared" si="110"/>
        <v>6.9728637909136548</v>
      </c>
      <c r="ET48">
        <f t="shared" si="73"/>
        <v>0.1040452626013712</v>
      </c>
      <c r="EU48">
        <f t="shared" si="111"/>
        <v>1.3311687809896326</v>
      </c>
      <c r="EV48">
        <f t="shared" si="112"/>
        <v>1.6693107948168504E-2</v>
      </c>
    </row>
    <row r="49" spans="3:152">
      <c r="C49" s="4">
        <f t="shared" si="74"/>
        <v>2023.6484113292572</v>
      </c>
      <c r="D49" s="4">
        <f>Sheet4!D49</f>
        <v>2329.7060705549038</v>
      </c>
      <c r="E49" s="4">
        <f t="shared" si="21"/>
        <v>2090.1108243105728</v>
      </c>
      <c r="F49" s="4">
        <f t="shared" si="22"/>
        <v>239.59524624433107</v>
      </c>
      <c r="G49">
        <f t="shared" si="0"/>
        <v>2176.6772409420805</v>
      </c>
      <c r="I49">
        <f t="shared" si="1"/>
        <v>2176.6772409420805</v>
      </c>
      <c r="M49">
        <f t="shared" si="23"/>
        <v>367.11960978092458</v>
      </c>
      <c r="O49">
        <f t="shared" si="24"/>
        <v>1.187571831564167</v>
      </c>
      <c r="P49">
        <f t="shared" si="25"/>
        <v>6.8301808918548989E-3</v>
      </c>
      <c r="Q49">
        <f t="shared" si="26"/>
        <v>118.7571831564167</v>
      </c>
      <c r="R49">
        <f t="shared" si="75"/>
        <v>666.82158342327978</v>
      </c>
      <c r="S49">
        <f t="shared" si="27"/>
        <v>-79.994812078717317</v>
      </c>
      <c r="T49">
        <f t="shared" si="76"/>
        <v>0.77328803902190757</v>
      </c>
      <c r="U49">
        <f t="shared" si="28"/>
        <v>48.33</v>
      </c>
      <c r="V49">
        <f t="shared" si="29"/>
        <v>0.98964319297013925</v>
      </c>
      <c r="W49">
        <f t="shared" si="30"/>
        <v>47.829455516246831</v>
      </c>
      <c r="X49">
        <f t="shared" si="31"/>
        <v>56.800914090146101</v>
      </c>
      <c r="Y49">
        <f t="shared" si="2"/>
        <v>1.187571831564167</v>
      </c>
      <c r="Z49">
        <f t="shared" si="32"/>
        <v>47.829455516246831</v>
      </c>
      <c r="AE49">
        <f t="shared" si="113"/>
        <v>0.45210228721437284</v>
      </c>
      <c r="AF49">
        <f t="shared" si="114"/>
        <v>0.65827163139629141</v>
      </c>
      <c r="AG49">
        <f t="shared" si="33"/>
        <v>1.3544771655466226</v>
      </c>
      <c r="AH49">
        <f t="shared" si="3"/>
        <v>0</v>
      </c>
      <c r="AI49">
        <f t="shared" si="4"/>
        <v>1.3544771655466226</v>
      </c>
      <c r="AJ49">
        <f t="shared" si="77"/>
        <v>1.3544771655466226</v>
      </c>
      <c r="AK49">
        <f t="shared" si="5"/>
        <v>0</v>
      </c>
      <c r="AL49">
        <f t="shared" si="6"/>
        <v>30</v>
      </c>
      <c r="AM49">
        <f t="shared" si="78"/>
        <v>30</v>
      </c>
      <c r="AO49">
        <f t="shared" si="79"/>
        <v>3.2633841693284564</v>
      </c>
      <c r="AQ49">
        <f t="shared" si="34"/>
        <v>0.84732128683563435</v>
      </c>
      <c r="AS49">
        <f t="shared" si="7"/>
        <v>0.35375900996481613</v>
      </c>
      <c r="AT49">
        <f t="shared" si="7"/>
        <v>-4.2438466640521456E-2</v>
      </c>
      <c r="AU49">
        <f t="shared" si="80"/>
        <v>0.31132054332429465</v>
      </c>
      <c r="AV49">
        <f t="shared" si="35"/>
        <v>1.1363175914681429</v>
      </c>
      <c r="AW49">
        <f t="shared" si="81"/>
        <v>-0.13631759146814293</v>
      </c>
      <c r="AX49">
        <f t="shared" si="8"/>
        <v>0.94201822429011706</v>
      </c>
      <c r="AY49">
        <f t="shared" si="82"/>
        <v>0.94201822429011706</v>
      </c>
      <c r="AZ49">
        <f t="shared" si="83"/>
        <v>0.77037969602275569</v>
      </c>
      <c r="BA49">
        <f t="shared" si="84"/>
        <v>-9.2418092852104047E-2</v>
      </c>
      <c r="BB49">
        <f t="shared" si="9"/>
        <v>25.436745741608508</v>
      </c>
      <c r="BC49">
        <f t="shared" si="85"/>
        <v>6.3186625000757266E-3</v>
      </c>
      <c r="BD49">
        <f t="shared" si="86"/>
        <v>2.0782025607129408E-3</v>
      </c>
      <c r="BE49">
        <f t="shared" si="87"/>
        <v>0.9381427026768232</v>
      </c>
      <c r="BF49">
        <f t="shared" si="88"/>
        <v>2.2152307477137111E-3</v>
      </c>
      <c r="BG49">
        <f t="shared" si="36"/>
        <v>3.1958442038515617E-3</v>
      </c>
      <c r="BH49" t="e">
        <f t="shared" si="37"/>
        <v>#NUM!</v>
      </c>
      <c r="BI49" t="e">
        <f t="shared" si="89"/>
        <v>#NUM!</v>
      </c>
      <c r="BJ49" t="e">
        <f t="shared" si="90"/>
        <v>#NUM!</v>
      </c>
      <c r="BK49" t="e">
        <f t="shared" si="91"/>
        <v>#NUM!</v>
      </c>
      <c r="BL49" t="e">
        <f t="shared" si="92"/>
        <v>#NUM!</v>
      </c>
      <c r="BM49">
        <f t="shared" si="38"/>
        <v>-1.3252775703972062E-5</v>
      </c>
      <c r="BN49">
        <f t="shared" si="93"/>
        <v>1.0895274059040105</v>
      </c>
      <c r="BO49">
        <f t="shared" si="94"/>
        <v>1.0007084962829587</v>
      </c>
      <c r="BP49">
        <f t="shared" si="95"/>
        <v>1.0887560263063236</v>
      </c>
      <c r="BQ49">
        <f t="shared" si="39"/>
        <v>1</v>
      </c>
      <c r="BR49">
        <f t="shared" si="40"/>
        <v>1</v>
      </c>
      <c r="BS49">
        <f t="shared" si="41"/>
        <v>1</v>
      </c>
      <c r="BT49">
        <f t="shared" si="10"/>
        <v>16.920100830583692</v>
      </c>
      <c r="BU49">
        <f t="shared" si="11"/>
        <v>-0.30857757568122007</v>
      </c>
      <c r="BV49">
        <f t="shared" si="12"/>
        <v>31312.056874560963</v>
      </c>
      <c r="BW49">
        <f t="shared" si="13"/>
        <v>1.3544771655466226</v>
      </c>
      <c r="BX49">
        <f t="shared" si="14"/>
        <v>3051.5032756377459</v>
      </c>
      <c r="BY49">
        <f t="shared" si="96"/>
        <v>1.6187778227438283E-4</v>
      </c>
      <c r="BZ49">
        <f t="shared" si="97"/>
        <v>1.6533490362862493E-3</v>
      </c>
      <c r="CA49">
        <f t="shared" si="98"/>
        <v>-2.3529409272377269</v>
      </c>
      <c r="CB49">
        <f t="shared" si="99"/>
        <v>9.5692749244699709</v>
      </c>
      <c r="CC49">
        <f t="shared" si="100"/>
        <v>1.0920485234566218E-2</v>
      </c>
      <c r="CD49">
        <f t="shared" si="15"/>
        <v>47.829455516246831</v>
      </c>
      <c r="CE49" s="11">
        <f t="shared" si="16"/>
        <v>1740708080.1722956</v>
      </c>
      <c r="CF49" s="18">
        <f t="shared" si="42"/>
        <v>0.33231206490657833</v>
      </c>
      <c r="CG49" s="18">
        <f t="shared" si="17"/>
        <v>66.462412981315666</v>
      </c>
      <c r="CH49">
        <f t="shared" si="101"/>
        <v>6400</v>
      </c>
      <c r="CI49" s="4">
        <f t="shared" si="18"/>
        <v>2090.1108243105728</v>
      </c>
      <c r="CJ49" s="11"/>
      <c r="CK49" s="11"/>
      <c r="CL49" s="11"/>
      <c r="CM49" s="11"/>
      <c r="CN49" s="11"/>
      <c r="CO49" s="11"/>
      <c r="CP49" s="11"/>
      <c r="CQ49" s="13">
        <f t="shared" si="19"/>
        <v>3.2633841693284564</v>
      </c>
      <c r="CR49" s="14">
        <v>0.8</v>
      </c>
      <c r="CS49" s="14">
        <f t="shared" si="102"/>
        <v>0.66438817221529745</v>
      </c>
      <c r="CT49" s="14">
        <f t="shared" si="43"/>
        <v>-0.29112958103326242</v>
      </c>
      <c r="CU49" s="14">
        <f t="shared" si="103"/>
        <v>7.5289469277430285E-2</v>
      </c>
      <c r="CV49" s="14">
        <f t="shared" si="104"/>
        <v>-5.1527563142836257E-3</v>
      </c>
      <c r="CW49" s="14">
        <f t="shared" si="44"/>
        <v>7.8347950880650233E-2</v>
      </c>
      <c r="CX49" s="14">
        <f t="shared" si="45"/>
        <v>0.72741524031899196</v>
      </c>
      <c r="CY49" s="14">
        <f t="shared" si="46"/>
        <v>0.84630413807680027</v>
      </c>
      <c r="CZ49" s="14">
        <f t="shared" si="47"/>
        <v>4.6304138076800228E-2</v>
      </c>
      <c r="DA49" s="14">
        <v>0.85</v>
      </c>
      <c r="DB49" s="14">
        <f t="shared" si="48"/>
        <v>0.62530651502616241</v>
      </c>
      <c r="DC49" s="14">
        <f t="shared" si="49"/>
        <v>-0.27400431156071764</v>
      </c>
      <c r="DD49" s="14">
        <f t="shared" si="50"/>
        <v>6.6692401851287747E-2</v>
      </c>
      <c r="DE49" s="14">
        <f t="shared" si="51"/>
        <v>-3.8053526552365995E-3</v>
      </c>
      <c r="DF49" s="14">
        <f t="shared" si="52"/>
        <v>6.7488426607165905E-2</v>
      </c>
      <c r="DG49" s="14">
        <f t="shared" si="105"/>
        <v>0.75433633755507667</v>
      </c>
      <c r="DH49" s="14">
        <f t="shared" si="106"/>
        <v>0.84740241550001094</v>
      </c>
      <c r="DI49" s="14">
        <f t="shared" si="107"/>
        <v>-2.5975844999890363E-3</v>
      </c>
      <c r="DJ49" s="14">
        <f t="shared" si="108"/>
        <v>-0.97803445153578661</v>
      </c>
      <c r="DK49" s="14">
        <f t="shared" si="109"/>
        <v>0.84734407668777911</v>
      </c>
      <c r="DL49" s="14">
        <f t="shared" si="53"/>
        <v>0.85</v>
      </c>
      <c r="DM49" s="14">
        <f t="shared" si="54"/>
        <v>0.62530651502616241</v>
      </c>
      <c r="DN49" s="14">
        <f t="shared" si="55"/>
        <v>-0.27400431156071764</v>
      </c>
      <c r="DO49" s="14">
        <f t="shared" si="56"/>
        <v>6.6692401851287747E-2</v>
      </c>
      <c r="DP49" s="14">
        <f t="shared" si="57"/>
        <v>-3.8053526552365995E-3</v>
      </c>
      <c r="DQ49" s="14">
        <f t="shared" si="58"/>
        <v>6.7488426607165891E-2</v>
      </c>
      <c r="DR49" s="14">
        <f t="shared" si="59"/>
        <v>0.75433633755507667</v>
      </c>
      <c r="DS49" s="14">
        <f t="shared" si="60"/>
        <v>0.84740241550001094</v>
      </c>
      <c r="DT49" s="14">
        <f t="shared" si="61"/>
        <v>-2.5975844999890363E-3</v>
      </c>
      <c r="DU49" s="14">
        <f t="shared" si="62"/>
        <v>0.84734407668777911</v>
      </c>
      <c r="DV49" s="14">
        <f t="shared" si="63"/>
        <v>0.62726648169877253</v>
      </c>
      <c r="DW49" s="14">
        <f t="shared" si="64"/>
        <v>-0.27486315327418998</v>
      </c>
      <c r="DX49" s="14">
        <f t="shared" si="65"/>
        <v>6.7111139666380118E-2</v>
      </c>
      <c r="DY49" s="14">
        <f t="shared" si="66"/>
        <v>-3.8653653539462919E-3</v>
      </c>
      <c r="DZ49" s="14">
        <f t="shared" si="67"/>
        <v>6.8005934699611956E-2</v>
      </c>
      <c r="EA49" s="14">
        <f t="shared" si="68"/>
        <v>0.75300230103446675</v>
      </c>
      <c r="EB49" s="14">
        <f t="shared" si="69"/>
        <v>0.84732197705894396</v>
      </c>
      <c r="EC49" s="14">
        <f t="shared" si="70"/>
        <v>-2.2099628835148266E-5</v>
      </c>
      <c r="ED49" s="14">
        <f t="shared" si="71"/>
        <v>-0.96971356789676477</v>
      </c>
      <c r="EE49" s="14">
        <f t="shared" si="72"/>
        <v>0.84732128683563435</v>
      </c>
      <c r="EI49">
        <f t="shared" si="20"/>
        <v>2176.6772409420805</v>
      </c>
      <c r="ES49">
        <f t="shared" si="110"/>
        <v>7.2711763668337026</v>
      </c>
      <c r="ET49">
        <f t="shared" si="73"/>
        <v>0.10849651982216167</v>
      </c>
      <c r="EU49">
        <f t="shared" si="111"/>
        <v>1.3523807073550156</v>
      </c>
      <c r="EV49">
        <f t="shared" si="112"/>
        <v>1.6959109511353224E-2</v>
      </c>
    </row>
    <row r="50" spans="3:152">
      <c r="C50" s="4">
        <f t="shared" si="74"/>
        <v>2090.1108243105728</v>
      </c>
      <c r="D50" s="4">
        <f>Sheet4!D50</f>
        <v>2443.7509240947606</v>
      </c>
      <c r="E50" s="4">
        <f t="shared" si="21"/>
        <v>2156.4426544426228</v>
      </c>
      <c r="F50" s="4">
        <f t="shared" si="22"/>
        <v>287.30826965213782</v>
      </c>
      <c r="G50">
        <f t="shared" si="0"/>
        <v>2266.9308742026669</v>
      </c>
      <c r="I50">
        <f t="shared" si="1"/>
        <v>2266.9308742026669</v>
      </c>
      <c r="M50">
        <f t="shared" si="23"/>
        <v>383.80010518341675</v>
      </c>
      <c r="O50">
        <f t="shared" si="24"/>
        <v>1.1852478387415875</v>
      </c>
      <c r="P50">
        <f t="shared" si="25"/>
        <v>6.5518401584985474E-3</v>
      </c>
      <c r="Q50">
        <f t="shared" si="26"/>
        <v>118.52478387415874</v>
      </c>
      <c r="R50">
        <f t="shared" si="75"/>
        <v>665.51666145340141</v>
      </c>
      <c r="S50">
        <f t="shared" si="27"/>
        <v>-87.663690235203944</v>
      </c>
      <c r="T50">
        <f t="shared" si="76"/>
        <v>0.77161998948165833</v>
      </c>
      <c r="U50">
        <f t="shared" si="28"/>
        <v>48.33</v>
      </c>
      <c r="V50">
        <f t="shared" si="29"/>
        <v>0.98770653228465621</v>
      </c>
      <c r="W50">
        <f t="shared" si="30"/>
        <v>47.735856705317431</v>
      </c>
      <c r="X50">
        <f t="shared" si="31"/>
        <v>56.578820990455604</v>
      </c>
      <c r="Y50">
        <f t="shared" si="2"/>
        <v>1.1852478387415875</v>
      </c>
      <c r="Z50">
        <f t="shared" si="32"/>
        <v>47.735856705317431</v>
      </c>
      <c r="AE50">
        <f t="shared" si="113"/>
        <v>0.44400637608479326</v>
      </c>
      <c r="AF50">
        <f t="shared" si="114"/>
        <v>0.65124576824641034</v>
      </c>
      <c r="AG50">
        <f t="shared" si="33"/>
        <v>1.3147344366075719</v>
      </c>
      <c r="AH50">
        <f t="shared" si="3"/>
        <v>0</v>
      </c>
      <c r="AI50">
        <f t="shared" si="4"/>
        <v>1.3147344366075719</v>
      </c>
      <c r="AJ50">
        <f t="shared" si="77"/>
        <v>1.3147344366075719</v>
      </c>
      <c r="AK50">
        <f t="shared" si="5"/>
        <v>0</v>
      </c>
      <c r="AL50">
        <f t="shared" si="6"/>
        <v>30</v>
      </c>
      <c r="AM50">
        <f t="shared" si="78"/>
        <v>30</v>
      </c>
      <c r="AO50">
        <f t="shared" si="79"/>
        <v>3.3986969628225889</v>
      </c>
      <c r="AQ50">
        <f t="shared" si="34"/>
        <v>0.84649314591025038</v>
      </c>
      <c r="AS50">
        <f t="shared" si="7"/>
        <v>0.3530667289774857</v>
      </c>
      <c r="AT50">
        <f t="shared" si="7"/>
        <v>-4.6506923348614261E-2</v>
      </c>
      <c r="AU50">
        <f t="shared" si="80"/>
        <v>0.30655980562887142</v>
      </c>
      <c r="AV50">
        <f t="shared" si="35"/>
        <v>1.1517058743340824</v>
      </c>
      <c r="AW50">
        <f t="shared" si="81"/>
        <v>-0.15170587433408245</v>
      </c>
      <c r="AX50">
        <f t="shared" si="8"/>
        <v>0.94593286068026694</v>
      </c>
      <c r="AY50">
        <f t="shared" si="82"/>
        <v>0.94593286068026694</v>
      </c>
      <c r="AZ50">
        <f t="shared" si="83"/>
        <v>0.76849568501789056</v>
      </c>
      <c r="BA50">
        <f t="shared" si="84"/>
        <v>-0.10122837124975016</v>
      </c>
      <c r="BB50">
        <f t="shared" si="9"/>
        <v>25.41184461051223</v>
      </c>
      <c r="BC50">
        <f t="shared" si="85"/>
        <v>6.1362661550133845E-3</v>
      </c>
      <c r="BD50">
        <f t="shared" si="86"/>
        <v>2.0737322766296962E-3</v>
      </c>
      <c r="BE50">
        <f t="shared" si="87"/>
        <v>0.93988652011514884</v>
      </c>
      <c r="BF50">
        <f t="shared" si="88"/>
        <v>2.2063645261936895E-3</v>
      </c>
      <c r="BG50">
        <f t="shared" si="36"/>
        <v>3.1752688303667126E-3</v>
      </c>
      <c r="BH50" t="e">
        <f t="shared" si="37"/>
        <v>#NUM!</v>
      </c>
      <c r="BI50" t="e">
        <f t="shared" si="89"/>
        <v>#NUM!</v>
      </c>
      <c r="BJ50" t="e">
        <f t="shared" si="90"/>
        <v>#NUM!</v>
      </c>
      <c r="BK50" t="e">
        <f t="shared" si="91"/>
        <v>#NUM!</v>
      </c>
      <c r="BL50" t="e">
        <f t="shared" si="92"/>
        <v>#NUM!</v>
      </c>
      <c r="BM50">
        <f t="shared" si="38"/>
        <v>-1.4385613636171798E-5</v>
      </c>
      <c r="BN50">
        <f t="shared" si="93"/>
        <v>1.0896067179551394</v>
      </c>
      <c r="BO50">
        <f t="shared" si="94"/>
        <v>1.0007690827871316</v>
      </c>
      <c r="BP50">
        <f t="shared" si="95"/>
        <v>1.0887693641779939</v>
      </c>
      <c r="BQ50">
        <f t="shared" si="39"/>
        <v>1</v>
      </c>
      <c r="BR50">
        <f t="shared" si="40"/>
        <v>1</v>
      </c>
      <c r="BS50">
        <f t="shared" si="41"/>
        <v>1</v>
      </c>
      <c r="BT50">
        <f t="shared" si="10"/>
        <v>16.853942781884403</v>
      </c>
      <c r="BU50">
        <f t="shared" si="11"/>
        <v>-0.35252090809899234</v>
      </c>
      <c r="BV50">
        <f t="shared" si="12"/>
        <v>31104.520175210546</v>
      </c>
      <c r="BW50">
        <f t="shared" si="13"/>
        <v>1.3147344366075719</v>
      </c>
      <c r="BX50">
        <f t="shared" si="14"/>
        <v>3122.9095008129839</v>
      </c>
      <c r="BY50">
        <f t="shared" si="96"/>
        <v>1.6187778227438283E-4</v>
      </c>
      <c r="BZ50">
        <f t="shared" si="97"/>
        <v>1.6155447343852226E-3</v>
      </c>
      <c r="CA50">
        <f t="shared" si="98"/>
        <v>-2.3617696784355577</v>
      </c>
      <c r="CB50">
        <f t="shared" si="99"/>
        <v>9.6015931607434357</v>
      </c>
      <c r="CC50">
        <f t="shared" si="100"/>
        <v>1.0847093903167744E-2</v>
      </c>
      <c r="CD50">
        <f t="shared" si="15"/>
        <v>47.735856705317431</v>
      </c>
      <c r="CE50" s="11">
        <f t="shared" si="16"/>
        <v>1709511170.7983768</v>
      </c>
      <c r="CF50" s="18">
        <f t="shared" si="42"/>
        <v>0.33165915066024959</v>
      </c>
      <c r="CG50" s="18">
        <f t="shared" si="17"/>
        <v>66.331830132049916</v>
      </c>
      <c r="CH50">
        <f t="shared" si="101"/>
        <v>6600</v>
      </c>
      <c r="CI50" s="4">
        <f t="shared" ref="CI50:CI57" si="115">C50+CG50</f>
        <v>2156.4426544426228</v>
      </c>
      <c r="CJ50" s="11"/>
      <c r="CK50" s="11"/>
      <c r="CL50" s="11"/>
      <c r="CM50" s="11"/>
      <c r="CN50" s="11"/>
      <c r="CO50" s="11"/>
      <c r="CP50" s="11"/>
      <c r="CQ50" s="13">
        <f t="shared" si="19"/>
        <v>3.3986969628225889</v>
      </c>
      <c r="CR50" s="14">
        <v>0.8</v>
      </c>
      <c r="CS50" s="14">
        <f t="shared" si="102"/>
        <v>0.69193632924561488</v>
      </c>
      <c r="CT50" s="14">
        <f t="shared" si="43"/>
        <v>-0.30320096302029137</v>
      </c>
      <c r="CU50" s="14">
        <f t="shared" si="103"/>
        <v>8.1662508747778487E-2</v>
      </c>
      <c r="CV50" s="14">
        <f t="shared" si="104"/>
        <v>-6.3133637024929785E-3</v>
      </c>
      <c r="CW50" s="14">
        <f t="shared" si="44"/>
        <v>8.6716511717302339E-2</v>
      </c>
      <c r="CX50" s="14">
        <f t="shared" si="45"/>
        <v>0.70808055595083097</v>
      </c>
      <c r="CY50" s="14">
        <f t="shared" si="46"/>
        <v>0.84617718525688423</v>
      </c>
      <c r="CZ50" s="14">
        <f t="shared" si="47"/>
        <v>4.617718525688419E-2</v>
      </c>
      <c r="DA50" s="14">
        <v>0.85</v>
      </c>
      <c r="DB50" s="14">
        <f t="shared" si="48"/>
        <v>0.65123419223116707</v>
      </c>
      <c r="DC50" s="14">
        <f t="shared" si="49"/>
        <v>-0.28536561225439194</v>
      </c>
      <c r="DD50" s="14">
        <f t="shared" si="50"/>
        <v>7.2337724011873022E-2</v>
      </c>
      <c r="DE50" s="14">
        <f t="shared" si="51"/>
        <v>-4.6624706978979479E-3</v>
      </c>
      <c r="DF50" s="14">
        <f t="shared" si="52"/>
        <v>7.4563802348060954E-2</v>
      </c>
      <c r="DG50" s="14">
        <f t="shared" si="105"/>
        <v>0.73654834283341775</v>
      </c>
      <c r="DH50" s="14">
        <f t="shared" si="106"/>
        <v>0.84655442751020182</v>
      </c>
      <c r="DI50" s="14">
        <f t="shared" si="107"/>
        <v>-3.4455724897981543E-3</v>
      </c>
      <c r="DJ50" s="14">
        <f t="shared" si="108"/>
        <v>-0.99245515493364822</v>
      </c>
      <c r="DK50" s="14">
        <f t="shared" si="109"/>
        <v>0.84652823357038376</v>
      </c>
      <c r="DL50" s="14">
        <f t="shared" si="53"/>
        <v>0.85</v>
      </c>
      <c r="DM50" s="14">
        <f t="shared" si="54"/>
        <v>0.65123419223116707</v>
      </c>
      <c r="DN50" s="14">
        <f t="shared" si="55"/>
        <v>-0.28536561225439194</v>
      </c>
      <c r="DO50" s="14">
        <f t="shared" si="56"/>
        <v>7.2337724011873022E-2</v>
      </c>
      <c r="DP50" s="14">
        <f t="shared" si="57"/>
        <v>-4.6624706978979479E-3</v>
      </c>
      <c r="DQ50" s="14">
        <f t="shared" si="58"/>
        <v>7.4563802348060954E-2</v>
      </c>
      <c r="DR50" s="14">
        <f t="shared" si="59"/>
        <v>0.73654834283341775</v>
      </c>
      <c r="DS50" s="14">
        <f t="shared" si="60"/>
        <v>0.84655442751020182</v>
      </c>
      <c r="DT50" s="14">
        <f t="shared" si="61"/>
        <v>-3.4455724897981543E-3</v>
      </c>
      <c r="DU50" s="14">
        <f t="shared" si="62"/>
        <v>0.84652823357038376</v>
      </c>
      <c r="DV50" s="14">
        <f t="shared" si="63"/>
        <v>0.65390502223629343</v>
      </c>
      <c r="DW50" s="14">
        <f t="shared" si="64"/>
        <v>-0.28653594859227538</v>
      </c>
      <c r="DX50" s="14">
        <f t="shared" si="65"/>
        <v>7.2932281066492119E-2</v>
      </c>
      <c r="DY50" s="14">
        <f t="shared" si="66"/>
        <v>-4.7588663406198696E-3</v>
      </c>
      <c r="DZ50" s="14">
        <f t="shared" si="67"/>
        <v>7.5321350177401325E-2</v>
      </c>
      <c r="EA50" s="14">
        <f t="shared" si="68"/>
        <v>0.7346995256349188</v>
      </c>
      <c r="EB50" s="14">
        <f t="shared" si="69"/>
        <v>0.84649375906035484</v>
      </c>
      <c r="EC50" s="14">
        <f t="shared" si="70"/>
        <v>-3.4474510028914551E-5</v>
      </c>
      <c r="ED50" s="14">
        <f t="shared" si="71"/>
        <v>-0.98252519255631909</v>
      </c>
      <c r="EE50" s="14">
        <f t="shared" si="72"/>
        <v>0.84649314591025038</v>
      </c>
      <c r="EI50">
        <f t="shared" si="20"/>
        <v>2266.9308742026669</v>
      </c>
      <c r="ES50">
        <f t="shared" si="110"/>
        <v>7.5799662225881512</v>
      </c>
      <c r="ET50">
        <f t="shared" si="73"/>
        <v>0.11310411328648222</v>
      </c>
      <c r="EU50">
        <f t="shared" si="111"/>
        <v>1.3749620773845865</v>
      </c>
      <c r="EV50">
        <f t="shared" si="112"/>
        <v>1.7242284156750876E-2</v>
      </c>
    </row>
    <row r="51" spans="3:152">
      <c r="C51" s="4">
        <f t="shared" si="74"/>
        <v>2156.4426544426228</v>
      </c>
      <c r="D51" s="4">
        <f>Sheet4!D51</f>
        <v>2567.5088477336867</v>
      </c>
      <c r="E51" s="4">
        <f t="shared" si="21"/>
        <v>2222.6372641010644</v>
      </c>
      <c r="F51" s="4">
        <f t="shared" si="22"/>
        <v>344.87158363262233</v>
      </c>
      <c r="G51">
        <f t="shared" si="0"/>
        <v>2361.9757510881545</v>
      </c>
      <c r="I51">
        <f t="shared" si="1"/>
        <v>2361.9757510881545</v>
      </c>
      <c r="M51">
        <f t="shared" si="23"/>
        <v>401.43347824098697</v>
      </c>
      <c r="O51">
        <f t="shared" si="24"/>
        <v>1.1828053896971888</v>
      </c>
      <c r="P51">
        <f t="shared" si="25"/>
        <v>6.2857322282620851E-3</v>
      </c>
      <c r="Q51">
        <f t="shared" si="26"/>
        <v>118.28053896971889</v>
      </c>
      <c r="R51">
        <f t="shared" si="75"/>
        <v>664.14522631497164</v>
      </c>
      <c r="S51">
        <f t="shared" si="27"/>
        <v>-95.187029461719703</v>
      </c>
      <c r="T51">
        <f t="shared" si="76"/>
        <v>0.76985665217590138</v>
      </c>
      <c r="U51">
        <f t="shared" si="28"/>
        <v>48.33</v>
      </c>
      <c r="V51">
        <f t="shared" si="29"/>
        <v>0.98567115808099071</v>
      </c>
      <c r="W51">
        <f t="shared" si="30"/>
        <v>47.637487070054277</v>
      </c>
      <c r="X51">
        <f t="shared" si="31"/>
        <v>56.345876458090345</v>
      </c>
      <c r="Y51">
        <f t="shared" si="2"/>
        <v>1.1828053896971888</v>
      </c>
      <c r="Z51">
        <f t="shared" si="32"/>
        <v>47.637487070054277</v>
      </c>
      <c r="AE51">
        <f t="shared" si="113"/>
        <v>0.43589542649874607</v>
      </c>
      <c r="AF51">
        <f t="shared" si="114"/>
        <v>0.64413103138116612</v>
      </c>
      <c r="AG51">
        <f t="shared" si="33"/>
        <v>1.2755005631930425</v>
      </c>
      <c r="AH51">
        <f t="shared" si="3"/>
        <v>0</v>
      </c>
      <c r="AI51">
        <f t="shared" si="4"/>
        <v>1.2755005631930425</v>
      </c>
      <c r="AJ51">
        <f t="shared" si="77"/>
        <v>1.2755005631930425</v>
      </c>
      <c r="AK51">
        <f t="shared" si="5"/>
        <v>0</v>
      </c>
      <c r="AL51">
        <f t="shared" si="6"/>
        <v>30</v>
      </c>
      <c r="AM51">
        <f t="shared" si="78"/>
        <v>30</v>
      </c>
      <c r="AO51">
        <f t="shared" si="79"/>
        <v>3.541193030117173</v>
      </c>
      <c r="AQ51">
        <f t="shared" si="34"/>
        <v>0.84616135307126172</v>
      </c>
      <c r="AS51">
        <f t="shared" si="7"/>
        <v>0.35233916174081764</v>
      </c>
      <c r="AT51">
        <f t="shared" si="7"/>
        <v>-5.049816943686853E-2</v>
      </c>
      <c r="AU51">
        <f t="shared" si="80"/>
        <v>0.30184099230394912</v>
      </c>
      <c r="AV51">
        <f t="shared" si="35"/>
        <v>1.1673005679295463</v>
      </c>
      <c r="AW51">
        <f t="shared" si="81"/>
        <v>-0.16730056792954628</v>
      </c>
      <c r="AX51">
        <f t="shared" si="8"/>
        <v>0.94975349404769849</v>
      </c>
      <c r="AY51">
        <f t="shared" si="82"/>
        <v>0.94975349404769849</v>
      </c>
      <c r="AZ51">
        <f t="shared" si="83"/>
        <v>0.766516639217944</v>
      </c>
      <c r="BA51">
        <f t="shared" si="84"/>
        <v>-0.10985916788858209</v>
      </c>
      <c r="BB51">
        <f t="shared" si="9"/>
        <v>25.385647918944329</v>
      </c>
      <c r="BC51">
        <f t="shared" si="85"/>
        <v>5.9562205961440056E-3</v>
      </c>
      <c r="BD51">
        <f t="shared" si="86"/>
        <v>2.06928226532562E-3</v>
      </c>
      <c r="BE51">
        <f t="shared" si="87"/>
        <v>0.94161040597416334</v>
      </c>
      <c r="BF51">
        <f t="shared" si="88"/>
        <v>2.1975991898526221E-3</v>
      </c>
      <c r="BG51">
        <f t="shared" si="36"/>
        <v>3.1545097467590415E-3</v>
      </c>
      <c r="BH51" t="e">
        <f t="shared" si="37"/>
        <v>#NUM!</v>
      </c>
      <c r="BI51" t="e">
        <f t="shared" si="89"/>
        <v>#NUM!</v>
      </c>
      <c r="BJ51" t="e">
        <f t="shared" si="90"/>
        <v>#NUM!</v>
      </c>
      <c r="BK51" t="e">
        <f t="shared" si="91"/>
        <v>#NUM!</v>
      </c>
      <c r="BL51" t="e">
        <f t="shared" si="92"/>
        <v>#NUM!</v>
      </c>
      <c r="BM51">
        <f t="shared" si="38"/>
        <v>-1.5470570854652061E-5</v>
      </c>
      <c r="BN51">
        <f t="shared" si="93"/>
        <v>1.0896826834083959</v>
      </c>
      <c r="BO51">
        <f t="shared" si="94"/>
        <v>1.0008271121855414</v>
      </c>
      <c r="BP51">
        <f t="shared" si="95"/>
        <v>1.0887821384342971</v>
      </c>
      <c r="BQ51">
        <f t="shared" si="39"/>
        <v>1</v>
      </c>
      <c r="BR51">
        <f t="shared" si="40"/>
        <v>1</v>
      </c>
      <c r="BS51">
        <f t="shared" si="41"/>
        <v>1</v>
      </c>
      <c r="BT51">
        <f t="shared" si="10"/>
        <v>16.784552261701965</v>
      </c>
      <c r="BU51">
        <f t="shared" si="11"/>
        <v>-0.39897454898828583</v>
      </c>
      <c r="BV51">
        <f t="shared" si="12"/>
        <v>30886.158565356774</v>
      </c>
      <c r="BW51">
        <f t="shared" si="13"/>
        <v>1.2755005631930425</v>
      </c>
      <c r="BX51">
        <f t="shared" si="14"/>
        <v>3196.3709372428239</v>
      </c>
      <c r="BY51">
        <f t="shared" si="96"/>
        <v>1.6187778227438283E-4</v>
      </c>
      <c r="BZ51">
        <f t="shared" si="97"/>
        <v>1.5784150522754937E-3</v>
      </c>
      <c r="CA51">
        <f t="shared" si="98"/>
        <v>-2.3706403233815396</v>
      </c>
      <c r="CB51">
        <f t="shared" si="99"/>
        <v>9.634079953364278</v>
      </c>
      <c r="CC51">
        <f t="shared" si="100"/>
        <v>1.0774062922615872E-2</v>
      </c>
      <c r="CD51">
        <f t="shared" si="15"/>
        <v>47.637487070054277</v>
      </c>
      <c r="CE51" s="11">
        <f t="shared" si="16"/>
        <v>1677701562.6641552</v>
      </c>
      <c r="CF51" s="18">
        <f t="shared" si="42"/>
        <v>0.33097304829220692</v>
      </c>
      <c r="CG51" s="18">
        <f t="shared" si="17"/>
        <v>66.194609658441379</v>
      </c>
      <c r="CH51">
        <f t="shared" si="101"/>
        <v>6800</v>
      </c>
      <c r="CI51" s="4">
        <f t="shared" si="115"/>
        <v>2222.6372641010644</v>
      </c>
      <c r="CJ51" s="11"/>
      <c r="CK51" s="11"/>
      <c r="CL51" s="11"/>
      <c r="CM51" s="11"/>
      <c r="CN51" s="11"/>
      <c r="CO51" s="11"/>
      <c r="CP51" s="11"/>
      <c r="CQ51" s="13">
        <f t="shared" si="19"/>
        <v>3.541193030117173</v>
      </c>
      <c r="CR51" s="14">
        <v>0.8</v>
      </c>
      <c r="CS51" s="14">
        <f t="shared" si="102"/>
        <v>0.72094691972022595</v>
      </c>
      <c r="CT51" s="14">
        <f t="shared" si="43"/>
        <v>-0.31591317164110377</v>
      </c>
      <c r="CU51" s="14">
        <f t="shared" si="103"/>
        <v>8.8653734012131377E-2</v>
      </c>
      <c r="CV51" s="14">
        <f t="shared" si="104"/>
        <v>-7.7525860560204423E-3</v>
      </c>
      <c r="CW51" s="14">
        <f t="shared" si="44"/>
        <v>9.6208595597525995E-2</v>
      </c>
      <c r="CX51" s="14">
        <f t="shared" si="45"/>
        <v>0.68746100130837406</v>
      </c>
      <c r="CY51" s="14">
        <f t="shared" si="46"/>
        <v>0.84663280589099577</v>
      </c>
      <c r="CZ51" s="14">
        <f t="shared" si="47"/>
        <v>4.6632805890995721E-2</v>
      </c>
      <c r="DA51" s="14">
        <v>0.85</v>
      </c>
      <c r="DB51" s="14">
        <f t="shared" si="48"/>
        <v>0.67853827738374217</v>
      </c>
      <c r="DC51" s="14">
        <f t="shared" si="49"/>
        <v>-0.29733004389750944</v>
      </c>
      <c r="DD51" s="14">
        <f t="shared" si="50"/>
        <v>7.8530643277182149E-2</v>
      </c>
      <c r="DE51" s="14">
        <f t="shared" si="51"/>
        <v>-5.7253481697647707E-3</v>
      </c>
      <c r="DF51" s="14">
        <f t="shared" si="52"/>
        <v>8.257012667296576E-2</v>
      </c>
      <c r="DG51" s="14">
        <f t="shared" si="105"/>
        <v>0.71751700320403877</v>
      </c>
      <c r="DH51" s="14">
        <f t="shared" si="106"/>
        <v>0.8461714173940017</v>
      </c>
      <c r="DI51" s="14">
        <f t="shared" si="107"/>
        <v>-3.8285826059982764E-3</v>
      </c>
      <c r="DJ51" s="14">
        <f t="shared" si="108"/>
        <v>-1.0092277699398813</v>
      </c>
      <c r="DK51" s="14">
        <f t="shared" si="109"/>
        <v>0.84620642364386545</v>
      </c>
      <c r="DL51" s="14">
        <f t="shared" si="53"/>
        <v>0.85</v>
      </c>
      <c r="DM51" s="14">
        <f t="shared" si="54"/>
        <v>0.67853827738374217</v>
      </c>
      <c r="DN51" s="14">
        <f t="shared" si="55"/>
        <v>-0.29733004389750944</v>
      </c>
      <c r="DO51" s="14">
        <f t="shared" si="56"/>
        <v>7.8530643277182149E-2</v>
      </c>
      <c r="DP51" s="14">
        <f t="shared" si="57"/>
        <v>-5.7253481697647707E-3</v>
      </c>
      <c r="DQ51" s="14">
        <f t="shared" si="58"/>
        <v>8.257012667296576E-2</v>
      </c>
      <c r="DR51" s="14">
        <f t="shared" si="59"/>
        <v>0.71751700320403877</v>
      </c>
      <c r="DS51" s="14">
        <f t="shared" si="60"/>
        <v>0.8461714173940017</v>
      </c>
      <c r="DT51" s="14">
        <f t="shared" si="61"/>
        <v>-3.8285826059982764E-3</v>
      </c>
      <c r="DU51" s="14">
        <f t="shared" si="62"/>
        <v>0.84620642364386545</v>
      </c>
      <c r="DV51" s="14">
        <f t="shared" si="63"/>
        <v>0.68158019090967703</v>
      </c>
      <c r="DW51" s="14">
        <f t="shared" si="64"/>
        <v>-0.29866298606502573</v>
      </c>
      <c r="DX51" s="14">
        <f t="shared" si="65"/>
        <v>7.9236333422651448E-2</v>
      </c>
      <c r="DY51" s="14">
        <f t="shared" si="66"/>
        <v>-5.8548387937620936E-3</v>
      </c>
      <c r="DZ51" s="14">
        <f t="shared" si="67"/>
        <v>8.3498701140110307E-2</v>
      </c>
      <c r="EA51" s="14">
        <f t="shared" si="68"/>
        <v>0.71537981156768904</v>
      </c>
      <c r="EB51" s="14">
        <f t="shared" si="69"/>
        <v>0.84616147123914676</v>
      </c>
      <c r="EC51" s="14">
        <f t="shared" si="70"/>
        <v>-4.4952404718689998E-5</v>
      </c>
      <c r="ED51" s="14">
        <f t="shared" si="71"/>
        <v>-0.99737815878178882</v>
      </c>
      <c r="EE51" s="14">
        <f t="shared" si="72"/>
        <v>0.84616135307126172</v>
      </c>
      <c r="EI51">
        <f t="shared" si="20"/>
        <v>2361.9757510881545</v>
      </c>
      <c r="ES51">
        <f t="shared" si="110"/>
        <v>7.9007725119040844</v>
      </c>
      <c r="ET51">
        <f t="shared" si="73"/>
        <v>0.11789100940505307</v>
      </c>
      <c r="EU51">
        <f t="shared" si="111"/>
        <v>1.3991071850105021</v>
      </c>
      <c r="EV51">
        <f t="shared" si="112"/>
        <v>1.7545068366969441E-2</v>
      </c>
    </row>
    <row r="52" spans="3:152">
      <c r="C52" s="4">
        <f t="shared" si="74"/>
        <v>2222.6372641010644</v>
      </c>
      <c r="D52" s="4">
        <f>Sheet4!D52</f>
        <v>2702.9277366834067</v>
      </c>
      <c r="E52" s="4">
        <f t="shared" si="21"/>
        <v>2288.686662624667</v>
      </c>
      <c r="F52" s="4">
        <f t="shared" si="22"/>
        <v>414.24107405873974</v>
      </c>
      <c r="G52">
        <f t="shared" si="0"/>
        <v>2462.7825003922353</v>
      </c>
      <c r="I52">
        <f t="shared" si="1"/>
        <v>2462.7825003922353</v>
      </c>
      <c r="M52">
        <f t="shared" si="23"/>
        <v>420.20859011414905</v>
      </c>
      <c r="O52">
        <f t="shared" si="24"/>
        <v>1.1802203727952623</v>
      </c>
      <c r="P52">
        <f t="shared" si="25"/>
        <v>6.0301339507947936E-3</v>
      </c>
      <c r="Q52">
        <f t="shared" si="26"/>
        <v>118.02203727952623</v>
      </c>
      <c r="R52">
        <f t="shared" si="75"/>
        <v>662.69373932453982</v>
      </c>
      <c r="S52">
        <f t="shared" si="27"/>
        <v>-102.63805979642453</v>
      </c>
      <c r="T52">
        <f t="shared" si="76"/>
        <v>0.76797914098858511</v>
      </c>
      <c r="U52">
        <f t="shared" si="28"/>
        <v>48.33</v>
      </c>
      <c r="V52">
        <f t="shared" si="29"/>
        <v>0.98351697732938526</v>
      </c>
      <c r="W52">
        <f t="shared" si="30"/>
        <v>47.533375514329187</v>
      </c>
      <c r="X52">
        <f t="shared" si="31"/>
        <v>56.099858169738781</v>
      </c>
      <c r="Y52">
        <f t="shared" si="2"/>
        <v>1.1802203727952623</v>
      </c>
      <c r="Z52">
        <f t="shared" si="32"/>
        <v>47.533375514329187</v>
      </c>
      <c r="AE52">
        <f t="shared" si="113"/>
        <v>0.42772117667683601</v>
      </c>
      <c r="AF52">
        <f t="shared" si="114"/>
        <v>0.63688275607737865</v>
      </c>
      <c r="AG52">
        <f t="shared" si="33"/>
        <v>1.2365507209938238</v>
      </c>
      <c r="AH52">
        <f t="shared" si="3"/>
        <v>0</v>
      </c>
      <c r="AI52">
        <f t="shared" si="4"/>
        <v>1.2365507209938238</v>
      </c>
      <c r="AJ52">
        <f t="shared" si="77"/>
        <v>1.2365507209938238</v>
      </c>
      <c r="AK52">
        <f t="shared" si="5"/>
        <v>0</v>
      </c>
      <c r="AL52">
        <f t="shared" si="6"/>
        <v>30</v>
      </c>
      <c r="AM52">
        <f t="shared" si="78"/>
        <v>30</v>
      </c>
      <c r="AO52">
        <f t="shared" si="79"/>
        <v>3.6923275867949554</v>
      </c>
      <c r="AQ52">
        <f t="shared" si="34"/>
        <v>0.84639851641619246</v>
      </c>
      <c r="AS52">
        <f t="shared" si="7"/>
        <v>0.3515691257769607</v>
      </c>
      <c r="AT52">
        <f t="shared" si="7"/>
        <v>-5.4451054556290068E-2</v>
      </c>
      <c r="AU52">
        <f t="shared" si="80"/>
        <v>0.29711807122067063</v>
      </c>
      <c r="AV52">
        <f t="shared" si="35"/>
        <v>1.1832640281103908</v>
      </c>
      <c r="AW52">
        <f t="shared" si="81"/>
        <v>-0.18326402811039078</v>
      </c>
      <c r="AX52">
        <f t="shared" si="8"/>
        <v>0.95351810951436755</v>
      </c>
      <c r="AY52">
        <f t="shared" si="82"/>
        <v>0.95351810951436755</v>
      </c>
      <c r="AZ52">
        <f t="shared" si="83"/>
        <v>0.76442318741216597</v>
      </c>
      <c r="BA52">
        <f t="shared" si="84"/>
        <v>-0.11839392492126707</v>
      </c>
      <c r="BB52">
        <f t="shared" si="9"/>
        <v>25.357892625012312</v>
      </c>
      <c r="BC52">
        <f t="shared" si="85"/>
        <v>5.7774953053204674E-3</v>
      </c>
      <c r="BD52">
        <f t="shared" si="86"/>
        <v>2.0648280199839601E-3</v>
      </c>
      <c r="BE52">
        <f t="shared" si="87"/>
        <v>0.94332414012585375</v>
      </c>
      <c r="BF52">
        <f t="shared" si="88"/>
        <v>2.1888849570927769E-3</v>
      </c>
      <c r="BG52">
        <f t="shared" si="36"/>
        <v>3.1334198425226338E-3</v>
      </c>
      <c r="BH52" t="e">
        <f t="shared" si="37"/>
        <v>#NUM!</v>
      </c>
      <c r="BI52" t="e">
        <f t="shared" si="89"/>
        <v>#NUM!</v>
      </c>
      <c r="BJ52" t="e">
        <f t="shared" si="90"/>
        <v>#NUM!</v>
      </c>
      <c r="BK52" t="e">
        <f t="shared" si="91"/>
        <v>#NUM!</v>
      </c>
      <c r="BL52" t="e">
        <f t="shared" si="92"/>
        <v>#NUM!</v>
      </c>
      <c r="BM52">
        <f t="shared" si="38"/>
        <v>-1.6519173229321799E-5</v>
      </c>
      <c r="BN52">
        <f t="shared" si="93"/>
        <v>1.0897561086283047</v>
      </c>
      <c r="BO52">
        <f t="shared" si="94"/>
        <v>1.00088320052655</v>
      </c>
      <c r="BP52">
        <f t="shared" si="95"/>
        <v>1.0887944847660547</v>
      </c>
      <c r="BQ52">
        <f t="shared" si="39"/>
        <v>1</v>
      </c>
      <c r="BR52">
        <f t="shared" si="40"/>
        <v>1</v>
      </c>
      <c r="BS52">
        <f t="shared" si="41"/>
        <v>1</v>
      </c>
      <c r="BT52">
        <f t="shared" si="10"/>
        <v>16.711267274800701</v>
      </c>
      <c r="BU52">
        <f t="shared" si="11"/>
        <v>-0.44843796270336034</v>
      </c>
      <c r="BV52">
        <f t="shared" si="12"/>
        <v>30654.782740131006</v>
      </c>
      <c r="BW52">
        <f t="shared" si="13"/>
        <v>1.2365507209938238</v>
      </c>
      <c r="BX52">
        <f t="shared" si="14"/>
        <v>3272.3536956455373</v>
      </c>
      <c r="BY52">
        <f t="shared" si="96"/>
        <v>1.6187778227438283E-4</v>
      </c>
      <c r="BZ52">
        <f t="shared" si="97"/>
        <v>1.5417648791185251E-3</v>
      </c>
      <c r="CA52">
        <f t="shared" si="98"/>
        <v>-2.3795993112794842</v>
      </c>
      <c r="CB52">
        <f t="shared" si="99"/>
        <v>9.6669053793421451</v>
      </c>
      <c r="CC52">
        <f t="shared" si="100"/>
        <v>1.0701017261593049E-2</v>
      </c>
      <c r="CD52">
        <f t="shared" si="15"/>
        <v>47.533375514329187</v>
      </c>
      <c r="CE52" s="11">
        <f t="shared" si="16"/>
        <v>1645050162.1433668</v>
      </c>
      <c r="CF52" s="18">
        <f t="shared" si="42"/>
        <v>0.33024699261801393</v>
      </c>
      <c r="CG52" s="18">
        <f t="shared" si="17"/>
        <v>66.04939852360279</v>
      </c>
      <c r="CH52">
        <f t="shared" si="101"/>
        <v>7000</v>
      </c>
      <c r="CI52" s="4">
        <f t="shared" si="115"/>
        <v>2288.686662624667</v>
      </c>
      <c r="CJ52" s="11"/>
      <c r="CK52" s="11"/>
      <c r="CL52" s="11"/>
      <c r="CM52" s="11"/>
      <c r="CN52" s="11"/>
      <c r="CO52" s="11"/>
      <c r="CP52" s="11"/>
      <c r="CQ52" s="13">
        <f t="shared" si="19"/>
        <v>3.6923275867949554</v>
      </c>
      <c r="CR52" s="14">
        <v>0.8</v>
      </c>
      <c r="CS52" s="14">
        <f t="shared" si="102"/>
        <v>0.7517162091019246</v>
      </c>
      <c r="CT52" s="14">
        <f t="shared" si="43"/>
        <v>-0.32939602805095913</v>
      </c>
      <c r="CU52" s="14">
        <f t="shared" si="103"/>
        <v>9.6382520875803235E-2</v>
      </c>
      <c r="CV52" s="14">
        <f t="shared" si="104"/>
        <v>-9.5543185582452148E-3</v>
      </c>
      <c r="CW52" s="14">
        <f t="shared" si="44"/>
        <v>0.10708170437323102</v>
      </c>
      <c r="CX52" s="14">
        <f t="shared" si="45"/>
        <v>0.66536421018753933</v>
      </c>
      <c r="CY52" s="14">
        <f t="shared" si="46"/>
        <v>0.84778914503891967</v>
      </c>
      <c r="CZ52" s="14">
        <f t="shared" si="47"/>
        <v>4.7789145038919623E-2</v>
      </c>
      <c r="DA52" s="14">
        <v>0.85</v>
      </c>
      <c r="DB52" s="14">
        <f t="shared" si="48"/>
        <v>0.70749760856651733</v>
      </c>
      <c r="DC52" s="14">
        <f t="shared" si="49"/>
        <v>-0.31001979110678513</v>
      </c>
      <c r="DD52" s="14">
        <f t="shared" si="50"/>
        <v>8.5376904305209791E-2</v>
      </c>
      <c r="DE52" s="14">
        <f t="shared" si="51"/>
        <v>-7.0559423494975463E-3</v>
      </c>
      <c r="DF52" s="14">
        <f t="shared" si="52"/>
        <v>9.171898389481542E-2</v>
      </c>
      <c r="DG52" s="14">
        <f t="shared" si="105"/>
        <v>0.69704966423473946</v>
      </c>
      <c r="DH52" s="14">
        <f t="shared" si="106"/>
        <v>0.84634574247575489</v>
      </c>
      <c r="DI52" s="14">
        <f t="shared" si="107"/>
        <v>-3.6542575242450859E-3</v>
      </c>
      <c r="DJ52" s="14">
        <f t="shared" si="108"/>
        <v>-1.0288680512632955</v>
      </c>
      <c r="DK52" s="14">
        <f t="shared" si="109"/>
        <v>0.84644827388725097</v>
      </c>
      <c r="DL52" s="14">
        <f t="shared" si="53"/>
        <v>0.85</v>
      </c>
      <c r="DM52" s="14">
        <f t="shared" si="54"/>
        <v>0.70749760856651733</v>
      </c>
      <c r="DN52" s="14">
        <f t="shared" si="55"/>
        <v>-0.31001979110678513</v>
      </c>
      <c r="DO52" s="14">
        <f t="shared" si="56"/>
        <v>8.5376904305209791E-2</v>
      </c>
      <c r="DP52" s="14">
        <f t="shared" si="57"/>
        <v>-7.0559423494975463E-3</v>
      </c>
      <c r="DQ52" s="14">
        <f t="shared" si="58"/>
        <v>9.171898389481542E-2</v>
      </c>
      <c r="DR52" s="14">
        <f t="shared" si="59"/>
        <v>0.69704966423473946</v>
      </c>
      <c r="DS52" s="14">
        <f t="shared" si="60"/>
        <v>0.84634574247575489</v>
      </c>
      <c r="DT52" s="14">
        <f t="shared" si="61"/>
        <v>-3.6542575242450859E-3</v>
      </c>
      <c r="DU52" s="14">
        <f t="shared" si="62"/>
        <v>0.84644827388725097</v>
      </c>
      <c r="DV52" s="14">
        <f t="shared" si="63"/>
        <v>0.71046629290148933</v>
      </c>
      <c r="DW52" s="14">
        <f t="shared" si="64"/>
        <v>-0.31132064482875704</v>
      </c>
      <c r="DX52" s="14">
        <f t="shared" si="65"/>
        <v>8.6094896373647853E-2</v>
      </c>
      <c r="DY52" s="14">
        <f t="shared" si="66"/>
        <v>-7.2052247779008623E-3</v>
      </c>
      <c r="DZ52" s="14">
        <f t="shared" si="67"/>
        <v>9.2696580252754873E-2</v>
      </c>
      <c r="EA52" s="14">
        <f t="shared" si="68"/>
        <v>0.69493729760219758</v>
      </c>
      <c r="EB52" s="14">
        <f t="shared" si="69"/>
        <v>0.84639778730060633</v>
      </c>
      <c r="EC52" s="14">
        <f t="shared" si="70"/>
        <v>-5.048658664463801E-5</v>
      </c>
      <c r="ED52" s="14">
        <f t="shared" si="71"/>
        <v>-1.0146533891407399</v>
      </c>
      <c r="EE52" s="14">
        <f t="shared" si="72"/>
        <v>0.84639851641619246</v>
      </c>
      <c r="EI52">
        <f t="shared" si="20"/>
        <v>2462.7825003922353</v>
      </c>
      <c r="ES52">
        <f t="shared" si="110"/>
        <v>8.2356157535898031</v>
      </c>
      <c r="ET52">
        <f t="shared" si="73"/>
        <v>0.12288735725525538</v>
      </c>
      <c r="EU52">
        <f t="shared" si="111"/>
        <v>1.4250680058680179</v>
      </c>
      <c r="EV52">
        <f t="shared" si="112"/>
        <v>1.7870621964068824E-2</v>
      </c>
    </row>
    <row r="53" spans="3:152">
      <c r="C53" s="4">
        <f t="shared" si="74"/>
        <v>2288.686662624667</v>
      </c>
      <c r="D53" s="4">
        <f>Sheet4!D53</f>
        <v>2852.5858510137127</v>
      </c>
      <c r="E53" s="4">
        <f t="shared" si="21"/>
        <v>2354.581070297068</v>
      </c>
      <c r="F53" s="4">
        <f t="shared" si="22"/>
        <v>498.00478071664475</v>
      </c>
      <c r="G53">
        <f t="shared" si="0"/>
        <v>2570.6362568191898</v>
      </c>
      <c r="I53">
        <f t="shared" si="1"/>
        <v>2570.6362568191898</v>
      </c>
      <c r="M53">
        <f t="shared" si="23"/>
        <v>440.3760391979319</v>
      </c>
      <c r="O53">
        <f t="shared" si="24"/>
        <v>1.1774609028695353</v>
      </c>
      <c r="P53">
        <f t="shared" si="25"/>
        <v>5.7832870201928906E-3</v>
      </c>
      <c r="Q53">
        <f t="shared" si="26"/>
        <v>117.74609028695353</v>
      </c>
      <c r="R53">
        <f t="shared" si="75"/>
        <v>661.14429696124409</v>
      </c>
      <c r="S53">
        <f t="shared" si="27"/>
        <v>-110.09992764491325</v>
      </c>
      <c r="T53">
        <f t="shared" si="76"/>
        <v>0.76596239608020689</v>
      </c>
      <c r="U53">
        <f t="shared" si="28"/>
        <v>48.33</v>
      </c>
      <c r="V53">
        <f t="shared" si="29"/>
        <v>0.98121741905794613</v>
      </c>
      <c r="W53">
        <f t="shared" si="30"/>
        <v>47.422237863070535</v>
      </c>
      <c r="X53">
        <f t="shared" si="31"/>
        <v>55.837831010344892</v>
      </c>
      <c r="Y53">
        <f t="shared" si="2"/>
        <v>1.1774609028695353</v>
      </c>
      <c r="Z53">
        <f t="shared" si="32"/>
        <v>47.422237863070535</v>
      </c>
      <c r="AE53">
        <f t="shared" si="113"/>
        <v>0.41942440031256623</v>
      </c>
      <c r="AF53">
        <f t="shared" si="114"/>
        <v>0.62944442494963959</v>
      </c>
      <c r="AG53">
        <f t="shared" si="33"/>
        <v>1.1976230034274873</v>
      </c>
      <c r="AH53">
        <f t="shared" si="3"/>
        <v>0</v>
      </c>
      <c r="AI53">
        <f t="shared" si="4"/>
        <v>1.1976230034274873</v>
      </c>
      <c r="AJ53">
        <f t="shared" si="77"/>
        <v>1.1976230034274873</v>
      </c>
      <c r="AK53">
        <f t="shared" si="5"/>
        <v>0</v>
      </c>
      <c r="AL53">
        <f t="shared" si="6"/>
        <v>30</v>
      </c>
      <c r="AM53">
        <f t="shared" si="78"/>
        <v>30</v>
      </c>
      <c r="AO53">
        <f t="shared" si="79"/>
        <v>3.8540273715430131</v>
      </c>
      <c r="AQ53">
        <f t="shared" si="34"/>
        <v>0.8473000853584669</v>
      </c>
      <c r="AS53">
        <f t="shared" si="7"/>
        <v>0.35074712299531241</v>
      </c>
      <c r="AT53">
        <f t="shared" si="7"/>
        <v>-5.8409689141898632E-2</v>
      </c>
      <c r="AU53">
        <f t="shared" si="80"/>
        <v>0.29233743385341376</v>
      </c>
      <c r="AV53">
        <f t="shared" si="35"/>
        <v>1.1998022913862851</v>
      </c>
      <c r="AW53">
        <f t="shared" si="81"/>
        <v>-0.19980229138628514</v>
      </c>
      <c r="AX53">
        <f t="shared" si="8"/>
        <v>0.95726826800125553</v>
      </c>
      <c r="AY53">
        <f t="shared" si="82"/>
        <v>0.95726826800125553</v>
      </c>
      <c r="AZ53">
        <f t="shared" si="83"/>
        <v>0.7621897211190457</v>
      </c>
      <c r="BA53">
        <f t="shared" si="84"/>
        <v>-0.1269269560859915</v>
      </c>
      <c r="BB53">
        <f t="shared" si="9"/>
        <v>25.328230668109402</v>
      </c>
      <c r="BC53">
        <f t="shared" si="85"/>
        <v>5.5988901702505303E-3</v>
      </c>
      <c r="BD53">
        <f t="shared" si="86"/>
        <v>2.0603399047645216E-3</v>
      </c>
      <c r="BE53">
        <f t="shared" si="87"/>
        <v>0.94503919046443619</v>
      </c>
      <c r="BF53">
        <f t="shared" si="88"/>
        <v>2.1801634530648141E-3</v>
      </c>
      <c r="BG53">
        <f t="shared" si="36"/>
        <v>3.1118162419365297E-3</v>
      </c>
      <c r="BH53" t="e">
        <f t="shared" si="37"/>
        <v>#NUM!</v>
      </c>
      <c r="BI53" t="e">
        <f t="shared" si="89"/>
        <v>#NUM!</v>
      </c>
      <c r="BJ53" t="e">
        <f t="shared" si="90"/>
        <v>#NUM!</v>
      </c>
      <c r="BK53" t="e">
        <f t="shared" si="91"/>
        <v>#NUM!</v>
      </c>
      <c r="BL53" t="e">
        <f t="shared" si="92"/>
        <v>#NUM!</v>
      </c>
      <c r="BM53">
        <f t="shared" si="38"/>
        <v>-1.7543579959690039E-5</v>
      </c>
      <c r="BN53">
        <f t="shared" si="93"/>
        <v>1.0898278445797596</v>
      </c>
      <c r="BO53">
        <f t="shared" si="94"/>
        <v>1.0009379978992323</v>
      </c>
      <c r="BP53">
        <f t="shared" si="95"/>
        <v>1.0888065463266348</v>
      </c>
      <c r="BQ53">
        <f t="shared" si="39"/>
        <v>1</v>
      </c>
      <c r="BR53">
        <f t="shared" si="40"/>
        <v>1</v>
      </c>
      <c r="BS53">
        <f t="shared" si="41"/>
        <v>1</v>
      </c>
      <c r="BT53">
        <f t="shared" si="10"/>
        <v>16.633213496471363</v>
      </c>
      <c r="BU53">
        <f t="shared" si="11"/>
        <v>-0.50157520315958659</v>
      </c>
      <c r="BV53">
        <f t="shared" si="12"/>
        <v>30407.492917360963</v>
      </c>
      <c r="BW53">
        <f t="shared" si="13"/>
        <v>1.1976230034274873</v>
      </c>
      <c r="BX53">
        <f t="shared" si="14"/>
        <v>3351.4629007663943</v>
      </c>
      <c r="BY53">
        <f t="shared" si="96"/>
        <v>1.6187778227438283E-4</v>
      </c>
      <c r="BZ53">
        <f t="shared" si="97"/>
        <v>1.505372474463701E-3</v>
      </c>
      <c r="CA53">
        <f t="shared" si="98"/>
        <v>-2.3887041800928333</v>
      </c>
      <c r="CB53">
        <f t="shared" si="99"/>
        <v>9.7002804663377145</v>
      </c>
      <c r="CC53">
        <f t="shared" si="100"/>
        <v>1.0627507433277736E-2</v>
      </c>
      <c r="CD53">
        <f t="shared" si="15"/>
        <v>47.422237863070535</v>
      </c>
      <c r="CE53" s="11">
        <f t="shared" si="16"/>
        <v>1611264554.2511468</v>
      </c>
      <c r="CF53" s="18">
        <f t="shared" si="42"/>
        <v>0.32947203836200573</v>
      </c>
      <c r="CG53" s="18">
        <f t="shared" si="17"/>
        <v>65.894407672401144</v>
      </c>
      <c r="CH53">
        <f t="shared" si="101"/>
        <v>7200</v>
      </c>
      <c r="CI53" s="4">
        <f t="shared" si="115"/>
        <v>2354.581070297068</v>
      </c>
      <c r="CJ53" s="11"/>
      <c r="CK53" s="11"/>
      <c r="CL53" s="11"/>
      <c r="CM53" s="11"/>
      <c r="CN53" s="11"/>
      <c r="CO53" s="11"/>
      <c r="CP53" s="11"/>
      <c r="CQ53" s="13">
        <f t="shared" si="19"/>
        <v>3.8540273715430131</v>
      </c>
      <c r="CR53" s="14">
        <v>0.8</v>
      </c>
      <c r="CS53" s="14">
        <f t="shared" si="102"/>
        <v>0.78463645963389816</v>
      </c>
      <c r="CT53" s="14">
        <f t="shared" si="43"/>
        <v>-0.34382141842617758</v>
      </c>
      <c r="CU53" s="14">
        <f t="shared" si="103"/>
        <v>0.10500921703344923</v>
      </c>
      <c r="CV53" s="14">
        <f t="shared" si="104"/>
        <v>-1.1837842719607219E-2</v>
      </c>
      <c r="CW53" s="14">
        <f t="shared" si="44"/>
        <v>0.11968883122837159</v>
      </c>
      <c r="CX53" s="14">
        <f t="shared" si="45"/>
        <v>0.64153803657748565</v>
      </c>
      <c r="CY53" s="14">
        <f t="shared" si="46"/>
        <v>0.84981057911338231</v>
      </c>
      <c r="CZ53" s="14">
        <f t="shared" si="47"/>
        <v>4.981057911338227E-2</v>
      </c>
      <c r="DA53" s="14">
        <v>0.85</v>
      </c>
      <c r="DB53" s="14">
        <f t="shared" si="48"/>
        <v>0.73848137377308065</v>
      </c>
      <c r="DC53" s="14">
        <f t="shared" si="49"/>
        <v>-0.32359662910699066</v>
      </c>
      <c r="DD53" s="14">
        <f t="shared" si="50"/>
        <v>9.3018545192259536E-2</v>
      </c>
      <c r="DE53" s="14">
        <f t="shared" si="51"/>
        <v>-8.7423436075286867E-3</v>
      </c>
      <c r="DF53" s="14">
        <f t="shared" si="52"/>
        <v>0.10230015845362411</v>
      </c>
      <c r="DG53" s="14">
        <f t="shared" si="105"/>
        <v>0.67489323761573838</v>
      </c>
      <c r="DH53" s="14">
        <f t="shared" si="106"/>
        <v>0.84720594484016687</v>
      </c>
      <c r="DI53" s="14">
        <f t="shared" si="107"/>
        <v>-2.7940551598331087E-3</v>
      </c>
      <c r="DJ53" s="14">
        <f t="shared" si="108"/>
        <v>-1.0520926854643089</v>
      </c>
      <c r="DK53" s="14">
        <f t="shared" si="109"/>
        <v>0.84734428800956818</v>
      </c>
      <c r="DL53" s="14">
        <f t="shared" si="53"/>
        <v>0.85</v>
      </c>
      <c r="DM53" s="14">
        <f t="shared" si="54"/>
        <v>0.73848137377308065</v>
      </c>
      <c r="DN53" s="14">
        <f t="shared" si="55"/>
        <v>-0.32359662910699066</v>
      </c>
      <c r="DO53" s="14">
        <f t="shared" si="56"/>
        <v>9.3018545192259536E-2</v>
      </c>
      <c r="DP53" s="14">
        <f t="shared" si="57"/>
        <v>-8.7423436075286867E-3</v>
      </c>
      <c r="DQ53" s="14">
        <f t="shared" si="58"/>
        <v>0.10230015845362413</v>
      </c>
      <c r="DR53" s="14">
        <f t="shared" si="59"/>
        <v>0.67489323761573838</v>
      </c>
      <c r="DS53" s="14">
        <f t="shared" si="60"/>
        <v>0.84720594484016687</v>
      </c>
      <c r="DT53" s="14">
        <f t="shared" si="61"/>
        <v>-2.7940551598331087E-3</v>
      </c>
      <c r="DU53" s="14">
        <f t="shared" si="62"/>
        <v>0.84734428800956818</v>
      </c>
      <c r="DV53" s="14">
        <f t="shared" si="63"/>
        <v>0.74079589204716578</v>
      </c>
      <c r="DW53" s="14">
        <f t="shared" si="64"/>
        <v>-0.3246108324953223</v>
      </c>
      <c r="DX53" s="14">
        <f t="shared" si="65"/>
        <v>9.3602528788344505E-2</v>
      </c>
      <c r="DY53" s="14">
        <f t="shared" si="66"/>
        <v>-8.8802045477868862E-3</v>
      </c>
      <c r="DZ53" s="14">
        <f t="shared" si="67"/>
        <v>0.10312481386445947</v>
      </c>
      <c r="EA53" s="14">
        <f t="shared" si="68"/>
        <v>0.67322927101323016</v>
      </c>
      <c r="EB53" s="14">
        <f t="shared" si="69"/>
        <v>0.84729854410215422</v>
      </c>
      <c r="EC53" s="14">
        <f t="shared" si="70"/>
        <v>-4.574390741396428E-5</v>
      </c>
      <c r="ED53" s="14">
        <f t="shared" si="71"/>
        <v>-1.0348679609539631</v>
      </c>
      <c r="EE53" s="14">
        <f t="shared" si="72"/>
        <v>0.8473000853584669</v>
      </c>
      <c r="EI53">
        <f t="shared" si="20"/>
        <v>2570.6362568191898</v>
      </c>
      <c r="ES53">
        <f t="shared" si="110"/>
        <v>8.5871917917774869</v>
      </c>
      <c r="ET53">
        <f t="shared" si="73"/>
        <v>0.12813338274986699</v>
      </c>
      <c r="EU53">
        <f t="shared" si="111"/>
        <v>1.4531786260885211</v>
      </c>
      <c r="EV53">
        <f t="shared" si="112"/>
        <v>1.8223134451239662E-2</v>
      </c>
    </row>
    <row r="54" spans="3:152">
      <c r="C54" s="4">
        <f t="shared" si="74"/>
        <v>2354.581070297068</v>
      </c>
      <c r="D54" s="4">
        <f>Sheet4!D54</f>
        <v>3019.9791980065975</v>
      </c>
      <c r="E54" s="4">
        <f t="shared" si="21"/>
        <v>2420.3082846513844</v>
      </c>
      <c r="F54" s="4">
        <f t="shared" si="22"/>
        <v>599.67091335521309</v>
      </c>
      <c r="G54">
        <f t="shared" si="0"/>
        <v>2687.2801341518325</v>
      </c>
      <c r="I54">
        <f t="shared" si="1"/>
        <v>2687.2801341518325</v>
      </c>
      <c r="M54">
        <f t="shared" si="23"/>
        <v>462.27649281903695</v>
      </c>
      <c r="O54">
        <f t="shared" si="24"/>
        <v>1.1744837967522113</v>
      </c>
      <c r="P54">
        <f t="shared" si="25"/>
        <v>5.5433305568481006E-3</v>
      </c>
      <c r="Q54">
        <f t="shared" si="26"/>
        <v>117.44837967522113</v>
      </c>
      <c r="R54">
        <f t="shared" si="75"/>
        <v>659.47265187636674</v>
      </c>
      <c r="S54">
        <f t="shared" si="27"/>
        <v>-117.67187691443139</v>
      </c>
      <c r="T54">
        <f t="shared" si="76"/>
        <v>0.76377235071809635</v>
      </c>
      <c r="U54">
        <f t="shared" si="28"/>
        <v>48.33</v>
      </c>
      <c r="V54">
        <f t="shared" si="29"/>
        <v>0.97873649729350942</v>
      </c>
      <c r="W54">
        <f t="shared" si="30"/>
        <v>47.302334914195306</v>
      </c>
      <c r="X54">
        <f t="shared" si="31"/>
        <v>55.555825905268783</v>
      </c>
      <c r="Y54">
        <f t="shared" si="2"/>
        <v>1.1744837967522113</v>
      </c>
      <c r="Z54">
        <f t="shared" si="32"/>
        <v>47.302334914195306</v>
      </c>
      <c r="AE54">
        <f t="shared" si="113"/>
        <v>0.41093010851646417</v>
      </c>
      <c r="AF54">
        <f t="shared" si="114"/>
        <v>0.62174258667719429</v>
      </c>
      <c r="AG54">
        <f t="shared" si="33"/>
        <v>1.1584009282352212</v>
      </c>
      <c r="AH54">
        <f t="shared" si="3"/>
        <v>0</v>
      </c>
      <c r="AI54">
        <f t="shared" si="4"/>
        <v>1.1584009282352212</v>
      </c>
      <c r="AJ54">
        <f t="shared" si="77"/>
        <v>1.1584009282352212</v>
      </c>
      <c r="AK54">
        <f t="shared" si="5"/>
        <v>0</v>
      </c>
      <c r="AL54">
        <f t="shared" si="6"/>
        <v>30</v>
      </c>
      <c r="AM54">
        <f t="shared" si="78"/>
        <v>30</v>
      </c>
      <c r="AO54">
        <f t="shared" si="79"/>
        <v>4.028905748353572</v>
      </c>
      <c r="AQ54">
        <f t="shared" si="34"/>
        <v>0.84899590119997248</v>
      </c>
      <c r="AS54">
        <f t="shared" si="7"/>
        <v>0.34986028980793588</v>
      </c>
      <c r="AT54">
        <f t="shared" si="7"/>
        <v>-6.2426723598607604E-2</v>
      </c>
      <c r="AU54">
        <f t="shared" si="80"/>
        <v>0.28743356620932825</v>
      </c>
      <c r="AV54">
        <f t="shared" si="35"/>
        <v>1.2171866161001681</v>
      </c>
      <c r="AW54">
        <f t="shared" si="81"/>
        <v>-0.2171866161001681</v>
      </c>
      <c r="AX54">
        <f t="shared" si="8"/>
        <v>0.96105189242754252</v>
      </c>
      <c r="AY54">
        <f t="shared" si="82"/>
        <v>0.96105189242754252</v>
      </c>
      <c r="AZ54">
        <f t="shared" si="83"/>
        <v>0.75978157102323807</v>
      </c>
      <c r="BA54">
        <f t="shared" si="84"/>
        <v>-0.13557032767457472</v>
      </c>
      <c r="BB54">
        <f t="shared" si="9"/>
        <v>25.296190303011858</v>
      </c>
      <c r="BC54">
        <f t="shared" si="85"/>
        <v>5.4189554729958279E-3</v>
      </c>
      <c r="BD54">
        <f t="shared" si="86"/>
        <v>2.0557809416796159E-3</v>
      </c>
      <c r="BE54">
        <f t="shared" si="87"/>
        <v>0.94676949338147531</v>
      </c>
      <c r="BF54">
        <f t="shared" si="88"/>
        <v>2.171363733253807E-3</v>
      </c>
      <c r="BG54">
        <f t="shared" si="36"/>
        <v>3.0894639763849509E-3</v>
      </c>
      <c r="BH54" t="e">
        <f t="shared" si="37"/>
        <v>#NUM!</v>
      </c>
      <c r="BI54" t="e">
        <f t="shared" si="89"/>
        <v>#NUM!</v>
      </c>
      <c r="BJ54" t="e">
        <f t="shared" si="90"/>
        <v>#NUM!</v>
      </c>
      <c r="BK54" t="e">
        <f t="shared" si="91"/>
        <v>#NUM!</v>
      </c>
      <c r="BL54" t="e">
        <f t="shared" si="92"/>
        <v>#NUM!</v>
      </c>
      <c r="BM54">
        <f t="shared" si="38"/>
        <v>-1.8557292396446057E-5</v>
      </c>
      <c r="BN54">
        <f t="shared" si="93"/>
        <v>1.089898836468105</v>
      </c>
      <c r="BO54">
        <f t="shared" si="94"/>
        <v>1.0009922263518407</v>
      </c>
      <c r="BP54">
        <f t="shared" si="95"/>
        <v>1.0888184820778162</v>
      </c>
      <c r="BQ54">
        <f t="shared" si="39"/>
        <v>1</v>
      </c>
      <c r="BR54">
        <f t="shared" si="40"/>
        <v>1</v>
      </c>
      <c r="BS54">
        <f t="shared" si="41"/>
        <v>1</v>
      </c>
      <c r="BT54">
        <f t="shared" si="10"/>
        <v>16.549208601672415</v>
      </c>
      <c r="BU54">
        <f t="shared" si="11"/>
        <v>-0.55929154624485977</v>
      </c>
      <c r="BV54">
        <f t="shared" si="12"/>
        <v>30140.354052798724</v>
      </c>
      <c r="BW54">
        <f t="shared" si="13"/>
        <v>1.1584009282352212</v>
      </c>
      <c r="BX54">
        <f t="shared" si="14"/>
        <v>3434.4989182895106</v>
      </c>
      <c r="BY54">
        <f t="shared" si="96"/>
        <v>1.6187778227438283E-4</v>
      </c>
      <c r="BZ54">
        <f t="shared" si="97"/>
        <v>1.4689770240232511E-3</v>
      </c>
      <c r="CA54">
        <f t="shared" si="98"/>
        <v>-2.3980280028284215</v>
      </c>
      <c r="CB54">
        <f t="shared" si="99"/>
        <v>9.7344735822675652</v>
      </c>
      <c r="CC54">
        <f t="shared" si="100"/>
        <v>1.0552978620461551E-2</v>
      </c>
      <c r="CD54">
        <f t="shared" si="15"/>
        <v>47.302334914195306</v>
      </c>
      <c r="CE54" s="11">
        <f t="shared" si="16"/>
        <v>1575960872.2374156</v>
      </c>
      <c r="CF54" s="18">
        <f t="shared" si="42"/>
        <v>0.32863607177158138</v>
      </c>
      <c r="CG54" s="18">
        <f t="shared" si="17"/>
        <v>65.727214354316274</v>
      </c>
      <c r="CH54">
        <f t="shared" si="101"/>
        <v>7400</v>
      </c>
      <c r="CI54" s="4">
        <f t="shared" si="115"/>
        <v>2420.3082846513844</v>
      </c>
      <c r="CJ54" s="11"/>
      <c r="CK54" s="11"/>
      <c r="CL54" s="11"/>
      <c r="CM54" s="11"/>
      <c r="CN54" s="11"/>
      <c r="CO54" s="11"/>
      <c r="CP54" s="11"/>
      <c r="CQ54" s="13">
        <f t="shared" si="19"/>
        <v>4.028905748353572</v>
      </c>
      <c r="CR54" s="14">
        <v>0.8</v>
      </c>
      <c r="CS54" s="14">
        <f t="shared" si="102"/>
        <v>0.82023972271924128</v>
      </c>
      <c r="CT54" s="14">
        <f t="shared" si="43"/>
        <v>-0.35942248343444216</v>
      </c>
      <c r="CU54" s="14">
        <f t="shared" si="103"/>
        <v>0.11475511334254593</v>
      </c>
      <c r="CV54" s="14">
        <f t="shared" si="104"/>
        <v>-1.4778628440139519E-2</v>
      </c>
      <c r="CW54" s="14">
        <f t="shared" si="44"/>
        <v>0.13452905592356806</v>
      </c>
      <c r="CX54" s="14">
        <f t="shared" si="45"/>
        <v>0.6156455424499776</v>
      </c>
      <c r="CY54" s="14">
        <f t="shared" si="46"/>
        <v>0.85293347195759184</v>
      </c>
      <c r="CZ54" s="14">
        <f t="shared" si="47"/>
        <v>5.2933471957591793E-2</v>
      </c>
      <c r="DA54" s="14">
        <v>0.85</v>
      </c>
      <c r="DB54" s="14">
        <f t="shared" si="48"/>
        <v>0.77199032726516836</v>
      </c>
      <c r="DC54" s="14">
        <f t="shared" si="49"/>
        <v>-0.33827998440888679</v>
      </c>
      <c r="DD54" s="14">
        <f t="shared" si="50"/>
        <v>0.10165158828959088</v>
      </c>
      <c r="DE54" s="14">
        <f t="shared" si="51"/>
        <v>-1.0914137899272773E-2</v>
      </c>
      <c r="DF54" s="14">
        <f t="shared" si="52"/>
        <v>0.11472292985017221</v>
      </c>
      <c r="DG54" s="14">
        <f t="shared" si="105"/>
        <v>0.65070837868467279</v>
      </c>
      <c r="DH54" s="14">
        <f t="shared" si="106"/>
        <v>0.84893691346073774</v>
      </c>
      <c r="DI54" s="14">
        <f t="shared" si="107"/>
        <v>-1.0630865392622368E-3</v>
      </c>
      <c r="DJ54" s="14">
        <f t="shared" si="108"/>
        <v>-1.0799311699370819</v>
      </c>
      <c r="DK54" s="14">
        <f t="shared" si="109"/>
        <v>0.84901559787433101</v>
      </c>
      <c r="DL54" s="14">
        <f t="shared" si="53"/>
        <v>0.85</v>
      </c>
      <c r="DM54" s="14">
        <f t="shared" si="54"/>
        <v>0.77199032726516836</v>
      </c>
      <c r="DN54" s="14">
        <f t="shared" si="55"/>
        <v>-0.33827998440888679</v>
      </c>
      <c r="DO54" s="14">
        <f t="shared" si="56"/>
        <v>0.10165158828959088</v>
      </c>
      <c r="DP54" s="14">
        <f t="shared" si="57"/>
        <v>-1.0914137899272773E-2</v>
      </c>
      <c r="DQ54" s="14">
        <f t="shared" si="58"/>
        <v>0.11472292985017221</v>
      </c>
      <c r="DR54" s="14">
        <f t="shared" si="59"/>
        <v>0.65070837868467279</v>
      </c>
      <c r="DS54" s="14">
        <f t="shared" si="60"/>
        <v>0.84893691346073774</v>
      </c>
      <c r="DT54" s="14">
        <f t="shared" si="61"/>
        <v>-1.0630865392622368E-3</v>
      </c>
      <c r="DU54" s="14">
        <f t="shared" si="62"/>
        <v>0.84901559787433101</v>
      </c>
      <c r="DV54" s="14">
        <f t="shared" si="63"/>
        <v>0.77288542144371863</v>
      </c>
      <c r="DW54" s="14">
        <f t="shared" si="64"/>
        <v>-0.33867220751592642</v>
      </c>
      <c r="DX54" s="14">
        <f t="shared" si="65"/>
        <v>0.1018874474452367</v>
      </c>
      <c r="DY54" s="14">
        <f t="shared" si="66"/>
        <v>-1.0977557486545166E-2</v>
      </c>
      <c r="DZ54" s="14">
        <f t="shared" si="67"/>
        <v>0.11506930640374738</v>
      </c>
      <c r="EA54" s="14">
        <f t="shared" si="68"/>
        <v>0.65005994215492724</v>
      </c>
      <c r="EB54" s="14">
        <f t="shared" si="69"/>
        <v>0.84899474408048303</v>
      </c>
      <c r="EC54" s="14">
        <f t="shared" si="70"/>
        <v>-2.08537938479747E-5</v>
      </c>
      <c r="ED54" s="14">
        <f t="shared" si="71"/>
        <v>-1.0587469472457627</v>
      </c>
      <c r="EE54" s="14">
        <f t="shared" si="72"/>
        <v>0.84899590119997248</v>
      </c>
      <c r="EI54">
        <f t="shared" si="20"/>
        <v>2687.2801341518325</v>
      </c>
      <c r="ES54">
        <f t="shared" si="110"/>
        <v>8.959168670151616</v>
      </c>
      <c r="ET54">
        <f t="shared" si="73"/>
        <v>0.13368381843204794</v>
      </c>
      <c r="EU54">
        <f t="shared" si="111"/>
        <v>1.4838933669966032</v>
      </c>
      <c r="EV54">
        <f t="shared" si="112"/>
        <v>1.8608303103705703E-2</v>
      </c>
    </row>
    <row r="55" spans="3:152">
      <c r="C55" s="4">
        <f t="shared" si="74"/>
        <v>2420.3082846513844</v>
      </c>
      <c r="D55" s="4">
        <f>Sheet4!D55</f>
        <v>3209.9854396726655</v>
      </c>
      <c r="E55" s="4">
        <f t="shared" si="21"/>
        <v>2485.8527284367306</v>
      </c>
      <c r="F55" s="4">
        <f t="shared" si="22"/>
        <v>724.13271123593495</v>
      </c>
      <c r="G55">
        <f t="shared" si="0"/>
        <v>2815.1468621620252</v>
      </c>
      <c r="I55">
        <f t="shared" si="1"/>
        <v>2815.1468621620252</v>
      </c>
      <c r="M55">
        <f t="shared" si="23"/>
        <v>486.38654310660826</v>
      </c>
      <c r="O55">
        <f t="shared" si="24"/>
        <v>1.1712288972424207</v>
      </c>
      <c r="P55">
        <f t="shared" si="25"/>
        <v>5.308209526116014E-3</v>
      </c>
      <c r="Q55">
        <f t="shared" si="26"/>
        <v>117.12288972424207</v>
      </c>
      <c r="R55">
        <f t="shared" si="75"/>
        <v>657.64502580161923</v>
      </c>
      <c r="S55">
        <f t="shared" si="27"/>
        <v>-125.47892999641317</v>
      </c>
      <c r="T55">
        <f t="shared" si="76"/>
        <v>0.76136134568933922</v>
      </c>
      <c r="U55">
        <f t="shared" si="28"/>
        <v>48.33</v>
      </c>
      <c r="V55">
        <f t="shared" si="29"/>
        <v>0.97602408103535065</v>
      </c>
      <c r="W55">
        <f t="shared" si="30"/>
        <v>47.171243836438492</v>
      </c>
      <c r="X55">
        <f t="shared" si="31"/>
        <v>55.248323900105191</v>
      </c>
      <c r="Y55">
        <f t="shared" si="2"/>
        <v>1.1712288972424207</v>
      </c>
      <c r="Z55">
        <f t="shared" si="32"/>
        <v>47.171243836438492</v>
      </c>
      <c r="AE55">
        <f t="shared" si="113"/>
        <v>0.40214013358469614</v>
      </c>
      <c r="AF55">
        <f t="shared" si="114"/>
        <v>0.61367892065700713</v>
      </c>
      <c r="AG55">
        <f t="shared" si="33"/>
        <v>1.1184869343008319</v>
      </c>
      <c r="AH55">
        <f t="shared" si="3"/>
        <v>0</v>
      </c>
      <c r="AI55">
        <f t="shared" si="4"/>
        <v>1.1184869343008319</v>
      </c>
      <c r="AJ55">
        <f t="shared" si="77"/>
        <v>1.1184869343008319</v>
      </c>
      <c r="AK55">
        <f t="shared" si="5"/>
        <v>0</v>
      </c>
      <c r="AL55">
        <f t="shared" si="6"/>
        <v>30</v>
      </c>
      <c r="AM55">
        <f t="shared" si="78"/>
        <v>30</v>
      </c>
      <c r="AO55">
        <f t="shared" si="79"/>
        <v>4.2206099882489134</v>
      </c>
      <c r="AQ55">
        <f t="shared" si="34"/>
        <v>0.85166929164163163</v>
      </c>
      <c r="AS55">
        <f t="shared" si="7"/>
        <v>0.34889070632884478</v>
      </c>
      <c r="AT55">
        <f t="shared" si="7"/>
        <v>-6.6568484209963696E-2</v>
      </c>
      <c r="AU55">
        <f t="shared" si="80"/>
        <v>0.28232222211888108</v>
      </c>
      <c r="AV55">
        <f t="shared" si="35"/>
        <v>1.2357890346369294</v>
      </c>
      <c r="AW55">
        <f t="shared" si="81"/>
        <v>-0.23578903463692935</v>
      </c>
      <c r="AX55">
        <f t="shared" si="8"/>
        <v>0.96492747198446827</v>
      </c>
      <c r="AY55">
        <f t="shared" si="82"/>
        <v>0.96492747198446827</v>
      </c>
      <c r="AZ55">
        <f t="shared" si="83"/>
        <v>0.75715046259574992</v>
      </c>
      <c r="BA55">
        <f t="shared" si="84"/>
        <v>-0.14446460653602353</v>
      </c>
      <c r="BB55">
        <f t="shared" si="9"/>
        <v>25.26111375168982</v>
      </c>
      <c r="BC55">
        <f t="shared" si="85"/>
        <v>5.2358707046366165E-3</v>
      </c>
      <c r="BD55">
        <f t="shared" si="86"/>
        <v>2.0511034171250063E-3</v>
      </c>
      <c r="BE55">
        <f t="shared" si="87"/>
        <v>0.94853263890017514</v>
      </c>
      <c r="BF55">
        <f t="shared" si="88"/>
        <v>2.1623962455348542E-3</v>
      </c>
      <c r="BG55">
        <f t="shared" si="36"/>
        <v>3.0660502705487569E-3</v>
      </c>
      <c r="BH55" t="e">
        <f t="shared" si="37"/>
        <v>#NUM!</v>
      </c>
      <c r="BI55" t="e">
        <f t="shared" si="89"/>
        <v>#NUM!</v>
      </c>
      <c r="BJ55" t="e">
        <f t="shared" si="90"/>
        <v>#NUM!</v>
      </c>
      <c r="BK55" t="e">
        <f t="shared" si="91"/>
        <v>#NUM!</v>
      </c>
      <c r="BL55" t="e">
        <f t="shared" si="92"/>
        <v>#NUM!</v>
      </c>
      <c r="BM55">
        <f t="shared" si="38"/>
        <v>-1.9576223197668982E-5</v>
      </c>
      <c r="BN55">
        <f t="shared" si="93"/>
        <v>1.0899701986429957</v>
      </c>
      <c r="BO55">
        <f t="shared" si="94"/>
        <v>1.0010467371051761</v>
      </c>
      <c r="BP55">
        <f t="shared" si="95"/>
        <v>1.0888304793789831</v>
      </c>
      <c r="BQ55">
        <f t="shared" si="39"/>
        <v>1</v>
      </c>
      <c r="BR55">
        <f t="shared" si="40"/>
        <v>1</v>
      </c>
      <c r="BS55">
        <f t="shared" si="41"/>
        <v>1</v>
      </c>
      <c r="BT55">
        <f t="shared" si="10"/>
        <v>16.457608580505191</v>
      </c>
      <c r="BU55">
        <f t="shared" si="11"/>
        <v>-0.62285862873475495</v>
      </c>
      <c r="BV55">
        <f t="shared" si="12"/>
        <v>29847.870269089195</v>
      </c>
      <c r="BW55">
        <f t="shared" si="13"/>
        <v>1.1184869343008319</v>
      </c>
      <c r="BX55">
        <f t="shared" si="14"/>
        <v>3522.5434957652183</v>
      </c>
      <c r="BY55">
        <f t="shared" si="96"/>
        <v>1.6187778227438283E-4</v>
      </c>
      <c r="BZ55">
        <f t="shared" si="97"/>
        <v>1.432260525970882E-3</v>
      </c>
      <c r="CA55">
        <f t="shared" si="98"/>
        <v>-2.4076660717617142</v>
      </c>
      <c r="CB55">
        <f t="shared" si="99"/>
        <v>9.7698350835256509</v>
      </c>
      <c r="CC55">
        <f t="shared" si="100"/>
        <v>1.047672475770124E-2</v>
      </c>
      <c r="CD55">
        <f t="shared" si="15"/>
        <v>47.171243836438492</v>
      </c>
      <c r="CE55" s="11">
        <f t="shared" si="16"/>
        <v>1538619226.3627899</v>
      </c>
      <c r="CF55" s="18">
        <f t="shared" si="42"/>
        <v>0.32772221892673042</v>
      </c>
      <c r="CG55" s="18">
        <f t="shared" si="17"/>
        <v>65.54444378534609</v>
      </c>
      <c r="CH55">
        <f t="shared" si="101"/>
        <v>7600</v>
      </c>
      <c r="CI55" s="4">
        <f t="shared" si="115"/>
        <v>2485.8527284367306</v>
      </c>
      <c r="CJ55" s="11"/>
      <c r="CK55" s="11"/>
      <c r="CL55" s="11"/>
      <c r="CM55" s="11"/>
      <c r="CN55" s="11"/>
      <c r="CO55" s="11"/>
      <c r="CP55" s="11"/>
      <c r="CQ55" s="13">
        <f t="shared" si="19"/>
        <v>4.2206099882489134</v>
      </c>
      <c r="CR55" s="14">
        <v>0.8</v>
      </c>
      <c r="CS55" s="14">
        <f t="shared" si="102"/>
        <v>0.85926854155922439</v>
      </c>
      <c r="CT55" s="14">
        <f t="shared" si="43"/>
        <v>-0.37652459956516904</v>
      </c>
      <c r="CU55" s="14">
        <f t="shared" si="103"/>
        <v>0.12593553040782521</v>
      </c>
      <c r="CV55" s="14">
        <f t="shared" si="104"/>
        <v>-1.8645528760889648E-2</v>
      </c>
      <c r="CW55" s="14">
        <f t="shared" si="44"/>
        <v>0.15233435516433663</v>
      </c>
      <c r="CX55" s="14">
        <f t="shared" si="45"/>
        <v>0.58722637301594693</v>
      </c>
      <c r="CY55" s="14">
        <f t="shared" si="46"/>
        <v>0.85751121047242229</v>
      </c>
      <c r="CZ55" s="14">
        <f t="shared" si="47"/>
        <v>5.7511210472422247E-2</v>
      </c>
      <c r="DA55" s="14">
        <v>0.85</v>
      </c>
      <c r="DB55" s="14">
        <f t="shared" si="48"/>
        <v>0.80872333323221124</v>
      </c>
      <c r="DC55" s="14">
        <f t="shared" si="49"/>
        <v>-0.3543760937083944</v>
      </c>
      <c r="DD55" s="14">
        <f t="shared" si="50"/>
        <v>0.11155534873495938</v>
      </c>
      <c r="DE55" s="14">
        <f t="shared" si="51"/>
        <v>-1.376987539307031E-2</v>
      </c>
      <c r="DF55" s="14">
        <f t="shared" si="52"/>
        <v>0.1295868315178606</v>
      </c>
      <c r="DG55" s="14">
        <f t="shared" si="105"/>
        <v>0.6240292087437781</v>
      </c>
      <c r="DH55" s="14">
        <f t="shared" si="106"/>
        <v>0.8518150983553392</v>
      </c>
      <c r="DI55" s="14">
        <f t="shared" si="107"/>
        <v>1.8150983553392175E-3</v>
      </c>
      <c r="DJ55" s="14">
        <f t="shared" si="108"/>
        <v>-1.1139222423416621</v>
      </c>
      <c r="DK55" s="14">
        <f t="shared" si="109"/>
        <v>0.85162946594146782</v>
      </c>
      <c r="DL55" s="14">
        <f t="shared" si="53"/>
        <v>0.85</v>
      </c>
      <c r="DM55" s="14">
        <f t="shared" si="54"/>
        <v>0.80872333323221124</v>
      </c>
      <c r="DN55" s="14">
        <f t="shared" si="55"/>
        <v>-0.3543760937083944</v>
      </c>
      <c r="DO55" s="14">
        <f t="shared" si="56"/>
        <v>0.11155534873495938</v>
      </c>
      <c r="DP55" s="14">
        <f t="shared" si="57"/>
        <v>-1.376987539307031E-2</v>
      </c>
      <c r="DQ55" s="14">
        <f t="shared" si="58"/>
        <v>0.1295868315178606</v>
      </c>
      <c r="DR55" s="14">
        <f t="shared" si="59"/>
        <v>0.6240292087437781</v>
      </c>
      <c r="DS55" s="14">
        <f t="shared" si="60"/>
        <v>0.8518150983553392</v>
      </c>
      <c r="DT55" s="14">
        <f t="shared" si="61"/>
        <v>1.8150983553392175E-3</v>
      </c>
      <c r="DU55" s="14">
        <f t="shared" si="62"/>
        <v>0.85162946594146782</v>
      </c>
      <c r="DV55" s="14">
        <f t="shared" si="63"/>
        <v>0.80717596177517104</v>
      </c>
      <c r="DW55" s="14">
        <f t="shared" si="64"/>
        <v>-0.35369804791704795</v>
      </c>
      <c r="DX55" s="14">
        <f t="shared" si="65"/>
        <v>0.11112886809207856</v>
      </c>
      <c r="DY55" s="14">
        <f t="shared" si="66"/>
        <v>-1.3638645520167551E-2</v>
      </c>
      <c r="DZ55" s="14">
        <f t="shared" si="67"/>
        <v>0.12893326764218294</v>
      </c>
      <c r="EA55" s="14">
        <f t="shared" si="68"/>
        <v>0.62515521443236555</v>
      </c>
      <c r="EB55" s="14">
        <f t="shared" si="69"/>
        <v>0.85167277027551269</v>
      </c>
      <c r="EC55" s="14">
        <f t="shared" si="70"/>
        <v>4.3304334044869108E-5</v>
      </c>
      <c r="ED55" s="14">
        <f t="shared" si="71"/>
        <v>-1.0873464588638733</v>
      </c>
      <c r="EE55" s="14">
        <f t="shared" si="72"/>
        <v>0.85166929164163163</v>
      </c>
      <c r="EI55">
        <f t="shared" si="20"/>
        <v>2815.1468621620252</v>
      </c>
      <c r="ES55">
        <f t="shared" si="110"/>
        <v>9.3566593280116788</v>
      </c>
      <c r="ET55">
        <f t="shared" si="73"/>
        <v>0.13961495678764502</v>
      </c>
      <c r="EU55">
        <f t="shared" si="111"/>
        <v>1.5178487537773835</v>
      </c>
      <c r="EV55">
        <f t="shared" si="112"/>
        <v>1.903411006751685E-2</v>
      </c>
    </row>
    <row r="56" spans="3:152">
      <c r="C56" s="4">
        <f t="shared" si="74"/>
        <v>2485.8527284367306</v>
      </c>
      <c r="D56" s="4">
        <f>Sheet4!D56</f>
        <v>3429.6470738567486</v>
      </c>
      <c r="E56" s="4">
        <f t="shared" si="21"/>
        <v>2551.1939616886139</v>
      </c>
      <c r="F56" s="4">
        <f t="shared" si="22"/>
        <v>878.45311216813479</v>
      </c>
      <c r="G56">
        <f t="shared" si="0"/>
        <v>2957.7499011467398</v>
      </c>
      <c r="I56">
        <f t="shared" si="1"/>
        <v>2957.7499011467398</v>
      </c>
      <c r="M56">
        <f t="shared" si="23"/>
        <v>513.39635593579794</v>
      </c>
      <c r="O56">
        <f t="shared" si="24"/>
        <v>1.1676095175449788</v>
      </c>
      <c r="P56">
        <f t="shared" si="25"/>
        <v>5.0755416668586276E-3</v>
      </c>
      <c r="Q56">
        <f t="shared" si="26"/>
        <v>116.76095175449788</v>
      </c>
      <c r="R56">
        <f t="shared" si="75"/>
        <v>655.61274410150565</v>
      </c>
      <c r="S56">
        <f t="shared" si="27"/>
        <v>-133.68791794508684</v>
      </c>
      <c r="T56">
        <f t="shared" si="76"/>
        <v>0.75866036440642026</v>
      </c>
      <c r="U56">
        <f t="shared" si="28"/>
        <v>48.33</v>
      </c>
      <c r="V56">
        <f t="shared" si="29"/>
        <v>0.97300793128748231</v>
      </c>
      <c r="W56">
        <f t="shared" si="30"/>
        <v>47.025473319124018</v>
      </c>
      <c r="X56">
        <f t="shared" si="31"/>
        <v>54.907390214466666</v>
      </c>
      <c r="Y56">
        <f t="shared" si="2"/>
        <v>1.1676095175449788</v>
      </c>
      <c r="Z56">
        <f t="shared" si="32"/>
        <v>47.025473319124018</v>
      </c>
      <c r="AE56">
        <f t="shared" si="113"/>
        <v>0.3929211999747631</v>
      </c>
      <c r="AF56">
        <f t="shared" si="114"/>
        <v>0.6051173400566825</v>
      </c>
      <c r="AG56">
        <f t="shared" si="33"/>
        <v>1.077360559981118</v>
      </c>
      <c r="AH56">
        <f t="shared" si="3"/>
        <v>0</v>
      </c>
      <c r="AI56">
        <f t="shared" si="4"/>
        <v>1.077360559981118</v>
      </c>
      <c r="AJ56">
        <f t="shared" si="77"/>
        <v>1.077360559981118</v>
      </c>
      <c r="AK56">
        <f t="shared" si="5"/>
        <v>0</v>
      </c>
      <c r="AL56">
        <f t="shared" si="6"/>
        <v>30</v>
      </c>
      <c r="AM56">
        <f t="shared" si="78"/>
        <v>30</v>
      </c>
      <c r="AO56">
        <f t="shared" si="79"/>
        <v>4.4344076478961618</v>
      </c>
      <c r="AQ56">
        <f t="shared" si="34"/>
        <v>0.85559004122975413</v>
      </c>
      <c r="AS56">
        <f t="shared" si="7"/>
        <v>0.3478125499222825</v>
      </c>
      <c r="AT56">
        <f t="shared" si="7"/>
        <v>-7.0923477392139264E-2</v>
      </c>
      <c r="AU56">
        <f t="shared" si="80"/>
        <v>0.27688907253014322</v>
      </c>
      <c r="AV56">
        <f t="shared" si="35"/>
        <v>1.2561440101050512</v>
      </c>
      <c r="AW56">
        <f t="shared" si="81"/>
        <v>-0.25614401010505117</v>
      </c>
      <c r="AX56">
        <f t="shared" si="8"/>
        <v>0.96897081316602884</v>
      </c>
      <c r="AY56">
        <f t="shared" si="82"/>
        <v>0.96897081316602884</v>
      </c>
      <c r="AZ56">
        <f t="shared" si="83"/>
        <v>0.75422687136619992</v>
      </c>
      <c r="BA56">
        <f t="shared" si="84"/>
        <v>-0.15379661392850055</v>
      </c>
      <c r="BB56">
        <f t="shared" si="9"/>
        <v>25.222052084640001</v>
      </c>
      <c r="BC56">
        <f t="shared" si="85"/>
        <v>5.0472534000260971E-3</v>
      </c>
      <c r="BD56">
        <f t="shared" si="86"/>
        <v>2.046243477305032E-3</v>
      </c>
      <c r="BE56">
        <f t="shared" si="87"/>
        <v>0.95035174375577092</v>
      </c>
      <c r="BF56">
        <f t="shared" si="88"/>
        <v>2.1531432869458618E-3</v>
      </c>
      <c r="BG56">
        <f t="shared" si="36"/>
        <v>3.0411422436803569E-3</v>
      </c>
      <c r="BH56" t="e">
        <f t="shared" si="37"/>
        <v>#NUM!</v>
      </c>
      <c r="BI56" t="e">
        <f t="shared" si="89"/>
        <v>#NUM!</v>
      </c>
      <c r="BJ56" t="e">
        <f t="shared" si="90"/>
        <v>#NUM!</v>
      </c>
      <c r="BK56" t="e">
        <f t="shared" si="91"/>
        <v>#NUM!</v>
      </c>
      <c r="BL56" t="e">
        <f t="shared" si="92"/>
        <v>#NUM!</v>
      </c>
      <c r="BM56">
        <f t="shared" si="38"/>
        <v>-2.0620425397370015E-5</v>
      </c>
      <c r="BN56">
        <f t="shared" si="93"/>
        <v>1.0900433357645032</v>
      </c>
      <c r="BO56">
        <f t="shared" si="94"/>
        <v>1.0011026030988217</v>
      </c>
      <c r="BP56">
        <f t="shared" si="95"/>
        <v>1.0888427743473781</v>
      </c>
      <c r="BQ56">
        <f t="shared" si="39"/>
        <v>1</v>
      </c>
      <c r="BR56">
        <f t="shared" si="40"/>
        <v>1</v>
      </c>
      <c r="BS56">
        <f t="shared" si="41"/>
        <v>1</v>
      </c>
      <c r="BT56">
        <f t="shared" si="10"/>
        <v>16.356049786426787</v>
      </c>
      <c r="BU56">
        <f t="shared" si="11"/>
        <v>-0.69412888415968077</v>
      </c>
      <c r="BV56">
        <f t="shared" si="12"/>
        <v>29522.0944239374</v>
      </c>
      <c r="BW56">
        <f t="shared" si="13"/>
        <v>1.077360559981118</v>
      </c>
      <c r="BX56">
        <f t="shared" si="14"/>
        <v>3617.0958996568756</v>
      </c>
      <c r="BY56">
        <f t="shared" si="96"/>
        <v>1.6187778227438283E-4</v>
      </c>
      <c r="BZ56">
        <f t="shared" si="97"/>
        <v>1.3948206351063564E-3</v>
      </c>
      <c r="CA56">
        <f t="shared" si="98"/>
        <v>-2.4177462362939925</v>
      </c>
      <c r="CB56">
        <f t="shared" si="99"/>
        <v>9.8068354493105065</v>
      </c>
      <c r="CC56">
        <f t="shared" si="100"/>
        <v>1.0397818289106188E-2</v>
      </c>
      <c r="CD56">
        <f t="shared" si="15"/>
        <v>47.025473319124018</v>
      </c>
      <c r="CE56" s="11">
        <f t="shared" si="16"/>
        <v>1498509946.0536075</v>
      </c>
      <c r="CF56" s="18">
        <f t="shared" si="42"/>
        <v>0.32670616625941634</v>
      </c>
      <c r="CG56" s="18">
        <f t="shared" si="17"/>
        <v>65.341233251883267</v>
      </c>
      <c r="CH56">
        <f t="shared" si="101"/>
        <v>7800</v>
      </c>
      <c r="CI56" s="4">
        <f t="shared" si="115"/>
        <v>2551.1939616886139</v>
      </c>
      <c r="CJ56" s="11"/>
      <c r="CK56" s="11"/>
      <c r="CL56" s="11"/>
      <c r="CM56" s="11"/>
      <c r="CN56" s="11"/>
      <c r="CO56" s="11"/>
      <c r="CP56" s="11"/>
      <c r="CQ56" s="13">
        <f t="shared" si="19"/>
        <v>4.4344076478961618</v>
      </c>
      <c r="CR56" s="14">
        <v>0.8</v>
      </c>
      <c r="CS56" s="14">
        <f t="shared" si="102"/>
        <v>0.9027953312188598</v>
      </c>
      <c r="CT56" s="14">
        <f t="shared" si="43"/>
        <v>-0.39559769051903121</v>
      </c>
      <c r="CU56" s="14">
        <f t="shared" si="103"/>
        <v>0.1390173674499891</v>
      </c>
      <c r="CV56" s="14">
        <f t="shared" si="104"/>
        <v>-2.3871332659938738E-2</v>
      </c>
      <c r="CW56" s="14">
        <f t="shared" si="44"/>
        <v>0.17422685012850458</v>
      </c>
      <c r="CX56" s="14">
        <f t="shared" si="45"/>
        <v>0.55563514472335729</v>
      </c>
      <c r="CY56" s="14">
        <f t="shared" si="46"/>
        <v>0.86409757067674275</v>
      </c>
      <c r="CZ56" s="14">
        <f t="shared" si="47"/>
        <v>6.409757067674271E-2</v>
      </c>
      <c r="DA56" s="14">
        <v>0.85</v>
      </c>
      <c r="DB56" s="14">
        <f t="shared" si="48"/>
        <v>0.84968972350010341</v>
      </c>
      <c r="DC56" s="14">
        <f t="shared" si="49"/>
        <v>-0.37232723813555879</v>
      </c>
      <c r="DD56" s="14">
        <f t="shared" si="50"/>
        <v>0.1231434119972222</v>
      </c>
      <c r="DE56" s="14">
        <f t="shared" si="51"/>
        <v>-1.7629174286726012E-2</v>
      </c>
      <c r="DF56" s="14">
        <f t="shared" si="52"/>
        <v>0.14780963247053605</v>
      </c>
      <c r="DG56" s="14">
        <f t="shared" si="105"/>
        <v>0.59419824856706216</v>
      </c>
      <c r="DH56" s="14">
        <f t="shared" si="106"/>
        <v>0.85627357288372319</v>
      </c>
      <c r="DI56" s="14">
        <f t="shared" si="107"/>
        <v>6.2735728837232108E-3</v>
      </c>
      <c r="DJ56" s="14">
        <f t="shared" si="108"/>
        <v>-1.1564799558603915</v>
      </c>
      <c r="DK56" s="14">
        <f t="shared" si="109"/>
        <v>0.85542471389316543</v>
      </c>
      <c r="DL56" s="14">
        <f t="shared" si="53"/>
        <v>0.85</v>
      </c>
      <c r="DM56" s="14">
        <f t="shared" si="54"/>
        <v>0.84968972350010341</v>
      </c>
      <c r="DN56" s="14">
        <f t="shared" si="55"/>
        <v>-0.37232723813555879</v>
      </c>
      <c r="DO56" s="14">
        <f t="shared" si="56"/>
        <v>0.1231434119972222</v>
      </c>
      <c r="DP56" s="14">
        <f t="shared" si="57"/>
        <v>-1.7629174286726012E-2</v>
      </c>
      <c r="DQ56" s="14">
        <f t="shared" si="58"/>
        <v>0.14780963247053605</v>
      </c>
      <c r="DR56" s="14">
        <f t="shared" si="59"/>
        <v>0.59419824856706216</v>
      </c>
      <c r="DS56" s="14">
        <f t="shared" si="60"/>
        <v>0.85627357288372319</v>
      </c>
      <c r="DT56" s="14">
        <f t="shared" si="61"/>
        <v>6.2735728837232108E-3</v>
      </c>
      <c r="DU56" s="14">
        <f t="shared" si="62"/>
        <v>0.85542471389316543</v>
      </c>
      <c r="DV56" s="14">
        <f t="shared" si="63"/>
        <v>0.84430137830374685</v>
      </c>
      <c r="DW56" s="14">
        <f t="shared" si="64"/>
        <v>-0.36996610838478783</v>
      </c>
      <c r="DX56" s="14">
        <f t="shared" si="65"/>
        <v>0.121586525377362</v>
      </c>
      <c r="DY56" s="14">
        <f t="shared" si="66"/>
        <v>-1.7077238108845295E-2</v>
      </c>
      <c r="DZ56" s="14">
        <f t="shared" si="67"/>
        <v>0.14530923840256174</v>
      </c>
      <c r="EA56" s="14">
        <f t="shared" si="68"/>
        <v>0.59812165255822991</v>
      </c>
      <c r="EB56" s="14">
        <f t="shared" si="69"/>
        <v>0.85561025690673753</v>
      </c>
      <c r="EC56" s="14">
        <f t="shared" si="70"/>
        <v>1.8554301357209813E-4</v>
      </c>
      <c r="ED56" s="14">
        <f t="shared" si="71"/>
        <v>-1.1222766748715287</v>
      </c>
      <c r="EE56" s="14">
        <f t="shared" si="72"/>
        <v>0.85559004122975413</v>
      </c>
      <c r="EI56">
        <f t="shared" si="20"/>
        <v>2957.7499011467398</v>
      </c>
      <c r="ES56">
        <f t="shared" si="110"/>
        <v>9.7870114337712089</v>
      </c>
      <c r="ET56">
        <f t="shared" si="73"/>
        <v>0.14603643570899597</v>
      </c>
      <c r="EU56">
        <f t="shared" si="111"/>
        <v>1.5559693900266647</v>
      </c>
      <c r="EV56">
        <f t="shared" si="112"/>
        <v>1.9512150046405951E-2</v>
      </c>
    </row>
    <row r="57" spans="3:152">
      <c r="C57" s="4">
        <f t="shared" si="74"/>
        <v>2551.1939616886139</v>
      </c>
      <c r="D57" s="4">
        <f>Sheet4!D57</f>
        <v>3689.5671678919789</v>
      </c>
      <c r="E57" s="4">
        <f t="shared" si="21"/>
        <v>2616.3042420568727</v>
      </c>
      <c r="F57" s="4">
        <f t="shared" si="22"/>
        <v>1073.2629258351062</v>
      </c>
      <c r="G57">
        <f t="shared" si="0"/>
        <v>3120.3805647902964</v>
      </c>
      <c r="I57">
        <f t="shared" si="1"/>
        <v>3120.3805647902964</v>
      </c>
      <c r="M57">
        <f>(($N$8*I57^1.0937)/27.64)*10^(11.172*$L$18)</f>
        <v>544.34853508921697</v>
      </c>
      <c r="O57">
        <f t="shared" si="24"/>
        <v>1.1634954699629083</v>
      </c>
      <c r="P57">
        <f t="shared" si="25"/>
        <v>4.8424110982896902E-3</v>
      </c>
      <c r="Q57">
        <f t="shared" si="26"/>
        <v>116.34954699629083</v>
      </c>
      <c r="R57">
        <f t="shared" si="75"/>
        <v>653.30270638417301</v>
      </c>
      <c r="S57">
        <f t="shared" si="27"/>
        <v>-142.53566130813365</v>
      </c>
      <c r="T57">
        <f t="shared" si="76"/>
        <v>0.75556514649107831</v>
      </c>
      <c r="U57">
        <f t="shared" si="28"/>
        <v>48.33</v>
      </c>
      <c r="V57">
        <f t="shared" si="29"/>
        <v>0.96957955830242359</v>
      </c>
      <c r="W57">
        <f t="shared" si="30"/>
        <v>46.859780052756129</v>
      </c>
      <c r="X57">
        <f t="shared" si="31"/>
        <v>54.521141814840007</v>
      </c>
      <c r="Y57">
        <f t="shared" si="2"/>
        <v>1.1634954699629083</v>
      </c>
      <c r="Z57">
        <f t="shared" si="32"/>
        <v>46.859780052756129</v>
      </c>
      <c r="AE57">
        <f t="shared" si="113"/>
        <v>0.38308481721330095</v>
      </c>
      <c r="AF57">
        <f t="shared" si="114"/>
        <v>0.59586200926036992</v>
      </c>
      <c r="AG57">
        <f t="shared" si="33"/>
        <v>1.0343093396194658</v>
      </c>
      <c r="AH57">
        <f t="shared" si="3"/>
        <v>0</v>
      </c>
      <c r="AI57">
        <f t="shared" si="4"/>
        <v>1.0343093396194658</v>
      </c>
      <c r="AJ57">
        <f t="shared" si="77"/>
        <v>1.0343093396194658</v>
      </c>
      <c r="AK57">
        <f t="shared" si="5"/>
        <v>0</v>
      </c>
      <c r="AL57">
        <f t="shared" si="6"/>
        <v>30</v>
      </c>
      <c r="AM57">
        <f t="shared" si="78"/>
        <v>30</v>
      </c>
      <c r="AO57">
        <f t="shared" si="79"/>
        <v>4.6782317313197845</v>
      </c>
      <c r="AQ57">
        <f t="shared" si="34"/>
        <v>0.86117436896318145</v>
      </c>
      <c r="AS57">
        <f t="shared" si="7"/>
        <v>0.34658703971658444</v>
      </c>
      <c r="AT57">
        <f t="shared" si="7"/>
        <v>-7.5617340053971263E-2</v>
      </c>
      <c r="AU57">
        <f t="shared" si="80"/>
        <v>0.27096969966261319</v>
      </c>
      <c r="AV57">
        <f t="shared" si="35"/>
        <v>1.2790619768487881</v>
      </c>
      <c r="AW57">
        <f t="shared" si="81"/>
        <v>-0.27906197684878808</v>
      </c>
      <c r="AX57">
        <f t="shared" si="8"/>
        <v>0.97328657141761354</v>
      </c>
      <c r="AY57">
        <f t="shared" si="82"/>
        <v>0.97328657141761354</v>
      </c>
      <c r="AZ57">
        <f t="shared" si="83"/>
        <v>0.75090645757663055</v>
      </c>
      <c r="BA57">
        <f t="shared" si="84"/>
        <v>-0.16383056042062955</v>
      </c>
      <c r="BB57">
        <f t="shared" si="9"/>
        <v>25.177578189291623</v>
      </c>
      <c r="BC57">
        <f t="shared" si="85"/>
        <v>4.8498433949741111E-3</v>
      </c>
      <c r="BD57">
        <f t="shared" si="86"/>
        <v>2.0411121281799366E-3</v>
      </c>
      <c r="BE57">
        <f t="shared" si="87"/>
        <v>0.95225854994485193</v>
      </c>
      <c r="BF57">
        <f t="shared" si="88"/>
        <v>2.1434432153937008E-3</v>
      </c>
      <c r="BG57">
        <f t="shared" si="36"/>
        <v>3.0141136394805194E-3</v>
      </c>
      <c r="BH57" t="e">
        <f t="shared" si="37"/>
        <v>#NUM!</v>
      </c>
      <c r="BI57" t="e">
        <f t="shared" si="89"/>
        <v>#NUM!</v>
      </c>
      <c r="BJ57" t="e">
        <f t="shared" si="90"/>
        <v>#NUM!</v>
      </c>
      <c r="BK57" t="e">
        <f t="shared" si="91"/>
        <v>#NUM!</v>
      </c>
      <c r="BL57" t="e">
        <f t="shared" si="92"/>
        <v>#NUM!</v>
      </c>
      <c r="BM57">
        <f t="shared" si="38"/>
        <v>-2.1717087864455243E-5</v>
      </c>
      <c r="BN57">
        <f t="shared" si="93"/>
        <v>1.0901201527458719</v>
      </c>
      <c r="BO57">
        <f t="shared" si="94"/>
        <v>1.001161279340897</v>
      </c>
      <c r="BP57">
        <f t="shared" si="95"/>
        <v>1.0888556871311883</v>
      </c>
      <c r="BQ57">
        <f t="shared" si="39"/>
        <v>1</v>
      </c>
      <c r="BR57">
        <f t="shared" si="40"/>
        <v>1</v>
      </c>
      <c r="BS57">
        <f t="shared" si="41"/>
        <v>1</v>
      </c>
      <c r="BT57">
        <f t="shared" si="10"/>
        <v>16.240992450255</v>
      </c>
      <c r="BU57">
        <f t="shared" si="11"/>
        <v>-0.77592535202254909</v>
      </c>
      <c r="BV57">
        <f t="shared" si="12"/>
        <v>29151.032877484235</v>
      </c>
      <c r="BW57">
        <f t="shared" si="13"/>
        <v>1.0343093396194658</v>
      </c>
      <c r="BX57">
        <f t="shared" si="14"/>
        <v>3720.2954594257253</v>
      </c>
      <c r="BY57">
        <f t="shared" si="96"/>
        <v>1.6187778227438283E-4</v>
      </c>
      <c r="BZ57">
        <f t="shared" si="97"/>
        <v>1.356128849179842E-3</v>
      </c>
      <c r="CA57">
        <f t="shared" si="98"/>
        <v>-2.4284453674439397</v>
      </c>
      <c r="CB57">
        <f t="shared" si="99"/>
        <v>9.8461260377465614</v>
      </c>
      <c r="CC57">
        <f t="shared" si="100"/>
        <v>1.0314999671296721E-2</v>
      </c>
      <c r="CD57">
        <f t="shared" si="15"/>
        <v>46.859780052756129</v>
      </c>
      <c r="CE57" s="11">
        <f t="shared" si="16"/>
        <v>1454564952.493917</v>
      </c>
      <c r="CF57" s="18">
        <f t="shared" si="42"/>
        <v>0.32555140184129472</v>
      </c>
      <c r="CG57" s="18">
        <f t="shared" si="17"/>
        <v>65.110280368258941</v>
      </c>
      <c r="CH57">
        <f t="shared" si="101"/>
        <v>8000</v>
      </c>
      <c r="CI57" s="4">
        <f t="shared" si="115"/>
        <v>2616.3042420568727</v>
      </c>
      <c r="CJ57" s="11"/>
      <c r="CK57" s="11"/>
      <c r="CL57" s="11"/>
      <c r="CM57" s="11"/>
      <c r="CN57" s="11"/>
      <c r="CO57" s="11"/>
      <c r="CP57" s="11"/>
      <c r="CQ57" s="13">
        <f t="shared" si="19"/>
        <v>4.6782317313197845</v>
      </c>
      <c r="CR57" s="14">
        <v>0.8</v>
      </c>
      <c r="CS57" s="14">
        <f t="shared" si="102"/>
        <v>0.95243516175135456</v>
      </c>
      <c r="CT57" s="14">
        <f t="shared" si="43"/>
        <v>-0.41734946707053222</v>
      </c>
      <c r="CU57" s="14">
        <f t="shared" si="103"/>
        <v>0.15472528507773123</v>
      </c>
      <c r="CV57" s="14">
        <f t="shared" si="104"/>
        <v>-3.1196598500081871E-2</v>
      </c>
      <c r="CW57" s="14">
        <f t="shared" si="44"/>
        <v>0.20202311722617644</v>
      </c>
      <c r="CX57" s="14">
        <f t="shared" si="45"/>
        <v>0.51993956068051606</v>
      </c>
      <c r="CY57" s="14">
        <f t="shared" si="46"/>
        <v>0.87361222732516741</v>
      </c>
      <c r="CZ57" s="14">
        <f t="shared" si="47"/>
        <v>7.3612227325167368E-2</v>
      </c>
      <c r="DA57" s="14">
        <v>0.85</v>
      </c>
      <c r="DB57" s="14">
        <f t="shared" si="48"/>
        <v>0.89640956400127492</v>
      </c>
      <c r="DC57" s="14">
        <f t="shared" si="49"/>
        <v>-0.39279949841932449</v>
      </c>
      <c r="DD57" s="14">
        <f t="shared" si="50"/>
        <v>0.13705769197196954</v>
      </c>
      <c r="DE57" s="14">
        <f t="shared" si="51"/>
        <v>-2.3038942984273666E-2</v>
      </c>
      <c r="DF57" s="14">
        <f t="shared" si="52"/>
        <v>0.17087459751784204</v>
      </c>
      <c r="DG57" s="14">
        <f t="shared" si="105"/>
        <v>0.56025702533418409</v>
      </c>
      <c r="DH57" s="14">
        <f t="shared" si="106"/>
        <v>0.86303083024744087</v>
      </c>
      <c r="DI57" s="14">
        <f t="shared" si="107"/>
        <v>1.3030830247440894E-2</v>
      </c>
      <c r="DJ57" s="14">
        <f t="shared" si="108"/>
        <v>-1.211627941554531</v>
      </c>
      <c r="DK57" s="14">
        <f t="shared" si="109"/>
        <v>0.86075481160555123</v>
      </c>
      <c r="DL57" s="14">
        <f t="shared" si="53"/>
        <v>0.85</v>
      </c>
      <c r="DM57" s="14">
        <f t="shared" si="54"/>
        <v>0.89640956400127492</v>
      </c>
      <c r="DN57" s="14">
        <f t="shared" si="55"/>
        <v>-0.39279949841932449</v>
      </c>
      <c r="DO57" s="14">
        <f t="shared" si="56"/>
        <v>0.13705769197196954</v>
      </c>
      <c r="DP57" s="14">
        <f t="shared" si="57"/>
        <v>-2.3038942984273666E-2</v>
      </c>
      <c r="DQ57" s="14">
        <f t="shared" si="58"/>
        <v>0.17087459751784206</v>
      </c>
      <c r="DR57" s="14">
        <f t="shared" si="59"/>
        <v>0.56025702533418409</v>
      </c>
      <c r="DS57" s="14">
        <f t="shared" si="60"/>
        <v>0.86303083024744098</v>
      </c>
      <c r="DT57" s="14">
        <f t="shared" si="61"/>
        <v>1.3030830247441005E-2</v>
      </c>
      <c r="DU57" s="14">
        <f t="shared" si="62"/>
        <v>0.86075481160555123</v>
      </c>
      <c r="DV57" s="14">
        <f t="shared" si="63"/>
        <v>0.88520925951007456</v>
      </c>
      <c r="DW57" s="14">
        <f t="shared" si="64"/>
        <v>-0.38789161460932875</v>
      </c>
      <c r="DX57" s="14">
        <f t="shared" si="65"/>
        <v>0.13365411894508811</v>
      </c>
      <c r="DY57" s="14">
        <f t="shared" si="66"/>
        <v>-2.1635148633192405E-2</v>
      </c>
      <c r="DZ57" s="14">
        <f t="shared" si="67"/>
        <v>0.16511330209580188</v>
      </c>
      <c r="EA57" s="14">
        <f t="shared" si="68"/>
        <v>0.56837588641317949</v>
      </c>
      <c r="EB57" s="14">
        <f t="shared" si="69"/>
        <v>0.86124407240626022</v>
      </c>
      <c r="EC57" s="14">
        <f t="shared" si="70"/>
        <v>4.8926080070899047E-4</v>
      </c>
      <c r="ED57" s="14">
        <f t="shared" si="71"/>
        <v>-1.1661356708711199</v>
      </c>
      <c r="EE57" s="14">
        <f t="shared" si="72"/>
        <v>0.86117436896318145</v>
      </c>
      <c r="EI57">
        <f t="shared" si="20"/>
        <v>3120.3805647902964</v>
      </c>
      <c r="ES57">
        <f t="shared" si="110"/>
        <v>10.261209287033088</v>
      </c>
      <c r="ET57">
        <f t="shared" si="73"/>
        <v>0.15311215691151411</v>
      </c>
      <c r="EU57">
        <f t="shared" si="111"/>
        <v>1.5996605259064802</v>
      </c>
      <c r="EV57">
        <f t="shared" si="112"/>
        <v>2.0060045142832151E-2</v>
      </c>
    </row>
    <row r="58" spans="3:152">
      <c r="C58" s="4"/>
      <c r="D58" s="4"/>
      <c r="E58" s="4"/>
      <c r="F58" s="4"/>
      <c r="CE58" s="11"/>
      <c r="CF58" s="18"/>
      <c r="CG58" s="18"/>
      <c r="CI58" s="4"/>
      <c r="CJ58" s="11"/>
      <c r="CK58" s="11"/>
      <c r="CL58" s="11"/>
      <c r="CM58" s="11"/>
      <c r="CN58" s="11"/>
      <c r="CO58" s="11"/>
      <c r="CP58" s="11"/>
      <c r="CQ58" s="13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</row>
    <row r="59" spans="3:152">
      <c r="C59" s="4"/>
      <c r="D59" s="4"/>
      <c r="E59" s="4"/>
      <c r="F59" s="4"/>
      <c r="CE59" s="11"/>
      <c r="CF59" s="18"/>
      <c r="CG59" s="18"/>
      <c r="CI59" s="4"/>
      <c r="CJ59" s="11"/>
      <c r="CK59" s="11"/>
      <c r="CL59" s="11"/>
      <c r="CM59" s="11"/>
      <c r="CN59" s="11"/>
      <c r="CO59" s="11"/>
      <c r="CP59" s="11"/>
      <c r="CQ59" s="13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</row>
    <row r="60" spans="3:152">
      <c r="C60" s="4"/>
      <c r="D60" s="4"/>
      <c r="E60" s="4"/>
      <c r="F60" s="4"/>
      <c r="CE60" s="11"/>
      <c r="CF60" s="18"/>
      <c r="CG60" s="18"/>
      <c r="CI60" s="4"/>
      <c r="CJ60" s="11"/>
      <c r="CK60" s="11"/>
      <c r="CL60" s="11"/>
      <c r="CM60" s="11"/>
      <c r="CN60" s="11"/>
      <c r="CO60" s="11"/>
      <c r="CP60" s="11"/>
      <c r="CQ60" s="13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</row>
    <row r="61" spans="3:152">
      <c r="C61" s="4"/>
      <c r="D61" s="4"/>
      <c r="E61" s="4"/>
      <c r="F61" s="4"/>
      <c r="CE61" s="11"/>
      <c r="CF61" s="18"/>
      <c r="CG61" s="18"/>
      <c r="CI61" s="4"/>
      <c r="CJ61" s="11"/>
      <c r="CK61" s="11"/>
      <c r="CL61" s="11"/>
      <c r="CM61" s="11"/>
      <c r="CN61" s="11"/>
      <c r="CO61" s="11"/>
      <c r="CP61" s="11"/>
      <c r="CQ61" s="13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</row>
    <row r="62" spans="3:152">
      <c r="C62" s="4"/>
      <c r="D62" s="4"/>
      <c r="E62" s="4"/>
      <c r="F62" s="4"/>
      <c r="CE62" s="11"/>
      <c r="CF62" s="18"/>
      <c r="CG62" s="18"/>
      <c r="CI62" s="4"/>
      <c r="CJ62" s="11"/>
      <c r="CK62" s="11"/>
      <c r="CL62" s="11"/>
      <c r="CM62" s="11"/>
      <c r="CN62" s="11"/>
      <c r="CO62" s="11"/>
      <c r="CP62" s="11"/>
      <c r="CQ62" s="13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</row>
    <row r="63" spans="3:152">
      <c r="C63" s="4"/>
      <c r="D63" s="4"/>
      <c r="E63" s="4"/>
      <c r="F63" s="4"/>
      <c r="CE63" s="11"/>
      <c r="CF63" s="18"/>
      <c r="CG63" s="18"/>
      <c r="CI63" s="4"/>
      <c r="CJ63" s="11"/>
      <c r="CK63" s="11"/>
      <c r="CL63" s="11"/>
      <c r="CM63" s="11"/>
      <c r="CN63" s="11"/>
      <c r="CO63" s="11"/>
      <c r="CP63" s="11"/>
      <c r="CQ63" s="13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</row>
    <row r="64" spans="3:152">
      <c r="C64" s="4"/>
      <c r="D64" s="4"/>
      <c r="E64" s="4"/>
      <c r="F64" s="4"/>
      <c r="CE64" s="11"/>
      <c r="CF64" s="18"/>
      <c r="CG64" s="18"/>
      <c r="CI64" s="4"/>
      <c r="CJ64" s="11"/>
      <c r="CK64" s="11"/>
      <c r="CL64" s="11"/>
      <c r="CM64" s="11"/>
      <c r="CN64" s="11"/>
      <c r="CO64" s="11"/>
      <c r="CP64" s="11"/>
      <c r="CQ64" s="13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</row>
    <row r="65" spans="3:135">
      <c r="C65" s="4"/>
      <c r="D65" s="4"/>
      <c r="E65" s="4"/>
      <c r="F65" s="4"/>
      <c r="CE65" s="11"/>
      <c r="CF65" s="18"/>
      <c r="CG65" s="18"/>
      <c r="CI65" s="4"/>
      <c r="CJ65" s="11"/>
      <c r="CK65" s="11"/>
      <c r="CL65" s="11"/>
      <c r="CM65" s="11"/>
      <c r="CN65" s="11"/>
      <c r="CO65" s="11"/>
      <c r="CP65" s="11"/>
      <c r="CQ65" s="13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</row>
    <row r="66" spans="3:135">
      <c r="C66" s="4"/>
      <c r="D66" s="4"/>
      <c r="E66" s="4"/>
      <c r="F66" s="4"/>
      <c r="CE66" s="11"/>
      <c r="CF66" s="18"/>
      <c r="CG66" s="18"/>
      <c r="CI66" s="4"/>
      <c r="CJ66" s="11"/>
      <c r="CK66" s="11"/>
      <c r="CL66" s="11"/>
      <c r="CM66" s="11"/>
      <c r="CN66" s="11"/>
      <c r="CO66" s="11"/>
      <c r="CP66" s="11"/>
      <c r="CQ66" s="13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</row>
    <row r="67" spans="3:135">
      <c r="C67" s="4"/>
      <c r="D67" s="4"/>
      <c r="E67" s="4"/>
      <c r="F67" s="4"/>
      <c r="CE67" s="11"/>
      <c r="CF67" s="18"/>
      <c r="CG67" s="18"/>
      <c r="CI67" s="4"/>
      <c r="CJ67" s="11"/>
      <c r="CK67" s="11"/>
      <c r="CL67" s="11"/>
      <c r="CM67" s="11"/>
      <c r="CN67" s="11"/>
      <c r="CO67" s="11"/>
      <c r="CP67" s="11"/>
      <c r="CQ67" s="13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</row>
    <row r="68" spans="3:135">
      <c r="C68" s="4"/>
      <c r="D68" s="4"/>
      <c r="E68" s="4"/>
      <c r="F68" s="4"/>
      <c r="CE68" s="11"/>
      <c r="CF68" s="18"/>
      <c r="CG68" s="18"/>
      <c r="CI68" s="4"/>
      <c r="CJ68" s="11"/>
      <c r="CK68" s="11"/>
      <c r="CL68" s="11"/>
      <c r="CM68" s="11"/>
      <c r="CN68" s="11"/>
      <c r="CO68" s="11"/>
      <c r="CP68" s="11"/>
      <c r="CQ68" s="13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</row>
  </sheetData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{9AB99537-D765-4E1B-835C-0BAC685C0118}</x14:id>
        </ext>
      </extLst>
    </cfRule>
  </conditionalFormatting>
  <conditionalFormatting sqref="E18:E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{F4039CBE-0D5A-4050-A367-990FB765318E}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B99537-D765-4E1B-835C-0BAC685C01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F4039CBE-0D5A-4050-A367-990FB76531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E18:E57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EA57-65C9-4F64-8B7E-46AF4564CCC5}">
  <dimension ref="C3:FF68"/>
  <sheetViews>
    <sheetView topLeftCell="A13" zoomScale="82" workbookViewId="0">
      <selection activeCell="B28" sqref="B28"/>
    </sheetView>
  </sheetViews>
  <sheetFormatPr defaultRowHeight="14.4"/>
  <cols>
    <col min="7" max="7" width="10.5546875" customWidth="1"/>
  </cols>
  <sheetData>
    <row r="3" spans="16:161" ht="15.6">
      <c r="Q3" s="2" t="s">
        <v>0</v>
      </c>
      <c r="R3" s="2">
        <f>Sheet5!N3</f>
        <v>100</v>
      </c>
      <c r="S3" s="2" t="s">
        <v>1</v>
      </c>
      <c r="U3" s="26" t="s">
        <v>176</v>
      </c>
      <c r="V3" s="2">
        <f>Sheet5!R3</f>
        <v>0</v>
      </c>
      <c r="W3" s="26" t="s">
        <v>177</v>
      </c>
      <c r="Y3" t="str">
        <f>Sheet2!Y3</f>
        <v>At Bubble Point</v>
      </c>
      <c r="EE3" s="24"/>
    </row>
    <row r="4" spans="16:161" ht="15.6">
      <c r="Q4" s="2" t="s">
        <v>4</v>
      </c>
      <c r="R4" s="2">
        <f>Sheet5!N4</f>
        <v>0</v>
      </c>
      <c r="S4" s="2" t="s">
        <v>5</v>
      </c>
      <c r="U4" s="3" t="s">
        <v>2</v>
      </c>
      <c r="V4" s="2">
        <f>Sheet5!R4</f>
        <v>30</v>
      </c>
      <c r="W4" s="2" t="s">
        <v>3</v>
      </c>
      <c r="Y4" s="2" t="str">
        <f>Sheet2!Y4</f>
        <v>Rs</v>
      </c>
      <c r="Z4" s="2">
        <f>Sheet2!Z4</f>
        <v>250</v>
      </c>
      <c r="AA4" s="2" t="str">
        <f>Sheet2!AA4</f>
        <v>scf/STB</v>
      </c>
      <c r="EE4" s="24"/>
    </row>
    <row r="5" spans="16:161" ht="15.6">
      <c r="Q5" s="2" t="s">
        <v>7</v>
      </c>
      <c r="R5" s="2">
        <f>Sheet5!N5</f>
        <v>250</v>
      </c>
      <c r="S5" s="2" t="s">
        <v>8</v>
      </c>
      <c r="U5" s="3" t="s">
        <v>6</v>
      </c>
      <c r="V5" s="2">
        <f>Sheet5!R5</f>
        <v>1.0740000000000001</v>
      </c>
      <c r="W5" s="2"/>
      <c r="Y5" s="2" t="str">
        <f>Sheet2!Y5</f>
        <v>Pb</v>
      </c>
      <c r="Z5" s="2">
        <f>Sheet2!Z5</f>
        <v>1697</v>
      </c>
      <c r="AA5" s="2" t="str">
        <f>Sheet2!AA5</f>
        <v>Psi</v>
      </c>
      <c r="EE5" s="24"/>
    </row>
    <row r="6" spans="16:161" ht="15.6">
      <c r="Q6" s="3" t="s">
        <v>11</v>
      </c>
      <c r="R6" s="2">
        <f>Sheet5!N6</f>
        <v>0.65</v>
      </c>
      <c r="S6" s="2"/>
      <c r="U6" s="3" t="s">
        <v>9</v>
      </c>
      <c r="V6" s="2">
        <f>Sheet5!R6</f>
        <v>67.017600000000002</v>
      </c>
      <c r="W6" s="2" t="s">
        <v>10</v>
      </c>
      <c r="Y6" s="2" t="str">
        <f>Sheet2!Y6</f>
        <v>Bob</v>
      </c>
      <c r="Z6" s="2">
        <f>Sheet2!Z6</f>
        <v>1.2</v>
      </c>
      <c r="AA6" s="2" t="str">
        <f>Sheet2!AA6</f>
        <v>res bbl/STB</v>
      </c>
      <c r="EE6" s="24"/>
    </row>
    <row r="7" spans="16:161" ht="15.6">
      <c r="Q7" s="2" t="s">
        <v>14</v>
      </c>
      <c r="R7" s="2">
        <f>Sheet5!N7</f>
        <v>100</v>
      </c>
      <c r="S7" s="2" t="s">
        <v>15</v>
      </c>
      <c r="U7" s="3" t="s">
        <v>12</v>
      </c>
      <c r="V7" s="2">
        <f>Sheet5!R7</f>
        <v>1</v>
      </c>
      <c r="W7" s="2" t="s">
        <v>13</v>
      </c>
      <c r="Y7" s="2" t="str">
        <f>Sheet2!Y7</f>
        <v>rob</v>
      </c>
      <c r="Z7" s="2">
        <f>Sheet2!Z7</f>
        <v>48.33</v>
      </c>
      <c r="AA7" s="2" t="str">
        <f>Sheet2!AA7</f>
        <v>lbm/ft3</v>
      </c>
      <c r="EE7" s="24"/>
    </row>
    <row r="8" spans="16:161" ht="15.6">
      <c r="Q8" s="3" t="s">
        <v>17</v>
      </c>
      <c r="R8" s="2">
        <f>Sheet5!N8</f>
        <v>0.71</v>
      </c>
      <c r="S8" s="2"/>
      <c r="U8" s="3" t="s">
        <v>16</v>
      </c>
      <c r="V8" s="2">
        <f>Sheet5!R8</f>
        <v>72</v>
      </c>
      <c r="W8" s="2" t="s">
        <v>3</v>
      </c>
      <c r="EE8" s="24"/>
    </row>
    <row r="9" spans="16:161" ht="16.8">
      <c r="Q9" s="17" t="s">
        <v>150</v>
      </c>
      <c r="R9" s="2">
        <f>Sheet5!N9</f>
        <v>28</v>
      </c>
      <c r="S9" s="2" t="s">
        <v>20</v>
      </c>
      <c r="U9" s="3" t="s">
        <v>18</v>
      </c>
      <c r="V9" s="2">
        <f>Sheet5!R9</f>
        <v>0.16666666666666666</v>
      </c>
      <c r="W9" s="2" t="s">
        <v>19</v>
      </c>
      <c r="Y9" s="2" t="str">
        <f>Sheet2!Y9</f>
        <v>C0</v>
      </c>
      <c r="Z9" s="2">
        <f>Sheet2!Z9</f>
        <v>2.1703785524685895E-5</v>
      </c>
      <c r="EE9" s="24"/>
    </row>
    <row r="10" spans="16:161" ht="16.2">
      <c r="Q10" s="3" t="s">
        <v>23</v>
      </c>
      <c r="R10" s="2">
        <f>Sheet5!N10</f>
        <v>250</v>
      </c>
      <c r="S10" s="2" t="s">
        <v>8</v>
      </c>
      <c r="U10" s="2" t="s">
        <v>21</v>
      </c>
      <c r="V10" s="2">
        <f>Sheet5!R10</f>
        <v>2.1816666666666665E-2</v>
      </c>
      <c r="W10" s="2" t="s">
        <v>22</v>
      </c>
      <c r="EE10" s="24"/>
    </row>
    <row r="11" spans="16:161" ht="15.6">
      <c r="Q11" s="21" t="s">
        <v>153</v>
      </c>
      <c r="R11" s="2">
        <f>Sheet5!N11</f>
        <v>100</v>
      </c>
      <c r="S11" s="21" t="s">
        <v>1</v>
      </c>
      <c r="EE11" s="24"/>
    </row>
    <row r="12" spans="16:161" ht="15.6">
      <c r="Q12" s="21" t="s">
        <v>152</v>
      </c>
      <c r="R12" s="2">
        <f>Sheet5!N12</f>
        <v>25000</v>
      </c>
      <c r="S12" s="21" t="s">
        <v>154</v>
      </c>
      <c r="Y12" s="2" t="s">
        <v>24</v>
      </c>
      <c r="Z12" s="3" t="s">
        <v>25</v>
      </c>
      <c r="AA12" s="2" t="s">
        <v>26</v>
      </c>
      <c r="CV12" s="12" t="s">
        <v>27</v>
      </c>
      <c r="CW12" s="12">
        <v>0.32650000000000001</v>
      </c>
      <c r="CX12" s="12" t="s">
        <v>28</v>
      </c>
      <c r="CY12" s="12">
        <v>-1.07</v>
      </c>
      <c r="CZ12" s="12" t="s">
        <v>29</v>
      </c>
      <c r="DA12" s="12">
        <f>-0.5339</f>
        <v>-0.53390000000000004</v>
      </c>
      <c r="DB12" s="12" t="s">
        <v>30</v>
      </c>
      <c r="DC12" s="12">
        <f>0.01569</f>
        <v>1.5689999999999999E-2</v>
      </c>
      <c r="DD12" s="12" t="s">
        <v>31</v>
      </c>
      <c r="DE12" s="12">
        <f>-0.05165</f>
        <v>-5.1650000000000001E-2</v>
      </c>
      <c r="DF12" s="12" t="s">
        <v>32</v>
      </c>
      <c r="DG12" s="12">
        <v>0.54749999999999999</v>
      </c>
      <c r="DH12" s="12" t="s">
        <v>33</v>
      </c>
      <c r="DI12" s="12">
        <v>-0.73609999999999998</v>
      </c>
      <c r="EE12" s="24"/>
    </row>
    <row r="13" spans="16:161">
      <c r="Y13" s="2">
        <v>1400</v>
      </c>
      <c r="Z13" s="2">
        <f>Sheet2!Z13</f>
        <v>0.67</v>
      </c>
      <c r="AA13" s="2">
        <f>SLOPE(Z13:Z14,Y13:Y14)</f>
        <v>-1E-4</v>
      </c>
      <c r="CV13" s="12" t="s">
        <v>34</v>
      </c>
      <c r="CW13" s="12">
        <f>0.1844</f>
        <v>0.18440000000000001</v>
      </c>
      <c r="CX13" s="12" t="s">
        <v>35</v>
      </c>
      <c r="CY13" s="12">
        <f>0.1056</f>
        <v>0.1056</v>
      </c>
      <c r="CZ13" s="12" t="s">
        <v>36</v>
      </c>
      <c r="DA13" s="12">
        <f>0.6134</f>
        <v>0.61339999999999995</v>
      </c>
      <c r="DB13" s="12" t="s">
        <v>37</v>
      </c>
      <c r="DC13" s="12">
        <v>0.72099999999999997</v>
      </c>
      <c r="DD13" s="15"/>
      <c r="DE13" s="15"/>
      <c r="DF13" s="15"/>
      <c r="DG13" s="15"/>
      <c r="DH13" s="15"/>
      <c r="DI13" s="15"/>
      <c r="EE13" s="24"/>
    </row>
    <row r="14" spans="16:161" ht="23.4">
      <c r="Y14" s="2">
        <v>0</v>
      </c>
      <c r="Z14" s="2">
        <f>Sheet2!Z14</f>
        <v>0.81</v>
      </c>
      <c r="AA14" s="2"/>
      <c r="AS14" s="6" t="s">
        <v>38</v>
      </c>
      <c r="BY14" s="7"/>
      <c r="CJ14" s="9" t="s">
        <v>39</v>
      </c>
      <c r="CK14" s="10">
        <f>Sheet5!CG14</f>
        <v>200</v>
      </c>
      <c r="CL14" s="10" t="s">
        <v>19</v>
      </c>
      <c r="CP14" s="6" t="s">
        <v>40</v>
      </c>
      <c r="EE14" s="24"/>
      <c r="EK14" s="6" t="s">
        <v>41</v>
      </c>
    </row>
    <row r="15" spans="16:161">
      <c r="CC15" s="8" t="s">
        <v>42</v>
      </c>
      <c r="CD15" s="2">
        <v>5.9999999999999995E-4</v>
      </c>
      <c r="CE15" s="2" t="s">
        <v>43</v>
      </c>
      <c r="EE15" s="24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24"/>
      <c r="FB16" s="20" t="s">
        <v>156</v>
      </c>
      <c r="FE16" s="20" t="s">
        <v>155</v>
      </c>
    </row>
    <row r="17" spans="3:162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7" t="s">
        <v>169</v>
      </c>
      <c r="H17" s="47" t="s">
        <v>170</v>
      </c>
      <c r="I17" s="47" t="s">
        <v>137</v>
      </c>
      <c r="J17" s="47" t="s">
        <v>166</v>
      </c>
      <c r="K17" s="48" t="s">
        <v>158</v>
      </c>
      <c r="L17" s="48"/>
      <c r="M17" s="47" t="s">
        <v>159</v>
      </c>
      <c r="N17" s="47" t="s">
        <v>51</v>
      </c>
      <c r="O17" s="49" t="s">
        <v>151</v>
      </c>
      <c r="P17" s="48" t="s">
        <v>52</v>
      </c>
      <c r="Q17" s="47" t="s">
        <v>53</v>
      </c>
      <c r="R17" s="48" t="s">
        <v>54</v>
      </c>
      <c r="S17" s="47" t="s">
        <v>55</v>
      </c>
      <c r="T17" s="47" t="s">
        <v>56</v>
      </c>
      <c r="U17" s="47" t="s">
        <v>57</v>
      </c>
      <c r="V17" s="47" t="s">
        <v>58</v>
      </c>
      <c r="W17" s="47" t="s">
        <v>59</v>
      </c>
      <c r="X17" s="50" t="s">
        <v>60</v>
      </c>
      <c r="Y17" s="47" t="s">
        <v>61</v>
      </c>
      <c r="Z17" s="51" t="s">
        <v>62</v>
      </c>
      <c r="AA17" s="51" t="s">
        <v>63</v>
      </c>
      <c r="AB17" s="51" t="s">
        <v>64</v>
      </c>
      <c r="AC17" s="47" t="s">
        <v>65</v>
      </c>
      <c r="AD17" s="47" t="s">
        <v>66</v>
      </c>
      <c r="AE17" s="48" t="s">
        <v>67</v>
      </c>
      <c r="AF17" s="48" t="s">
        <v>68</v>
      </c>
      <c r="AG17" s="48" t="s">
        <v>52</v>
      </c>
      <c r="AH17" s="52" t="s">
        <v>69</v>
      </c>
      <c r="AI17" s="48" t="s">
        <v>70</v>
      </c>
      <c r="AJ17" s="48" t="s">
        <v>71</v>
      </c>
      <c r="AK17" s="53" t="s">
        <v>72</v>
      </c>
      <c r="AL17" s="48" t="s">
        <v>73</v>
      </c>
      <c r="AM17" s="48" t="s">
        <v>74</v>
      </c>
      <c r="AN17" s="54" t="s">
        <v>75</v>
      </c>
      <c r="AO17" s="48" t="s">
        <v>76</v>
      </c>
      <c r="AP17" s="48" t="s">
        <v>77</v>
      </c>
      <c r="AQ17" s="53" t="s">
        <v>78</v>
      </c>
      <c r="AR17" s="48"/>
      <c r="AS17" s="48" t="s">
        <v>79</v>
      </c>
      <c r="AT17" s="48" t="s">
        <v>80</v>
      </c>
      <c r="AU17" s="48" t="s">
        <v>81</v>
      </c>
      <c r="AV17" s="48"/>
      <c r="AW17" s="47" t="s">
        <v>82</v>
      </c>
      <c r="AX17" s="47" t="s">
        <v>83</v>
      </c>
      <c r="AY17" s="47" t="s">
        <v>84</v>
      </c>
      <c r="AZ17" s="52" t="s">
        <v>85</v>
      </c>
      <c r="BA17" s="52" t="s">
        <v>86</v>
      </c>
      <c r="BB17" s="48" t="s">
        <v>87</v>
      </c>
      <c r="BC17" s="48" t="s">
        <v>88</v>
      </c>
      <c r="BD17" s="48" t="s">
        <v>89</v>
      </c>
      <c r="BE17" s="48" t="s">
        <v>90</v>
      </c>
      <c r="BF17" s="48" t="s">
        <v>91</v>
      </c>
      <c r="BG17" s="48" t="s">
        <v>92</v>
      </c>
      <c r="BH17" s="48" t="s">
        <v>93</v>
      </c>
      <c r="BI17" s="48" t="s">
        <v>94</v>
      </c>
      <c r="BJ17" s="48" t="s">
        <v>95</v>
      </c>
      <c r="BK17" s="48" t="s">
        <v>96</v>
      </c>
      <c r="BL17" s="48" t="s">
        <v>97</v>
      </c>
      <c r="BM17" s="48" t="s">
        <v>98</v>
      </c>
      <c r="BN17" s="55" t="s">
        <v>99</v>
      </c>
      <c r="BO17" s="55" t="s">
        <v>100</v>
      </c>
      <c r="BP17" s="55" t="s">
        <v>101</v>
      </c>
      <c r="BQ17" s="48" t="s">
        <v>68</v>
      </c>
      <c r="BR17" s="56" t="s">
        <v>102</v>
      </c>
      <c r="BS17" s="56" t="s">
        <v>103</v>
      </c>
      <c r="BT17" s="56" t="s">
        <v>104</v>
      </c>
      <c r="BU17" s="48" t="s">
        <v>105</v>
      </c>
      <c r="BV17" s="48" t="s">
        <v>105</v>
      </c>
      <c r="BW17" s="48" t="s">
        <v>105</v>
      </c>
      <c r="BX17" s="48" t="s">
        <v>106</v>
      </c>
      <c r="BY17" s="48" t="s">
        <v>107</v>
      </c>
      <c r="BZ17" s="47" t="s">
        <v>108</v>
      </c>
      <c r="CA17" s="52" t="s">
        <v>109</v>
      </c>
      <c r="CB17" s="48" t="s">
        <v>110</v>
      </c>
      <c r="CC17" s="48" t="s">
        <v>111</v>
      </c>
      <c r="CD17" s="48" t="s">
        <v>112</v>
      </c>
      <c r="CE17" s="48" t="s">
        <v>113</v>
      </c>
      <c r="CF17" s="48" t="s">
        <v>114</v>
      </c>
      <c r="CG17" s="48" t="s">
        <v>115</v>
      </c>
      <c r="CH17" s="52" t="s">
        <v>116</v>
      </c>
      <c r="CI17" s="48" t="s">
        <v>117</v>
      </c>
      <c r="CJ17" s="48" t="s">
        <v>118</v>
      </c>
      <c r="CK17" s="52" t="s">
        <v>119</v>
      </c>
      <c r="CL17" s="48" t="s">
        <v>120</v>
      </c>
      <c r="CM17" s="47" t="s">
        <v>50</v>
      </c>
      <c r="CN17" s="48"/>
      <c r="CO17" s="48"/>
      <c r="CP17" s="57" t="s">
        <v>121</v>
      </c>
      <c r="CQ17" s="57" t="s">
        <v>122</v>
      </c>
      <c r="CR17" s="57" t="s">
        <v>123</v>
      </c>
      <c r="CS17" s="58" t="s">
        <v>124</v>
      </c>
      <c r="CT17" s="58" t="s">
        <v>125</v>
      </c>
      <c r="CU17" s="58" t="s">
        <v>126</v>
      </c>
      <c r="CV17" s="59" t="s">
        <v>81</v>
      </c>
      <c r="CW17" s="59" t="s">
        <v>127</v>
      </c>
      <c r="CX17" s="59" t="s">
        <v>128</v>
      </c>
      <c r="CY17" s="59" t="s">
        <v>129</v>
      </c>
      <c r="CZ17" s="59" t="s">
        <v>130</v>
      </c>
      <c r="DA17" s="59" t="s">
        <v>131</v>
      </c>
      <c r="DB17" s="59" t="s">
        <v>132</v>
      </c>
      <c r="DC17" s="59" t="s">
        <v>133</v>
      </c>
      <c r="DD17" s="59" t="s">
        <v>134</v>
      </c>
      <c r="DE17" s="59" t="s">
        <v>81</v>
      </c>
      <c r="DF17" s="59" t="s">
        <v>127</v>
      </c>
      <c r="DG17" s="59" t="s">
        <v>128</v>
      </c>
      <c r="DH17" s="59" t="s">
        <v>129</v>
      </c>
      <c r="DI17" s="59" t="s">
        <v>130</v>
      </c>
      <c r="DJ17" s="59" t="s">
        <v>131</v>
      </c>
      <c r="DK17" s="59" t="s">
        <v>132</v>
      </c>
      <c r="DL17" s="59" t="s">
        <v>135</v>
      </c>
      <c r="DM17" s="59" t="s">
        <v>136</v>
      </c>
      <c r="DN17" s="59" t="s">
        <v>137</v>
      </c>
      <c r="DO17" s="59" t="s">
        <v>81</v>
      </c>
      <c r="DP17" s="59" t="s">
        <v>81</v>
      </c>
      <c r="DQ17" s="59" t="s">
        <v>127</v>
      </c>
      <c r="DR17" s="59" t="s">
        <v>128</v>
      </c>
      <c r="DS17" s="59" t="s">
        <v>129</v>
      </c>
      <c r="DT17" s="59" t="s">
        <v>130</v>
      </c>
      <c r="DU17" s="59" t="s">
        <v>131</v>
      </c>
      <c r="DV17" s="59" t="s">
        <v>132</v>
      </c>
      <c r="DW17" s="59" t="s">
        <v>133</v>
      </c>
      <c r="DX17" s="59" t="s">
        <v>134</v>
      </c>
      <c r="DY17" s="59" t="s">
        <v>81</v>
      </c>
      <c r="DZ17" s="59" t="s">
        <v>127</v>
      </c>
      <c r="EA17" s="59" t="s">
        <v>128</v>
      </c>
      <c r="EB17" s="59" t="s">
        <v>129</v>
      </c>
      <c r="EC17" s="59" t="s">
        <v>130</v>
      </c>
      <c r="ED17" s="59" t="s">
        <v>131</v>
      </c>
      <c r="EE17" s="59" t="s">
        <v>132</v>
      </c>
      <c r="EF17" s="59" t="s">
        <v>135</v>
      </c>
      <c r="EG17" s="59" t="s">
        <v>136</v>
      </c>
      <c r="EH17" s="59" t="s">
        <v>137</v>
      </c>
      <c r="EI17" s="59" t="s">
        <v>81</v>
      </c>
      <c r="EJ17" s="48"/>
      <c r="EK17" s="60" t="s">
        <v>138</v>
      </c>
      <c r="EL17" s="60" t="s">
        <v>139</v>
      </c>
      <c r="EM17" s="60" t="s">
        <v>50</v>
      </c>
      <c r="EN17" s="60" t="s">
        <v>140</v>
      </c>
      <c r="EO17" s="60" t="s">
        <v>141</v>
      </c>
      <c r="EP17" s="61" t="s">
        <v>142</v>
      </c>
      <c r="EQ17" s="61" t="s">
        <v>143</v>
      </c>
      <c r="ER17" s="61" t="s">
        <v>27</v>
      </c>
      <c r="ES17" s="61" t="s">
        <v>28</v>
      </c>
      <c r="ET17" s="61" t="s">
        <v>52</v>
      </c>
      <c r="EU17" s="61" t="s">
        <v>68</v>
      </c>
      <c r="EV17" s="61" t="s">
        <v>67</v>
      </c>
      <c r="EW17" s="60" t="s">
        <v>144</v>
      </c>
      <c r="EX17" s="60" t="s">
        <v>145</v>
      </c>
      <c r="EY17" s="61" t="s">
        <v>146</v>
      </c>
      <c r="EZ17" s="60" t="s">
        <v>147</v>
      </c>
      <c r="FA17" s="48"/>
      <c r="FB17" s="59" t="s">
        <v>148</v>
      </c>
      <c r="FC17" s="59" t="s">
        <v>149</v>
      </c>
      <c r="FD17" s="48"/>
      <c r="FE17" s="62" t="s">
        <v>148</v>
      </c>
      <c r="FF17" s="62" t="s">
        <v>149</v>
      </c>
    </row>
    <row r="18" spans="3:162">
      <c r="C18">
        <f>Sheet1!C19</f>
        <v>514.70000000000005</v>
      </c>
      <c r="D18" s="4">
        <f>Sheet4!J18</f>
        <v>546.13534539485295</v>
      </c>
      <c r="E18" s="4">
        <f>CM18</f>
        <v>546.13534539492298</v>
      </c>
      <c r="F18" s="4">
        <f>D18-E18</f>
        <v>-7.0031092036515474E-11</v>
      </c>
      <c r="G18" s="4">
        <f>Sheet5!D18</f>
        <v>546.13539357904824</v>
      </c>
      <c r="H18" s="4">
        <f>Sheet5!F18</f>
        <v>4.7618226062695612E-5</v>
      </c>
      <c r="I18" s="4">
        <f>(H18-F18)/(G18-D18)</f>
        <v>0.98825550170432352</v>
      </c>
      <c r="J18" s="4">
        <f>D18-F18*(1/I18)</f>
        <v>546.13534539492377</v>
      </c>
      <c r="K18">
        <f t="shared" ref="K18:K49" si="0">AVERAGE(C18,D18)</f>
        <v>530.4176726974265</v>
      </c>
      <c r="M18">
        <f t="shared" ref="M18:M57" si="1">K18</f>
        <v>530.4176726974265</v>
      </c>
      <c r="N18">
        <v>160</v>
      </c>
      <c r="O18">
        <f>460+N18</f>
        <v>620</v>
      </c>
      <c r="P18">
        <f>$R$9/($N$18+460)</f>
        <v>4.5161290322580643E-2</v>
      </c>
      <c r="Q18">
        <f>(($R$8*K18^1.0937)/27.64)*10^(11.172*$P$18)</f>
        <v>78.374888576816517</v>
      </c>
      <c r="R18">
        <f>($N$18-60)*($R$9/$R$8)</f>
        <v>3943.6619718309862</v>
      </c>
      <c r="S18">
        <f>$Z$6*EXP($Z$9*(1697-M18))</f>
        <v>1.2307710087943602</v>
      </c>
      <c r="T18">
        <f>0.0283*AU18*($O$18)/M18</f>
        <v>3.1283674378683256E-2</v>
      </c>
      <c r="U18">
        <f>$R$3*($R$4+S18)</f>
        <v>123.07710087943602</v>
      </c>
      <c r="V18">
        <f>U18*5.615</f>
        <v>691.07792143803329</v>
      </c>
      <c r="W18">
        <f>IF($R$5&gt;0,T18*($R$10-Q18)*$R$3,0)</f>
        <v>536.90641009681042</v>
      </c>
      <c r="X18">
        <f>$Z$14+$AA$13*(Q18-$Y$14)</f>
        <v>0.8021625111423184</v>
      </c>
      <c r="Y18">
        <f>$Z$7</f>
        <v>48.33</v>
      </c>
      <c r="Z18">
        <f>S18/$Z$6</f>
        <v>1.0256425073286335</v>
      </c>
      <c r="AA18">
        <f>Y18*Z18</f>
        <v>49.569302379192855</v>
      </c>
      <c r="AB18">
        <f>($V$6*$R$4)+(S18*AA18)</f>
        <v>61.008460294471867</v>
      </c>
      <c r="AC18">
        <f t="shared" ref="AC18:AC57" si="2">$R$4+S18</f>
        <v>1.2307710087943602</v>
      </c>
      <c r="AD18">
        <f>AB18/AC18</f>
        <v>49.569302379192855</v>
      </c>
      <c r="AE18">
        <f>3.0324-0.02023*$R$9</f>
        <v>2.4659599999999999</v>
      </c>
      <c r="AF18">
        <f>10^$AE$18</f>
        <v>292.38830658588068</v>
      </c>
      <c r="AG18">
        <f>$AF$18*$N$18^-1.163</f>
        <v>0.79903988868845044</v>
      </c>
      <c r="AH18">
        <f>10^$AG$18-1</f>
        <v>5.2956400382945432</v>
      </c>
      <c r="AI18">
        <f>10.715*(Q18+100)^-0.515</f>
        <v>0.74225872663020354</v>
      </c>
      <c r="AJ18">
        <f>5.44*(Q18+150)^-0.338</f>
        <v>0.86771230840429481</v>
      </c>
      <c r="AK18">
        <f>AI18*$AH$18^AJ18</f>
        <v>3.1528859970747187</v>
      </c>
      <c r="AL18">
        <f t="shared" ref="AL18:AL57" si="3">(($R$4*$V$6)/($R$4*$V$6+S18*AA18))*$V$7</f>
        <v>0</v>
      </c>
      <c r="AM18">
        <f t="shared" ref="AM18:AM57" si="4">((S18*AA18)/($R$4*$V$6+S18*AA18))*AK18</f>
        <v>3.1528859970747187</v>
      </c>
      <c r="AN18">
        <f>AL18+AM18</f>
        <v>3.1528859970747187</v>
      </c>
      <c r="AO18">
        <f t="shared" ref="AO18:AO57" si="5">(($R$4*$V$6)/($R$4*$V$6+S18*AA18))*$V$8</f>
        <v>0</v>
      </c>
      <c r="AP18">
        <f t="shared" ref="AP18:AP57" si="6">((S18*AA18)/($R$4*$V$6+S18*AA18))*$V$4</f>
        <v>30</v>
      </c>
      <c r="AQ18">
        <f>AO18+AP18</f>
        <v>30</v>
      </c>
      <c r="AS18">
        <f>CU18</f>
        <v>0.79522889459884027</v>
      </c>
      <c r="AT18">
        <f>CT18</f>
        <v>1.6577540106951871</v>
      </c>
      <c r="AU18">
        <f>EI18</f>
        <v>0.94570920764648825</v>
      </c>
      <c r="AW18">
        <f t="shared" ref="AW18:AX57" si="7">(V18)*(1/86400)/$V$10</f>
        <v>0.3666273668608529</v>
      </c>
      <c r="AX18">
        <f t="shared" si="7"/>
        <v>0.28483703107589042</v>
      </c>
      <c r="AY18">
        <f>AW18+AX18</f>
        <v>0.65146439793674338</v>
      </c>
      <c r="AZ18">
        <f>AW18/AY18</f>
        <v>0.56277421762724189</v>
      </c>
      <c r="BA18">
        <f>1-AZ18</f>
        <v>0.43722578237275811</v>
      </c>
      <c r="BB18">
        <f t="shared" ref="BB18:BB57" si="8">1.071-(0.2218*((AY18^2)/($V$9)))</f>
        <v>0.50620067914439559</v>
      </c>
      <c r="BC18">
        <f>IF(BB18&lt;0.13,0.13,BB18)</f>
        <v>0.50620067914439559</v>
      </c>
      <c r="BD18">
        <f>1.938*AW18*(AD18/AQ18)^(1/4)</f>
        <v>0.80556676513839198</v>
      </c>
      <c r="BE18">
        <f>1.938*AX18*(AD18/AQ18)^(1/4)</f>
        <v>0.62585411361971366</v>
      </c>
      <c r="BF18">
        <f t="shared" ref="BF18:BF57" si="9">120.872*$V$9*SQRT(AD18/AQ18)</f>
        <v>25.895257494566859</v>
      </c>
      <c r="BG18">
        <f>0.15726*AN18*(1/(AD18*AQ18^3))^(1/4)</f>
        <v>1.4577478053893016E-2</v>
      </c>
      <c r="BH18">
        <f>0.0019+0.0322*BG18-0.6642*BG18^2+4.9951*BG18^3</f>
        <v>2.2437239898184442E-3</v>
      </c>
      <c r="BI18">
        <f>1-10.0147*BG18+33.8696*BG18^2+277.2817*BG18^3</f>
        <v>0.86206726863213268</v>
      </c>
      <c r="BJ18">
        <f>BH18/BI18</f>
        <v>2.602724951358641E-3</v>
      </c>
      <c r="BK18">
        <f>BD18*($M$18^0.1)*BJ18</f>
        <v>3.9263735418236974E-3</v>
      </c>
      <c r="BL18">
        <f>(BE18^0.575)*(14.7^0.1)*BF18</f>
        <v>25.87760063797489</v>
      </c>
      <c r="BM18">
        <f>BK18/BL18</f>
        <v>1.517286550926139E-4</v>
      </c>
      <c r="BN18">
        <f>(0.0047+1123.32*BM18+729489.64*BM18^2)</f>
        <v>0.19193384042926442</v>
      </c>
      <c r="BO18">
        <f>(1+1097.1566*BM18+722153.97*BM18^2)</f>
        <v>1.183095224185819</v>
      </c>
      <c r="BP18">
        <f>SQRT(BN18/BO18)</f>
        <v>0.40277817150361173</v>
      </c>
      <c r="BQ18">
        <f>(BE18*BG18^0.38)/BF18^2.14</f>
        <v>1.1868097929004647E-4</v>
      </c>
      <c r="BR18">
        <f>1.0886-69.9473*BQ18+2334.3497*BQ18^2-12896.683*BQ18^3</f>
        <v>1.0803314441023384</v>
      </c>
      <c r="BS18">
        <f>1-53.4401*BQ18+1517.9369*BQ18^2-8419.8115*BQ18^3</f>
        <v>0.99367904293036913</v>
      </c>
      <c r="BT18">
        <f>BR18/BS18</f>
        <v>1.0872036114563013</v>
      </c>
      <c r="BU18">
        <f>IF(W18&lt;=0,1,(BP18*BT18))</f>
        <v>0.43790188267449215</v>
      </c>
      <c r="BV18">
        <f>IF(W18&gt;1,BP18*BT18,1)</f>
        <v>0.43790188267449215</v>
      </c>
      <c r="BW18">
        <f>IF($R$5=0,1,BV18)</f>
        <v>0.43790188267449215</v>
      </c>
      <c r="BX18">
        <f t="shared" ref="BX18:BX57" si="10">AD18*AW18</f>
        <v>18.173462808412886</v>
      </c>
      <c r="BY18">
        <f t="shared" ref="BY18:BY57" si="11">EW18*AX18</f>
        <v>0.45176334320655281</v>
      </c>
      <c r="BZ18">
        <f t="shared" ref="BZ18:BZ57" si="12">$V$10*(BX18+BY18)*86400</f>
        <v>35107.806286756575</v>
      </c>
      <c r="CA18">
        <f t="shared" ref="CA18:CA57" si="13">(AN18^BU18)*EZ18^(1-BU18)</f>
        <v>0.14450241078235845</v>
      </c>
      <c r="CB18">
        <f t="shared" ref="CB18:CB57" si="14">2.2*10^-2*BZ18/CA18/$V$9</f>
        <v>32070.263774572522</v>
      </c>
      <c r="CC18">
        <f>$CD$15/3.7065</f>
        <v>1.6187778227438283E-4</v>
      </c>
      <c r="CD18">
        <f>5.0452/CB18</f>
        <v>1.573170721470703E-4</v>
      </c>
      <c r="CE18">
        <f>LOG(($CD$15^1.1098/2.8257)+(7.149/CB18)^0.8981)</f>
        <v>-3.2081969842125915</v>
      </c>
      <c r="CF18">
        <f>-4*LOG(CC18-(CD18*CE18))</f>
        <v>12.704585831579386</v>
      </c>
      <c r="CG18">
        <f>1/CF18^2</f>
        <v>6.1955373102256803E-3</v>
      </c>
      <c r="CH18">
        <f t="shared" ref="CH18:CH57" si="15">BU18*AD18+(1-BU18)*EW18</f>
        <v>22.598001758461159</v>
      </c>
      <c r="CI18" s="11">
        <f t="shared" ref="CI18:CI57" si="16">CG18*BZ18^2/($V$9)^5/CH18</f>
        <v>2627680615.7319078</v>
      </c>
      <c r="CJ18" s="18">
        <f>(1/144)*(CH18+(CI18/74130000000))</f>
        <v>0.15717672697461454</v>
      </c>
      <c r="CK18" s="18">
        <f t="shared" ref="CK18:CK57" si="17">CJ18*$CK$14</f>
        <v>31.435345394922908</v>
      </c>
      <c r="CL18">
        <v>200</v>
      </c>
      <c r="CM18" s="4">
        <f t="shared" ref="CM18:CM49" si="18">C18+CK18</f>
        <v>546.13534539492298</v>
      </c>
      <c r="CN18" s="11"/>
      <c r="CO18" s="11"/>
      <c r="CP18" s="13">
        <f>N18</f>
        <v>160</v>
      </c>
      <c r="CQ18" s="13">
        <f>CP18+460</f>
        <v>620</v>
      </c>
      <c r="CR18" s="13">
        <v>374</v>
      </c>
      <c r="CS18" s="13">
        <v>667</v>
      </c>
      <c r="CT18" s="13">
        <f>CQ18/CR18</f>
        <v>1.6577540106951871</v>
      </c>
      <c r="CU18" s="13">
        <f t="shared" ref="CU18:CU57" si="19">M18/$CS$18</f>
        <v>0.79522889459884027</v>
      </c>
      <c r="CV18" s="14">
        <v>0.8</v>
      </c>
      <c r="CW18" s="14">
        <f>0.27*CU18/CV18/$CT$18</f>
        <v>0.16189962454957843</v>
      </c>
      <c r="CX18" s="14">
        <f>($CW$12+$CY$12/$CT$18+$DA$12/$CT$18^3+$DC$12/$CT$18^4+$DE$12/$CT$18^5)*CW18</f>
        <v>-7.0943120054953929E-2</v>
      </c>
      <c r="CY18" s="14">
        <f>($DG$12+$DI$12/$CT$18+$CW$13/$CT$18^2)*CW18^2</f>
        <v>4.4707680062622494E-3</v>
      </c>
      <c r="CZ18" s="14">
        <f>$CY$13*($DI$12/$CT$18+$CW$13/$CT$18^2)*CW18^5</f>
        <v>-4.4275079600249371E-6</v>
      </c>
      <c r="DA18" s="14">
        <f>$DA$13*(1+$DC$13*CW18^2)*(CW18^2/$CT$18^3)</f>
        <v>3.5958876045769843E-3</v>
      </c>
      <c r="DB18" s="14">
        <f>EXP(-$DC$13*CW18^2)</f>
        <v>0.98127897352959226</v>
      </c>
      <c r="DC18" s="14">
        <f>1+CX18+CY18-CZ18+DA18*DB18</f>
        <v>0.93706064435681535</v>
      </c>
      <c r="DD18" s="14">
        <f>DC18-CV18</f>
        <v>0.13706064435681531</v>
      </c>
      <c r="DE18" s="14">
        <v>0.85</v>
      </c>
      <c r="DF18" s="14">
        <f>0.27*CU18/DE18/$CT$18</f>
        <v>0.15237611722313266</v>
      </c>
      <c r="DG18" s="14">
        <f>($CW$12+$CY$12/$CT$18+$DA$12/$CT$18^3+$DC$12/$CT$18^4+$DE$12/$CT$18^5)*DF18</f>
        <v>-6.6769995345839009E-2</v>
      </c>
      <c r="DH18" s="14">
        <f>($DG$12+$DI$12/$CT$18+$CW$13/$CT$18^2)*DF18^2</f>
        <v>3.960265085131958E-3</v>
      </c>
      <c r="DI18" s="14">
        <f>$CY$13*($DI$12/$CT$18+$CW$13/$CT$18^2)*DF18^5</f>
        <v>-3.2697508176465028E-6</v>
      </c>
      <c r="DJ18" s="14">
        <f>$DA$13*(1+$DC$13*DF18^2)*DF18^2/$CT$18^3</f>
        <v>3.1785383038637448E-3</v>
      </c>
      <c r="DK18" s="14">
        <f>EXP(-$DC$13*DF18^2)</f>
        <v>0.98339881906633075</v>
      </c>
      <c r="DL18" s="14">
        <f>1+DG18+DH18-DI18+DJ18*DK18</f>
        <v>0.94031931030448723</v>
      </c>
      <c r="DM18" s="14">
        <f>DL18-DE18</f>
        <v>9.0319310304487255E-2</v>
      </c>
      <c r="DN18" s="14">
        <f>(DM18-DD18)/(DE18-CV18)</f>
        <v>-0.9348266810465623</v>
      </c>
      <c r="DO18" s="14">
        <f>CV18-DD18/DN18</f>
        <v>0.94661610235960791</v>
      </c>
      <c r="DP18" s="14">
        <f>DE18</f>
        <v>0.85</v>
      </c>
      <c r="DQ18" s="14">
        <f>0.27*CU18/DP18/$CT$18</f>
        <v>0.15237611722313266</v>
      </c>
      <c r="DR18" s="14">
        <f>($CW$12+$CY$12/$CT$18+$DA$12/$CT$18^3+$DC$12/$CT$18^4+$DE$12/$CT$18^5)*DQ18</f>
        <v>-6.6769995345839009E-2</v>
      </c>
      <c r="DS18" s="14">
        <f>($DG$12+$DI$12/$CT$18+$CW$13/$CT$18^2)*DQ18^2</f>
        <v>3.960265085131958E-3</v>
      </c>
      <c r="DT18" s="14">
        <f>$CY$13*($DI$12/$CT$18+$CW$13/$CT$18^2)*DQ18^5</f>
        <v>-3.2697508176465028E-6</v>
      </c>
      <c r="DU18" s="14">
        <f>$DA$13*(1+$DC$13*DQ18^2)*(DQ18^2/$CT$18^3)</f>
        <v>3.1785383038637448E-3</v>
      </c>
      <c r="DV18" s="14">
        <f>EXP(-$DC$13*DQ18^2)</f>
        <v>0.98339881906633075</v>
      </c>
      <c r="DW18" s="14">
        <f>1+DR18+DS18-DT18+DU18*DV18</f>
        <v>0.94031931030448723</v>
      </c>
      <c r="DX18" s="14">
        <f>DW18-DP18</f>
        <v>9.0319310304487255E-2</v>
      </c>
      <c r="DY18" s="14">
        <f>DO18</f>
        <v>0.94661610235960791</v>
      </c>
      <c r="DZ18" s="14">
        <f>0.27*CU18/DY18/$CT$18</f>
        <v>0.13682389230102046</v>
      </c>
      <c r="EA18" s="14">
        <f>($CW$12+$CY$12/$CT$18+$DA$12/$CT$18^3+$DC$12/$CT$18^4+$DE$12/$CT$18^5)*DZ18</f>
        <v>-5.9955134824447358E-2</v>
      </c>
      <c r="EB18" s="14">
        <f>($DG$12+$DI$12/$CT$18+$CW$13/$CT$18^2)*DZ18^2</f>
        <v>3.1931133306222549E-3</v>
      </c>
      <c r="EC18" s="14">
        <f>$CY$13*($DI$12/$CT$18+$CW$13/$CT$18^2)*DZ18^5</f>
        <v>-1.908709552147601E-6</v>
      </c>
      <c r="ED18" s="14">
        <f>$DA$13*(1+$DC$13*DZ18^2)*DZ18^2/$CT$18^3</f>
        <v>2.554642603732228E-3</v>
      </c>
      <c r="EE18" s="14">
        <f>EXP(-$DC$13*DZ18^2)</f>
        <v>0.9865930046379614</v>
      </c>
      <c r="EF18" s="14">
        <f>1+EA18+EB18-EC18+ED18*EE18</f>
        <v>0.94576027973791932</v>
      </c>
      <c r="EG18" s="14">
        <f>EF18-DY18</f>
        <v>-8.5582262168859558E-4</v>
      </c>
      <c r="EH18" s="14">
        <f>(EG18-DX18)/(DY18-DP18)</f>
        <v>-0.94368465193120044</v>
      </c>
      <c r="EI18" s="14">
        <f>DP18-DX18/EH18</f>
        <v>0.94570920764648825</v>
      </c>
      <c r="EK18">
        <f>N18</f>
        <v>160</v>
      </c>
      <c r="EL18">
        <f>460+EK18</f>
        <v>620</v>
      </c>
      <c r="EM18">
        <f t="shared" ref="EM18:EM57" si="20">M18</f>
        <v>530.4176726974265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149463.4301667469</v>
      </c>
      <c r="ES18">
        <f>209.2+19.26*EQ18+EL18</f>
        <v>1191.8754300000001</v>
      </c>
      <c r="ET18">
        <f>ER18/ES18</f>
        <v>125.40188882553514</v>
      </c>
      <c r="EU18">
        <f>3.448+(986.4/EL18)+0.01009*EQ18</f>
        <v>5.228967486935483</v>
      </c>
      <c r="EV18">
        <f>2.447-0.2224*EU18</f>
        <v>1.2840776309055488</v>
      </c>
      <c r="EW18">
        <f>(EM18*$EQ$18)/(DO18*10.73*$EL$18)</f>
        <v>1.5860414690468652</v>
      </c>
      <c r="EX18">
        <f>EW18/67.0176</f>
        <v>2.3666043980191249E-2</v>
      </c>
      <c r="EY18">
        <f>EXP($EU$18*EX18^$EV$18)</f>
        <v>1.0436493122394088</v>
      </c>
      <c r="EZ18">
        <f>$ET$18*10^-4*EY18</f>
        <v>1.3087559502629255E-2</v>
      </c>
      <c r="FB18" s="16">
        <v>84.5</v>
      </c>
      <c r="FC18" s="16">
        <v>38.9</v>
      </c>
      <c r="FE18" s="22">
        <v>108.5</v>
      </c>
      <c r="FF18" s="22">
        <v>20.100000000000001</v>
      </c>
    </row>
    <row r="19" spans="3:162">
      <c r="C19" s="4">
        <f>E18</f>
        <v>546.13534539492298</v>
      </c>
      <c r="D19" s="4">
        <f>Sheet4!J19</f>
        <v>578.23495302286528</v>
      </c>
      <c r="E19" s="4">
        <f t="shared" ref="E19:E57" si="21">CM19</f>
        <v>578.23514843086627</v>
      </c>
      <c r="F19" s="4">
        <f t="shared" ref="F19:F57" si="22">D19-E19</f>
        <v>-1.9540800099093758E-4</v>
      </c>
      <c r="G19" s="4">
        <f>Sheet5!D19</f>
        <v>578.64340642226875</v>
      </c>
      <c r="H19" s="4">
        <f>Sheet5!F19</f>
        <v>0.40400652518576408</v>
      </c>
      <c r="I19" s="4">
        <f t="shared" ref="I19:I57" si="23">(H19-F19)/(G19-D19)</f>
        <v>0.98959130656539007</v>
      </c>
      <c r="J19" s="4">
        <f t="shared" ref="J19:J57" si="24">D19-F19*(1/I19)</f>
        <v>578.23515048620163</v>
      </c>
      <c r="K19" s="4">
        <f t="shared" si="0"/>
        <v>562.18514920889413</v>
      </c>
      <c r="M19" s="4">
        <f t="shared" si="1"/>
        <v>562.18514920889413</v>
      </c>
      <c r="Q19">
        <f t="shared" ref="Q19:Q57" si="25">(($R$8*K19^1.0937)/27.64)*10^(11.172*$P$18)</f>
        <v>83.522851214181173</v>
      </c>
      <c r="S19">
        <f t="shared" ref="S19:S57" si="26">$Z$6*EXP($Z$9*(1697-M19))</f>
        <v>1.2299227160440285</v>
      </c>
      <c r="T19">
        <f t="shared" ref="T19:T57" si="27">0.0283*AU19*($O$18)/M19</f>
        <v>2.9420683435743895E-2</v>
      </c>
      <c r="U19">
        <f t="shared" ref="U19:U57" si="28">$R$3*($R$4+S19)</f>
        <v>122.99227160440284</v>
      </c>
      <c r="V19">
        <f>U19*5.615</f>
        <v>690.60160505872204</v>
      </c>
      <c r="W19">
        <f t="shared" ref="W19:W57" si="29">IF($R$5&gt;0,T19*($R$10-Q19)*$R$3,0)</f>
        <v>489.7871493712812</v>
      </c>
      <c r="X19">
        <f>$Z$14+$AA$13*(Q19-$Y$14)</f>
        <v>0.80164771487858189</v>
      </c>
      <c r="Y19">
        <f t="shared" ref="Y19:Y57" si="30">$Z$7</f>
        <v>48.33</v>
      </c>
      <c r="Z19">
        <f t="shared" ref="Z19:Z57" si="31">S19/$Z$6</f>
        <v>1.0249355967033571</v>
      </c>
      <c r="AA19">
        <f t="shared" ref="AA19:AA57" si="32">Y19*Z19</f>
        <v>49.535137388673249</v>
      </c>
      <c r="AB19">
        <f t="shared" ref="AB19:AB57" si="33">($R$4*$V$6)+(S19*AA19)</f>
        <v>60.924390716691107</v>
      </c>
      <c r="AC19">
        <f t="shared" si="2"/>
        <v>1.2299227160440285</v>
      </c>
      <c r="AD19">
        <f t="shared" ref="AD19:AD57" si="34">AB19/AC19</f>
        <v>49.535137388673249</v>
      </c>
      <c r="AI19">
        <f>10.715*(Q19+100)^-0.515</f>
        <v>0.73146196653306383</v>
      </c>
      <c r="AJ19">
        <f>5.44*(Q19+150)^-0.338</f>
        <v>0.8611991008444424</v>
      </c>
      <c r="AK19">
        <f t="shared" ref="AK19:AK57" si="35">AI19*$AH$18^AJ19</f>
        <v>3.0734749198229827</v>
      </c>
      <c r="AL19">
        <f t="shared" si="3"/>
        <v>0</v>
      </c>
      <c r="AM19">
        <f t="shared" si="4"/>
        <v>3.0734749198229827</v>
      </c>
      <c r="AN19">
        <f>AL19+AM19</f>
        <v>3.0734749198229827</v>
      </c>
      <c r="AO19">
        <f t="shared" si="5"/>
        <v>0</v>
      </c>
      <c r="AP19">
        <f t="shared" si="6"/>
        <v>30</v>
      </c>
      <c r="AQ19">
        <f>AO19+AP19</f>
        <v>30</v>
      </c>
      <c r="AS19">
        <f>CU19</f>
        <v>0.84285629566550846</v>
      </c>
      <c r="AU19">
        <f t="shared" ref="AU19:AU57" si="36">EI19</f>
        <v>0.94265766027307218</v>
      </c>
      <c r="AW19">
        <f t="shared" si="7"/>
        <v>0.36637467376428257</v>
      </c>
      <c r="AX19">
        <f t="shared" si="7"/>
        <v>0.25983954533320663</v>
      </c>
      <c r="AY19">
        <f>AW19+AX19</f>
        <v>0.6262142190974892</v>
      </c>
      <c r="AZ19">
        <f t="shared" ref="AZ19:AZ57" si="37">AW19/AY19</f>
        <v>0.58506284685184584</v>
      </c>
      <c r="BA19">
        <f>1-AZ19</f>
        <v>0.41493715314815416</v>
      </c>
      <c r="BB19">
        <f t="shared" si="8"/>
        <v>0.54913443449560195</v>
      </c>
      <c r="BC19">
        <f>IF(BB19&lt;0.13,0.13,BB19)</f>
        <v>0.54913443449560195</v>
      </c>
      <c r="BD19">
        <f>1.938*AW19*(AD19/AQ19)^(1/4)</f>
        <v>0.80487279205420503</v>
      </c>
      <c r="BE19">
        <f>1.938*AX19*(AD19/AQ19)^(1/4)</f>
        <v>0.57083034203665473</v>
      </c>
      <c r="BF19">
        <f t="shared" si="9"/>
        <v>25.886331973318939</v>
      </c>
      <c r="BG19">
        <f>0.15726*AN19*(1/(AD19*AQ19^3))^(1/4)</f>
        <v>1.4212767800685193E-2</v>
      </c>
      <c r="BH19">
        <f>0.0019+0.0322*BG19-0.6642*BG19^2+4.9951*BG19^3</f>
        <v>2.2378219085395848E-3</v>
      </c>
      <c r="BI19">
        <f>1-10.0147*BG19+33.8696*BG19^2+277.2817*BG19^3</f>
        <v>0.86530122815141464</v>
      </c>
      <c r="BJ19">
        <f>BH19/BI19</f>
        <v>2.5861767390765794E-3</v>
      </c>
      <c r="BK19">
        <f t="shared" ref="BK19:BK57" si="38">BD19*($M$18^0.1)*BJ19</f>
        <v>3.8980485730894356E-3</v>
      </c>
      <c r="BL19">
        <f t="shared" ref="BL19:BL57" si="39">(BE19^0.575)*(14.7^0.1)*BF19</f>
        <v>24.535437328006935</v>
      </c>
      <c r="BM19">
        <f>BK19/BL19</f>
        <v>1.5887422428944665E-4</v>
      </c>
      <c r="BN19">
        <f>(0.0047+1123.32*BM19+729489.64*BM19^2)</f>
        <v>0.20157965559709967</v>
      </c>
      <c r="BO19">
        <f>(1+1097.1566*BM19+722153.97*BM19^2)</f>
        <v>1.1925378059304244</v>
      </c>
      <c r="BP19">
        <f>SQRT(BN19/BO19)</f>
        <v>0.41113767106932553</v>
      </c>
      <c r="BQ19">
        <f t="shared" ref="BQ19:BQ57" si="40">(BE19*BG19^0.38)/BF19^2.14</f>
        <v>1.0728871300893055E-4</v>
      </c>
      <c r="BR19">
        <f>1.0886-69.9473*BQ19+2334.3497*BQ19^2-12896.683*BQ19^3</f>
        <v>1.0811222986684452</v>
      </c>
      <c r="BS19">
        <f>1-53.4401*BQ19+1517.9369*BQ19^2-8419.8115*BQ19^3</f>
        <v>0.99428394282077615</v>
      </c>
      <c r="BT19">
        <f>BR19/BS19</f>
        <v>1.0873375824629223</v>
      </c>
      <c r="BU19">
        <f t="shared" ref="BU19:BU57" si="41">IF(W19&lt;=0,1,(BP19*BT19))</f>
        <v>0.4470454413199566</v>
      </c>
      <c r="BV19">
        <f t="shared" ref="BV19:BV57" si="42">IF(W19&gt;1,BP19*BT19,1)</f>
        <v>0.4470454413199566</v>
      </c>
      <c r="BW19">
        <f t="shared" ref="BW19:BW57" si="43">IF($R$5=0,1,BV19)</f>
        <v>0.4470454413199566</v>
      </c>
      <c r="BX19">
        <f t="shared" si="10"/>
        <v>18.148419800644078</v>
      </c>
      <c r="BY19">
        <f t="shared" si="11"/>
        <v>0.43821857758695187</v>
      </c>
      <c r="BZ19">
        <f t="shared" si="12"/>
        <v>35035.06987743036</v>
      </c>
      <c r="CA19">
        <f t="shared" si="13"/>
        <v>0.15050220653226432</v>
      </c>
      <c r="CB19">
        <f t="shared" si="14"/>
        <v>30727.982867343482</v>
      </c>
      <c r="CC19">
        <f>$CD$15/3.7065</f>
        <v>1.6187778227438283E-4</v>
      </c>
      <c r="CD19">
        <f>5.0452/CB19</f>
        <v>1.6418910482281752E-4</v>
      </c>
      <c r="CE19">
        <f>LOG(($CD$15^1.1098/2.8257)+(7.149/CB19)^0.8981)</f>
        <v>-3.1940123452920171</v>
      </c>
      <c r="CF19">
        <f>-4*LOG(CC19-(CD19*CE19))</f>
        <v>12.653944485266091</v>
      </c>
      <c r="CG19">
        <f>1/CF19^2</f>
        <v>6.2452258746999167E-3</v>
      </c>
      <c r="CH19">
        <f t="shared" si="15"/>
        <v>23.077013482293722</v>
      </c>
      <c r="CI19" s="11">
        <f t="shared" si="16"/>
        <v>2583037876.7900238</v>
      </c>
      <c r="CJ19" s="18">
        <f t="shared" ref="CJ19:CJ57" si="44">(1/144)*(CH19+(CI19/74130000000))</f>
        <v>0.16049901517971654</v>
      </c>
      <c r="CK19" s="18">
        <f t="shared" si="17"/>
        <v>32.09980303594331</v>
      </c>
      <c r="CL19">
        <f>CL18+200</f>
        <v>400</v>
      </c>
      <c r="CM19" s="4">
        <f t="shared" si="18"/>
        <v>578.23514843086627</v>
      </c>
      <c r="CN19" s="11"/>
      <c r="CO19" s="11"/>
      <c r="CU19" s="13">
        <f t="shared" si="19"/>
        <v>0.84285629566550846</v>
      </c>
      <c r="CV19" s="14">
        <v>0.8</v>
      </c>
      <c r="CW19" s="14">
        <f>0.27*CU19/CV19/$CT$18</f>
        <v>0.17159602567803034</v>
      </c>
      <c r="CX19" s="14">
        <f t="shared" ref="CX19:CX57" si="45">($CW$12+$CY$12/$CT$18+$DA$12/$CT$18^3+$DC$12/$CT$18^4+$DE$12/$CT$18^5)*CW19</f>
        <v>-7.5192005444716534E-2</v>
      </c>
      <c r="CY19" s="14">
        <f>($DG$12+$DI$12/$CT$18+$CW$13/$CT$18^2)*CW19^2</f>
        <v>5.0223260192729258E-3</v>
      </c>
      <c r="CZ19" s="14">
        <f>$CY$13*($DI$12/$CT$18+$CW$13/$CT$18^2)*CW19^5</f>
        <v>-5.9219708791626915E-6</v>
      </c>
      <c r="DA19" s="14">
        <f t="shared" ref="DA19:DA57" si="46">$DA$13*(1+$DC$13*CW19^2)*(CW19^2/$CT$18^3)</f>
        <v>4.0487551942202738E-3</v>
      </c>
      <c r="DB19" s="14">
        <f t="shared" ref="DB19:DB57" si="47">EXP(-$DC$13*CW19^2)</f>
        <v>0.97899378348240196</v>
      </c>
      <c r="DC19" s="14">
        <f t="shared" ref="DC19:DC57" si="48">1+CX19+CY19-CZ19+DA19*DB19</f>
        <v>0.93379994871141925</v>
      </c>
      <c r="DD19" s="14">
        <f t="shared" ref="DD19:DD57" si="49">DC19-CV19</f>
        <v>0.1337999487114192</v>
      </c>
      <c r="DE19" s="14">
        <v>0.85</v>
      </c>
      <c r="DF19" s="14">
        <f t="shared" ref="DF19:DF57" si="50">0.27*CU19/DE19/$CT$18</f>
        <v>0.16150214181461678</v>
      </c>
      <c r="DG19" s="14">
        <f t="shared" ref="DG19:DG57" si="51">($CW$12+$CY$12/$CT$18+$DA$12/$CT$18^3+$DC$12/$CT$18^4+$DE$12/$CT$18^5)*DF19</f>
        <v>-7.0768946300909671E-2</v>
      </c>
      <c r="DH19" s="14">
        <f t="shared" ref="DH19:DH57" si="52">($DG$12+$DI$12/$CT$18+$CW$13/$CT$18^2)*DF19^2</f>
        <v>4.4488424253767084E-3</v>
      </c>
      <c r="DI19" s="14">
        <f t="shared" ref="DI19:DI57" si="53">$CY$13*($DI$12/$CT$18+$CW$13/$CT$18^2)*DF19^5</f>
        <v>-4.3734238987369123E-6</v>
      </c>
      <c r="DJ19" s="14">
        <f t="shared" ref="DJ19:DJ57" si="54">$DA$13*(1+$DC$13*DF19^2)*DF19^2/$CT$18^3</f>
        <v>3.5779271313028131E-3</v>
      </c>
      <c r="DK19" s="14">
        <f>EXP(-$DC$13*DF19^2)</f>
        <v>0.98136992475203122</v>
      </c>
      <c r="DL19" s="14">
        <f>1+DG19+DH19-DI19+DJ19*DK19</f>
        <v>0.93719553962798063</v>
      </c>
      <c r="DM19" s="14">
        <f>DL19-DE19</f>
        <v>8.7195539627980656E-2</v>
      </c>
      <c r="DN19" s="14">
        <f>(DM19-DD19)/(DE19-CV19)</f>
        <v>-0.93208818166877216</v>
      </c>
      <c r="DO19" s="14">
        <f>CV19-DD19/DN19</f>
        <v>0.94354859480341158</v>
      </c>
      <c r="DP19" s="14">
        <f t="shared" ref="DP19:DP57" si="55">DE19</f>
        <v>0.85</v>
      </c>
      <c r="DQ19" s="14">
        <f t="shared" ref="DQ19:DQ57" si="56">0.27*CU19/DP19/$CT$18</f>
        <v>0.16150214181461678</v>
      </c>
      <c r="DR19" s="14">
        <f t="shared" ref="DR19:DR57" si="57">($CW$12+$CY$12/$CT$18+$DA$12/$CT$18^3+$DC$12/$CT$18^4+$DE$12/$CT$18^5)*DQ19</f>
        <v>-7.0768946300909671E-2</v>
      </c>
      <c r="DS19" s="14">
        <f t="shared" ref="DS19:DS57" si="58">($DG$12+$DI$12/$CT$18+$CW$13/$CT$18^2)*DQ19^2</f>
        <v>4.4488424253767084E-3</v>
      </c>
      <c r="DT19" s="14">
        <f t="shared" ref="DT19:DT57" si="59">$CY$13*($DI$12/$CT$18+$CW$13/$CT$18^2)*DQ19^5</f>
        <v>-4.3734238987369123E-6</v>
      </c>
      <c r="DU19" s="14">
        <f t="shared" ref="DU19:DU57" si="60">$DA$13*(1+$DC$13*DQ19^2)*(DQ19^2/$CT$18^3)</f>
        <v>3.5779271313028131E-3</v>
      </c>
      <c r="DV19" s="14">
        <f t="shared" ref="DV19:DV57" si="61">EXP(-$DC$13*DQ19^2)</f>
        <v>0.98136992475203122</v>
      </c>
      <c r="DW19" s="14">
        <f t="shared" ref="DW19:DW57" si="62">1+DR19+DS19-DT19+DU19*DV19</f>
        <v>0.93719553962798063</v>
      </c>
      <c r="DX19" s="14">
        <f t="shared" ref="DX19:DX57" si="63">DW19-DP19</f>
        <v>8.7195539627980656E-2</v>
      </c>
      <c r="DY19" s="14">
        <f t="shared" ref="DY19:DY57" si="64">DO19</f>
        <v>0.94354859480341158</v>
      </c>
      <c r="DZ19" s="14">
        <f t="shared" ref="DZ19:DZ57" si="65">0.27*CU19/DY19/$CT$18</f>
        <v>0.14548993162458781</v>
      </c>
      <c r="EA19" s="14">
        <f t="shared" ref="EA19:EA57" si="66">($CW$12+$CY$12/$CT$18+$DA$12/$CT$18^3+$DC$12/$CT$18^4+$DE$12/$CT$18^5)*DZ19</f>
        <v>-6.3752523915640222E-2</v>
      </c>
      <c r="EB19" s="14">
        <f t="shared" ref="EB19:EB57" si="67">($DG$12+$DI$12/$CT$18+$CW$13/$CT$18^2)*DZ19^2</f>
        <v>3.6104083979128635E-3</v>
      </c>
      <c r="EC19" s="14">
        <f t="shared" ref="EC19:EC57" si="68">$CY$13*($DI$12/$CT$18+$CW$13/$CT$18^2)*DZ19^5</f>
        <v>-2.5947459423403877E-6</v>
      </c>
      <c r="ED19" s="14">
        <f t="shared" ref="ED19:ED57" si="69">$DA$13*(1+$DC$13*DZ19^2)*DZ19^2/$CT$18^3</f>
        <v>2.8935258445854828E-3</v>
      </c>
      <c r="EE19" s="14">
        <f t="shared" ref="EE19:EE57" si="70">EXP(-$DC$13*DZ19^2)</f>
        <v>0.98485423073092548</v>
      </c>
      <c r="EF19" s="14">
        <f t="shared" ref="EF19:EF57" si="71">1+EA19+EB19-EC19+ED19*EE19</f>
        <v>0.94271018039798415</v>
      </c>
      <c r="EG19" s="14">
        <f t="shared" ref="EG19:EG57" si="72">EF19-DY19</f>
        <v>-8.384144054274234E-4</v>
      </c>
      <c r="EH19" s="14">
        <f t="shared" ref="EH19:EH57" si="73">(EG19-DX19)/(DY19-DP19)</f>
        <v>-0.9410505226551793</v>
      </c>
      <c r="EI19" s="14">
        <f t="shared" ref="EI19:EI57" si="74">DP19-DX19/EH19</f>
        <v>0.94265766027307218</v>
      </c>
      <c r="EM19">
        <f t="shared" si="20"/>
        <v>562.18514920889413</v>
      </c>
      <c r="EW19">
        <f>(EM19*$EQ$18)/(DO19*10.73*$EL$18)</f>
        <v>1.6864968610724742</v>
      </c>
      <c r="EX19">
        <f t="shared" ref="EX19:EX57" si="75">EW19/67.0176</f>
        <v>2.5164984438005453E-2</v>
      </c>
      <c r="EY19">
        <f>EXP($EU$18*EX19^$EV$18)</f>
        <v>1.0473142423202217</v>
      </c>
      <c r="EZ19">
        <f>$ET$18*10^-4*EY19</f>
        <v>1.3133518418084002E-2</v>
      </c>
      <c r="FB19" s="16">
        <v>190.6</v>
      </c>
      <c r="FC19" s="16">
        <v>803.1</v>
      </c>
      <c r="FE19" s="22">
        <v>240</v>
      </c>
      <c r="FF19" s="22">
        <v>366</v>
      </c>
    </row>
    <row r="20" spans="3:162">
      <c r="C20" s="4">
        <f t="shared" ref="C20:C57" si="76">E19</f>
        <v>578.23514843086627</v>
      </c>
      <c r="D20" s="4">
        <f>Sheet4!J20</f>
        <v>611.00502776336009</v>
      </c>
      <c r="E20" s="4">
        <f t="shared" si="21"/>
        <v>611.00757322719357</v>
      </c>
      <c r="F20" s="4">
        <f t="shared" si="22"/>
        <v>-2.5454638334849733E-3</v>
      </c>
      <c r="G20" s="4">
        <f>Sheet5!D20</f>
        <v>612.23587919630563</v>
      </c>
      <c r="H20" s="4">
        <f>Sheet5!F20</f>
        <v>1.2112884416328598</v>
      </c>
      <c r="I20" s="4">
        <f t="shared" si="23"/>
        <v>0.9861741823393968</v>
      </c>
      <c r="J20" s="4">
        <f t="shared" si="24"/>
        <v>611.0076089137076</v>
      </c>
      <c r="K20" s="4">
        <f t="shared" si="0"/>
        <v>594.62008809711324</v>
      </c>
      <c r="M20" s="4">
        <f t="shared" si="1"/>
        <v>594.62008809711324</v>
      </c>
      <c r="Q20">
        <f t="shared" si="25"/>
        <v>88.807178194096025</v>
      </c>
      <c r="S20">
        <f t="shared" si="26"/>
        <v>1.2290572031510236</v>
      </c>
      <c r="T20">
        <f t="shared" si="27"/>
        <v>2.7724789734826619E-2</v>
      </c>
      <c r="U20">
        <f t="shared" si="28"/>
        <v>122.90572031510236</v>
      </c>
      <c r="V20">
        <f t="shared" ref="V20:V57" si="77">U20*5.615</f>
        <v>690.11561956929972</v>
      </c>
      <c r="W20">
        <f t="shared" si="29"/>
        <v>446.90370913320629</v>
      </c>
      <c r="X20">
        <f t="shared" ref="X20:X57" si="78">$Z$14+$AA$13*(Q20-$Y$14)</f>
        <v>0.80111928218059048</v>
      </c>
      <c r="Y20">
        <f t="shared" si="30"/>
        <v>48.33</v>
      </c>
      <c r="Z20">
        <f t="shared" si="31"/>
        <v>1.0242143359591864</v>
      </c>
      <c r="AA20">
        <f t="shared" si="32"/>
        <v>49.500278856907478</v>
      </c>
      <c r="AB20">
        <f t="shared" si="33"/>
        <v>60.838674287066453</v>
      </c>
      <c r="AC20">
        <f t="shared" si="2"/>
        <v>1.2290572031510236</v>
      </c>
      <c r="AD20">
        <f t="shared" si="34"/>
        <v>49.500278856907478</v>
      </c>
      <c r="AI20">
        <f>10.715*(Q20+100)^-0.515</f>
        <v>0.72084625592293017</v>
      </c>
      <c r="AJ20">
        <f>5.44*(Q20+150)^-0.338</f>
        <v>0.85471019901390899</v>
      </c>
      <c r="AK20">
        <f t="shared" si="35"/>
        <v>2.9962851064952871</v>
      </c>
      <c r="AL20">
        <f t="shared" si="3"/>
        <v>0</v>
      </c>
      <c r="AM20">
        <f t="shared" si="4"/>
        <v>2.9962851064952871</v>
      </c>
      <c r="AN20">
        <f t="shared" ref="AN20:AN57" si="79">AL20+AM20</f>
        <v>2.9962851064952871</v>
      </c>
      <c r="AO20">
        <f t="shared" si="5"/>
        <v>0</v>
      </c>
      <c r="AP20">
        <f t="shared" si="6"/>
        <v>30</v>
      </c>
      <c r="AQ20">
        <f t="shared" ref="AQ20:AQ57" si="80">AO20+AP20</f>
        <v>30</v>
      </c>
      <c r="AS20">
        <f t="shared" ref="AS20:AS57" si="81">CU20</f>
        <v>0.89148438995069457</v>
      </c>
      <c r="AU20">
        <f t="shared" si="36"/>
        <v>0.93957123644115725</v>
      </c>
      <c r="AW20">
        <f t="shared" si="7"/>
        <v>0.36611685105747588</v>
      </c>
      <c r="AX20">
        <f t="shared" si="7"/>
        <v>0.23708922689776246</v>
      </c>
      <c r="AY20">
        <f t="shared" ref="AY20:AY57" si="82">AW20+AX20</f>
        <v>0.6032060779552384</v>
      </c>
      <c r="AZ20">
        <f t="shared" si="37"/>
        <v>0.60695152856971712</v>
      </c>
      <c r="BA20">
        <f t="shared" ref="BA20:BA57" si="83">1-AZ20</f>
        <v>0.39304847143028288</v>
      </c>
      <c r="BB20">
        <f t="shared" si="8"/>
        <v>0.58677834254076655</v>
      </c>
      <c r="BC20">
        <f t="shared" ref="BC20:BC57" si="84">IF(BB20&lt;0.13,0.13,BB20)</f>
        <v>0.58677834254076655</v>
      </c>
      <c r="BD20">
        <f t="shared" ref="BD20:BD57" si="85">1.938*AW20*(AD20/AQ20)^(1/4)</f>
        <v>0.80416485479866873</v>
      </c>
      <c r="BE20">
        <f t="shared" ref="BE20:BE57" si="86">1.938*AX20*(AD20/AQ20)^(1/4)</f>
        <v>0.52075948750208356</v>
      </c>
      <c r="BF20">
        <f t="shared" si="9"/>
        <v>25.877222093146639</v>
      </c>
      <c r="BG20">
        <f t="shared" ref="BG20:BG57" si="87">0.15726*AN20*(1/(AD20*AQ20^3))^(1/4)</f>
        <v>1.3858255195515262E-2</v>
      </c>
      <c r="BH20">
        <f t="shared" ref="BH20:BH57" si="88">0.0019+0.0322*BG20-0.6642*BG20^2+4.9951*BG20^3</f>
        <v>2.2319698195811398E-3</v>
      </c>
      <c r="BI20">
        <f t="shared" ref="BI20:BI57" si="89">1-10.0147*BG20+33.8696*BG20^2+277.2817*BG20^3</f>
        <v>0.86845641414540953</v>
      </c>
      <c r="BJ20">
        <f t="shared" ref="BJ20:BJ57" si="90">BH20/BI20</f>
        <v>2.5700424145954103E-3</v>
      </c>
      <c r="BK20">
        <f t="shared" si="38"/>
        <v>3.8703227084169178E-3</v>
      </c>
      <c r="BL20">
        <f t="shared" si="39"/>
        <v>23.265681126009607</v>
      </c>
      <c r="BM20">
        <f t="shared" ref="BM20:BM57" si="91">BK20/BL20</f>
        <v>1.6635329468562749E-4</v>
      </c>
      <c r="BN20">
        <f t="shared" ref="BN20:BN57" si="92">(0.0047+1123.32*BM20+729489.64*BM20^2)</f>
        <v>0.21175545519683259</v>
      </c>
      <c r="BO20">
        <f t="shared" ref="BO20:BO57" si="93">(1+1097.1566*BM20+722153.97*BM20^2)</f>
        <v>1.2025000843396463</v>
      </c>
      <c r="BP20">
        <f t="shared" ref="BP20:BP57" si="94">SQRT(BN20/BO20)</f>
        <v>0.41963793952271228</v>
      </c>
      <c r="BQ20">
        <f t="shared" si="40"/>
        <v>9.7015843451293027E-5</v>
      </c>
      <c r="BR20">
        <f t="shared" ref="BR20:BR57" si="95">1.0886-69.9473*BQ20+2334.3497*BQ20^2-12896.683*BQ20^3</f>
        <v>1.081835962988976</v>
      </c>
      <c r="BS20">
        <f t="shared" ref="BS20:BS57" si="96">1-53.4401*BQ20+1517.9369*BQ20^2-8419.8115*BQ20^3</f>
        <v>0.99482974287032677</v>
      </c>
      <c r="BT20">
        <f t="shared" ref="BT20:BT57" si="97">BR20/BS20</f>
        <v>1.0874584025479728</v>
      </c>
      <c r="BU20">
        <f t="shared" si="41"/>
        <v>0.45633880336189148</v>
      </c>
      <c r="BV20">
        <f t="shared" si="42"/>
        <v>0.45633880336189148</v>
      </c>
      <c r="BW20">
        <f t="shared" si="43"/>
        <v>0.45633880336189148</v>
      </c>
      <c r="BX20">
        <f t="shared" si="10"/>
        <v>18.122886221557916</v>
      </c>
      <c r="BY20">
        <f t="shared" si="11"/>
        <v>0.42431669091455471</v>
      </c>
      <c r="BZ20">
        <f t="shared" si="12"/>
        <v>34960.735601894106</v>
      </c>
      <c r="CA20">
        <f t="shared" si="13"/>
        <v>0.1568141147514312</v>
      </c>
      <c r="CB20">
        <f t="shared" si="14"/>
        <v>29428.582412782485</v>
      </c>
      <c r="CC20">
        <f t="shared" ref="CC20:CC57" si="98">$CD$15/3.7065</f>
        <v>1.6187778227438283E-4</v>
      </c>
      <c r="CD20">
        <f t="shared" ref="CD20:CD57" si="99">5.0452/CB20</f>
        <v>1.7143877096195386E-4</v>
      </c>
      <c r="CE20">
        <f t="shared" ref="CE20:CE57" si="100">LOG(($CD$15^1.1098/2.8257)+(7.149/CB20)^0.8981)</f>
        <v>-3.1795962445284029</v>
      </c>
      <c r="CF20">
        <f t="shared" ref="CF20:CF57" si="101">-4*LOG(CC20-(CD20*CE20))</f>
        <v>12.602362016336311</v>
      </c>
      <c r="CG20">
        <f t="shared" ref="CG20:CG57" si="102">1/CF20^2</f>
        <v>6.296454914154947E-3</v>
      </c>
      <c r="CH20">
        <f t="shared" si="15"/>
        <v>23.561884109960609</v>
      </c>
      <c r="CI20" s="11">
        <f t="shared" si="16"/>
        <v>2539823037.8755064</v>
      </c>
      <c r="CJ20" s="18">
        <f t="shared" si="44"/>
        <v>0.16386212398163655</v>
      </c>
      <c r="CK20" s="18">
        <f t="shared" si="17"/>
        <v>32.772424796327307</v>
      </c>
      <c r="CL20">
        <f t="shared" ref="CL20:CL57" si="103">CL19+200</f>
        <v>600</v>
      </c>
      <c r="CM20" s="4">
        <f t="shared" si="18"/>
        <v>611.00757322719357</v>
      </c>
      <c r="CN20" s="11"/>
      <c r="CO20" s="11"/>
      <c r="CU20" s="13">
        <f t="shared" si="19"/>
        <v>0.89148438995069457</v>
      </c>
      <c r="CV20" s="14">
        <v>0.8</v>
      </c>
      <c r="CW20" s="14">
        <f t="shared" ref="CW20:CW57" si="104">0.27*CU20/CV20/$CT$18</f>
        <v>0.18149615664762325</v>
      </c>
      <c r="CX20" s="14">
        <f t="shared" si="45"/>
        <v>-7.9530163620744415E-2</v>
      </c>
      <c r="CY20" s="14">
        <f t="shared" ref="CY20:CY57" si="105">($DG$12+$DI$12/$CT$18+$CW$13/$CT$18^2)*CW20^2</f>
        <v>5.6185638020565505E-3</v>
      </c>
      <c r="CZ20" s="14">
        <f t="shared" ref="CZ20:CZ57" si="106">$CY$13*($DI$12/$CT$18+$CW$13/$CT$18^2)*CW20^5</f>
        <v>-7.8391198982896582E-6</v>
      </c>
      <c r="DA20" s="14">
        <f t="shared" si="46"/>
        <v>4.5405916007439182E-3</v>
      </c>
      <c r="DB20" s="14">
        <f t="shared" si="47"/>
        <v>0.97652946369394489</v>
      </c>
      <c r="DC20" s="14">
        <f t="shared" si="48"/>
        <v>0.93053026078193812</v>
      </c>
      <c r="DD20" s="14">
        <f t="shared" si="49"/>
        <v>0.13053026078193808</v>
      </c>
      <c r="DE20" s="14">
        <v>0.85</v>
      </c>
      <c r="DF20" s="14">
        <f t="shared" si="50"/>
        <v>0.17081991213893954</v>
      </c>
      <c r="DG20" s="14">
        <f t="shared" si="51"/>
        <v>-7.4851918701877102E-2</v>
      </c>
      <c r="DH20" s="14">
        <f t="shared" si="52"/>
        <v>4.9769976931712014E-3</v>
      </c>
      <c r="DI20" s="14">
        <f t="shared" si="53"/>
        <v>-5.7892541195831541E-6</v>
      </c>
      <c r="DJ20" s="14">
        <f t="shared" si="54"/>
        <v>4.0114609082932276E-3</v>
      </c>
      <c r="DK20" s="14">
        <f t="shared" ref="DK20:DK57" si="107">EXP(-$DC$13*DF20^2)</f>
        <v>0.97918138486603579</v>
      </c>
      <c r="DL20" s="14">
        <f t="shared" ref="DL20:DL57" si="108">1+DG20+DH20-DI20+DJ20*DK20</f>
        <v>0.93405881609293206</v>
      </c>
      <c r="DM20" s="14">
        <f t="shared" ref="DM20:DM57" si="109">DL20-DE20</f>
        <v>8.4058816092932087E-2</v>
      </c>
      <c r="DN20" s="14">
        <f t="shared" ref="DN20:DN57" si="110">(DM20-DD20)/(DE20-CV20)</f>
        <v>-0.92942889378012106</v>
      </c>
      <c r="DO20" s="14">
        <f t="shared" ref="DO20:DO57" si="111">CV20-DD20/DN20</f>
        <v>0.9404413631375852</v>
      </c>
      <c r="DP20" s="14">
        <f t="shared" si="55"/>
        <v>0.85</v>
      </c>
      <c r="DQ20" s="14">
        <f t="shared" si="56"/>
        <v>0.17081991213893954</v>
      </c>
      <c r="DR20" s="14">
        <f t="shared" si="57"/>
        <v>-7.4851918701877102E-2</v>
      </c>
      <c r="DS20" s="14">
        <f t="shared" si="58"/>
        <v>4.9769976931712014E-3</v>
      </c>
      <c r="DT20" s="14">
        <f t="shared" si="59"/>
        <v>-5.7892541195831541E-6</v>
      </c>
      <c r="DU20" s="14">
        <f t="shared" si="60"/>
        <v>4.0114609082932285E-3</v>
      </c>
      <c r="DV20" s="14">
        <f t="shared" si="61"/>
        <v>0.97918138486603579</v>
      </c>
      <c r="DW20" s="14">
        <f t="shared" si="62"/>
        <v>0.93405881609293206</v>
      </c>
      <c r="DX20" s="14">
        <f t="shared" si="63"/>
        <v>8.4058816092932087E-2</v>
      </c>
      <c r="DY20" s="14">
        <f t="shared" si="64"/>
        <v>0.9404413631375852</v>
      </c>
      <c r="DZ20" s="14">
        <f t="shared" si="65"/>
        <v>0.15439232153047752</v>
      </c>
      <c r="EA20" s="14">
        <f t="shared" si="66"/>
        <v>-6.7653479940872646E-2</v>
      </c>
      <c r="EB20" s="14">
        <f t="shared" si="67"/>
        <v>4.0657610055184852E-3</v>
      </c>
      <c r="EC20" s="14">
        <f t="shared" si="68"/>
        <v>-3.4918745310411993E-6</v>
      </c>
      <c r="ED20" s="14">
        <f t="shared" si="69"/>
        <v>3.2646413662627029E-3</v>
      </c>
      <c r="EE20" s="14">
        <f t="shared" si="70"/>
        <v>0.98296037587574159</v>
      </c>
      <c r="EF20" s="14">
        <f t="shared" si="71"/>
        <v>0.93962478604365796</v>
      </c>
      <c r="EG20" s="14">
        <f t="shared" si="72"/>
        <v>-8.1657709392723987E-4</v>
      </c>
      <c r="EH20" s="14">
        <f t="shared" si="73"/>
        <v>-0.93845769504536791</v>
      </c>
      <c r="EI20" s="14">
        <f t="shared" si="74"/>
        <v>0.93957123644115725</v>
      </c>
      <c r="EM20">
        <f t="shared" si="20"/>
        <v>594.62008809711324</v>
      </c>
      <c r="EW20">
        <f t="shared" ref="EW20:EW57" si="112">(EM20*$EQ$18)/(DO20*10.73*$EL$18)</f>
        <v>1.7896919926164694</v>
      </c>
      <c r="EX20">
        <f t="shared" si="75"/>
        <v>2.6704805791560267E-2</v>
      </c>
      <c r="EY20">
        <f t="shared" ref="EY20:EY57" si="113">EXP($EU$18*EX20^$EV$18)</f>
        <v>1.0511580123761342</v>
      </c>
      <c r="EZ20">
        <f t="shared" ref="EZ20:EZ57" si="114">$ET$18*10^-4*EY20</f>
        <v>1.3181720020606247E-2</v>
      </c>
      <c r="FB20" s="16">
        <v>260.60000000000002</v>
      </c>
      <c r="FC20" s="16">
        <v>1509.8</v>
      </c>
      <c r="FE20" s="22">
        <v>491</v>
      </c>
      <c r="FF20" s="22">
        <v>1000.3</v>
      </c>
    </row>
    <row r="21" spans="3:162">
      <c r="C21" s="4">
        <f t="shared" si="76"/>
        <v>611.00757322719357</v>
      </c>
      <c r="D21" s="4">
        <f>Sheet4!J21</f>
        <v>644.45404022941977</v>
      </c>
      <c r="E21" s="4">
        <f t="shared" si="21"/>
        <v>644.4631423060589</v>
      </c>
      <c r="F21" s="4">
        <f t="shared" si="22"/>
        <v>-9.1020766391238794E-3</v>
      </c>
      <c r="G21" s="4">
        <f>Sheet5!D21</f>
        <v>646.92804555090311</v>
      </c>
      <c r="H21" s="4">
        <f>Sheet5!F21</f>
        <v>2.4222244693593211</v>
      </c>
      <c r="I21" s="4">
        <f t="shared" si="23"/>
        <v>0.98274911734656312</v>
      </c>
      <c r="J21" s="4">
        <f t="shared" si="24"/>
        <v>644.46330208117672</v>
      </c>
      <c r="K21" s="4">
        <f t="shared" si="0"/>
        <v>627.73080672830667</v>
      </c>
      <c r="M21" s="4">
        <f t="shared" si="1"/>
        <v>627.73080672830667</v>
      </c>
      <c r="Q21">
        <f t="shared" si="25"/>
        <v>94.229537572806422</v>
      </c>
      <c r="S21">
        <f t="shared" si="26"/>
        <v>1.2281742855928253</v>
      </c>
      <c r="T21">
        <f t="shared" si="27"/>
        <v>2.6175214195418007E-2</v>
      </c>
      <c r="U21">
        <f t="shared" si="28"/>
        <v>122.81742855928253</v>
      </c>
      <c r="V21">
        <f t="shared" si="77"/>
        <v>689.61986136037149</v>
      </c>
      <c r="W21">
        <f t="shared" si="29"/>
        <v>407.73252193511053</v>
      </c>
      <c r="X21">
        <f t="shared" si="78"/>
        <v>0.80057704624271941</v>
      </c>
      <c r="Y21">
        <f t="shared" si="30"/>
        <v>48.33</v>
      </c>
      <c r="Z21">
        <f t="shared" si="31"/>
        <v>1.0234785713273544</v>
      </c>
      <c r="AA21">
        <f t="shared" si="32"/>
        <v>49.464719352251038</v>
      </c>
      <c r="AB21">
        <f t="shared" si="33"/>
        <v>60.751296352500518</v>
      </c>
      <c r="AC21">
        <f t="shared" si="2"/>
        <v>1.2281742855928253</v>
      </c>
      <c r="AD21">
        <f t="shared" si="34"/>
        <v>49.464719352251038</v>
      </c>
      <c r="AI21">
        <f t="shared" ref="AI21:AI57" si="115">10.715*(Q21+100)^-0.515</f>
        <v>0.7104112138059181</v>
      </c>
      <c r="AJ21">
        <f t="shared" ref="AJ21:AJ57" si="116">5.44*(Q21+150)^-0.338</f>
        <v>0.84824852363957104</v>
      </c>
      <c r="AK21">
        <f t="shared" si="35"/>
        <v>2.9212758643106378</v>
      </c>
      <c r="AL21">
        <f t="shared" si="3"/>
        <v>0</v>
      </c>
      <c r="AM21">
        <f t="shared" si="4"/>
        <v>2.9212758643106378</v>
      </c>
      <c r="AN21">
        <f t="shared" si="79"/>
        <v>2.9212758643106378</v>
      </c>
      <c r="AO21">
        <f t="shared" si="5"/>
        <v>0</v>
      </c>
      <c r="AP21">
        <f t="shared" si="6"/>
        <v>30</v>
      </c>
      <c r="AQ21">
        <f t="shared" si="80"/>
        <v>30</v>
      </c>
      <c r="AS21">
        <f t="shared" si="81"/>
        <v>0.94112564726882564</v>
      </c>
      <c r="AU21">
        <f t="shared" si="36"/>
        <v>0.93645208726638385</v>
      </c>
      <c r="AW21">
        <f t="shared" si="7"/>
        <v>0.36585384377407032</v>
      </c>
      <c r="AX21">
        <f t="shared" si="7"/>
        <v>0.21630831526139047</v>
      </c>
      <c r="AY21">
        <f t="shared" si="82"/>
        <v>0.58216215903546076</v>
      </c>
      <c r="AZ21">
        <f t="shared" si="37"/>
        <v>0.62843975359069215</v>
      </c>
      <c r="BA21">
        <f t="shared" si="83"/>
        <v>0.37156024640930785</v>
      </c>
      <c r="BB21">
        <f t="shared" si="8"/>
        <v>0.61997487315740696</v>
      </c>
      <c r="BC21">
        <f t="shared" si="84"/>
        <v>0.61997487315740696</v>
      </c>
      <c r="BD21">
        <f t="shared" si="85"/>
        <v>0.80344280998620676</v>
      </c>
      <c r="BE21">
        <f t="shared" si="86"/>
        <v>0.4750294785595231</v>
      </c>
      <c r="BF21">
        <f t="shared" si="9"/>
        <v>25.867925716057997</v>
      </c>
      <c r="BG21">
        <f t="shared" si="87"/>
        <v>1.3513754143318003E-2</v>
      </c>
      <c r="BH21">
        <f t="shared" si="88"/>
        <v>2.226173070197159E-3</v>
      </c>
      <c r="BI21">
        <f t="shared" si="89"/>
        <v>0.8715334295339886</v>
      </c>
      <c r="BJ21">
        <f t="shared" si="90"/>
        <v>2.5543174762527468E-3</v>
      </c>
      <c r="BK21">
        <f t="shared" si="38"/>
        <v>3.8431881084371807E-3</v>
      </c>
      <c r="BL21">
        <f t="shared" si="39"/>
        <v>22.060109370430496</v>
      </c>
      <c r="BM21">
        <f t="shared" si="91"/>
        <v>1.742143723724513E-4</v>
      </c>
      <c r="BN21">
        <f t="shared" si="92"/>
        <v>0.22253897172196568</v>
      </c>
      <c r="BO21">
        <f t="shared" si="93"/>
        <v>1.2130582890771884</v>
      </c>
      <c r="BP21">
        <f t="shared" si="94"/>
        <v>0.4283139344012919</v>
      </c>
      <c r="BQ21">
        <f t="shared" si="40"/>
        <v>8.7721411529368358E-5</v>
      </c>
      <c r="BR21">
        <f t="shared" si="95"/>
        <v>1.0824820783342257</v>
      </c>
      <c r="BS21">
        <f t="shared" si="96"/>
        <v>0.99532383390651824</v>
      </c>
      <c r="BT21">
        <f t="shared" si="97"/>
        <v>1.0875677256573095</v>
      </c>
      <c r="BU21">
        <f t="shared" si="41"/>
        <v>0.4658204115041471</v>
      </c>
      <c r="BV21">
        <f t="shared" si="42"/>
        <v>0.4658204115041471</v>
      </c>
      <c r="BW21">
        <f t="shared" si="43"/>
        <v>0.4658204115041471</v>
      </c>
      <c r="BX21">
        <f t="shared" si="10"/>
        <v>18.096857706226682</v>
      </c>
      <c r="BY21">
        <f t="shared" si="11"/>
        <v>0.41005295576919082</v>
      </c>
      <c r="BZ21">
        <f t="shared" si="12"/>
        <v>34884.786321435742</v>
      </c>
      <c r="CA21">
        <f t="shared" si="13"/>
        <v>0.16348888086734384</v>
      </c>
      <c r="CB21">
        <f t="shared" si="14"/>
        <v>28165.779654249898</v>
      </c>
      <c r="CC21">
        <f t="shared" si="98"/>
        <v>1.6187778227438283E-4</v>
      </c>
      <c r="CD21">
        <f t="shared" si="99"/>
        <v>1.7912516755909283E-4</v>
      </c>
      <c r="CE21">
        <f t="shared" si="100"/>
        <v>-3.1648812710020651</v>
      </c>
      <c r="CF21">
        <f t="shared" si="101"/>
        <v>12.549595933760832</v>
      </c>
      <c r="CG21">
        <f t="shared" si="102"/>
        <v>6.3495144276195107E-3</v>
      </c>
      <c r="CH21">
        <f t="shared" si="15"/>
        <v>24.054313458639701</v>
      </c>
      <c r="CI21" s="11">
        <f t="shared" si="16"/>
        <v>2497905098.766665</v>
      </c>
      <c r="CJ21" s="18">
        <f t="shared" si="44"/>
        <v>0.16727784539432675</v>
      </c>
      <c r="CK21" s="18">
        <f t="shared" si="17"/>
        <v>33.455569078865352</v>
      </c>
      <c r="CL21">
        <f t="shared" si="103"/>
        <v>800</v>
      </c>
      <c r="CM21" s="4">
        <f t="shared" si="18"/>
        <v>644.4631423060589</v>
      </c>
      <c r="CN21" s="11"/>
      <c r="CO21" s="11"/>
      <c r="CP21" s="11"/>
      <c r="CQ21" s="11"/>
      <c r="CR21" s="11"/>
      <c r="CS21" s="11"/>
      <c r="CT21" s="11"/>
      <c r="CU21" s="13">
        <f t="shared" si="19"/>
        <v>0.94112564726882564</v>
      </c>
      <c r="CV21" s="14">
        <v>0.8</v>
      </c>
      <c r="CW21" s="14">
        <f t="shared" si="104"/>
        <v>0.19160255617178631</v>
      </c>
      <c r="CX21" s="14">
        <f t="shared" si="45"/>
        <v>-8.3958707026948978E-2</v>
      </c>
      <c r="CY21" s="14">
        <f t="shared" si="105"/>
        <v>6.2617114186811354E-3</v>
      </c>
      <c r="CZ21" s="14">
        <f t="shared" si="106"/>
        <v>-1.0278663208064474E-5</v>
      </c>
      <c r="DA21" s="14">
        <f t="shared" si="46"/>
        <v>5.0737837544716849E-3</v>
      </c>
      <c r="DB21" s="14">
        <f t="shared" si="47"/>
        <v>0.97387821411307063</v>
      </c>
      <c r="DC21" s="14">
        <f t="shared" si="48"/>
        <v>0.92725453051654094</v>
      </c>
      <c r="DD21" s="14">
        <f t="shared" si="49"/>
        <v>0.1272545305165409</v>
      </c>
      <c r="DE21" s="14">
        <v>0.85</v>
      </c>
      <c r="DF21" s="14">
        <f t="shared" si="50"/>
        <v>0.18033181757344596</v>
      </c>
      <c r="DG21" s="14">
        <f t="shared" si="51"/>
        <v>-7.9019959554775518E-2</v>
      </c>
      <c r="DH21" s="14">
        <f t="shared" si="52"/>
        <v>5.5467063085895187E-3</v>
      </c>
      <c r="DI21" s="14">
        <f t="shared" si="53"/>
        <v>-7.5908767939725061E-6</v>
      </c>
      <c r="DJ21" s="14">
        <f t="shared" si="54"/>
        <v>4.4811906362835678E-3</v>
      </c>
      <c r="DK21" s="14">
        <f t="shared" si="107"/>
        <v>0.97682612997619167</v>
      </c>
      <c r="DL21" s="14">
        <f t="shared" si="108"/>
        <v>0.93091168173753458</v>
      </c>
      <c r="DM21" s="14">
        <f t="shared" si="109"/>
        <v>8.0911681737534602E-2</v>
      </c>
      <c r="DN21" s="14">
        <f t="shared" si="110"/>
        <v>-0.92685697558012714</v>
      </c>
      <c r="DO21" s="14">
        <f t="shared" si="111"/>
        <v>0.93729683637207484</v>
      </c>
      <c r="DP21" s="14">
        <f t="shared" si="55"/>
        <v>0.85</v>
      </c>
      <c r="DQ21" s="14">
        <f t="shared" si="56"/>
        <v>0.18033181757344596</v>
      </c>
      <c r="DR21" s="14">
        <f t="shared" si="57"/>
        <v>-7.9019959554775518E-2</v>
      </c>
      <c r="DS21" s="14">
        <f t="shared" si="58"/>
        <v>5.5467063085895187E-3</v>
      </c>
      <c r="DT21" s="14">
        <f t="shared" si="59"/>
        <v>-7.5908767939725061E-6</v>
      </c>
      <c r="DU21" s="14">
        <f t="shared" si="60"/>
        <v>4.481190636283567E-3</v>
      </c>
      <c r="DV21" s="14">
        <f t="shared" si="61"/>
        <v>0.97682612997619167</v>
      </c>
      <c r="DW21" s="14">
        <f t="shared" si="62"/>
        <v>0.93091168173753458</v>
      </c>
      <c r="DX21" s="14">
        <f t="shared" si="63"/>
        <v>8.0911681737534602E-2</v>
      </c>
      <c r="DY21" s="14">
        <f t="shared" si="64"/>
        <v>0.93729683637207484</v>
      </c>
      <c r="DZ21" s="14">
        <f t="shared" si="65"/>
        <v>0.16353628753376195</v>
      </c>
      <c r="EA21" s="14">
        <f t="shared" si="66"/>
        <v>-7.166029267903791E-2</v>
      </c>
      <c r="EB21" s="14">
        <f t="shared" si="67"/>
        <v>4.5616159678753517E-3</v>
      </c>
      <c r="EC21" s="14">
        <f t="shared" si="68"/>
        <v>-4.6558696752839144E-6</v>
      </c>
      <c r="ED21" s="14">
        <f t="shared" si="69"/>
        <v>3.6703404532242366E-3</v>
      </c>
      <c r="EE21" s="14">
        <f t="shared" si="70"/>
        <v>0.98090220978332043</v>
      </c>
      <c r="EF21" s="14">
        <f t="shared" si="71"/>
        <v>0.93650622421973739</v>
      </c>
      <c r="EG21" s="14">
        <f t="shared" si="72"/>
        <v>-7.9061215233744431E-4</v>
      </c>
      <c r="EH21" s="14">
        <f t="shared" si="73"/>
        <v>-0.93591357127355834</v>
      </c>
      <c r="EI21" s="14">
        <f t="shared" si="74"/>
        <v>0.93645208726638385</v>
      </c>
      <c r="EM21">
        <f t="shared" si="20"/>
        <v>627.73080672830667</v>
      </c>
      <c r="EW21">
        <f t="shared" si="112"/>
        <v>1.8956874370440924</v>
      </c>
      <c r="EX21">
        <f t="shared" si="75"/>
        <v>2.8286411883506606E-2</v>
      </c>
      <c r="EY21">
        <f t="shared" si="113"/>
        <v>1.0551872421262261</v>
      </c>
      <c r="EZ21">
        <f t="shared" si="114"/>
        <v>1.3232247322723602E-2</v>
      </c>
      <c r="FB21" s="16">
        <v>355.1</v>
      </c>
      <c r="FC21" s="16">
        <v>2140.4</v>
      </c>
      <c r="FE21" s="22">
        <v>802</v>
      </c>
      <c r="FF21" s="22">
        <v>1750.1</v>
      </c>
    </row>
    <row r="22" spans="3:162">
      <c r="C22" s="4">
        <f t="shared" si="76"/>
        <v>644.4631423060589</v>
      </c>
      <c r="D22" s="4">
        <f>Sheet4!J22</f>
        <v>678.59311636476252</v>
      </c>
      <c r="E22" s="4">
        <f t="shared" si="21"/>
        <v>678.61489900890888</v>
      </c>
      <c r="F22" s="4">
        <f t="shared" si="22"/>
        <v>-2.1782644146355779E-2</v>
      </c>
      <c r="G22" s="4">
        <f>Sheet5!D22</f>
        <v>682.73863260747009</v>
      </c>
      <c r="H22" s="4">
        <f>Sheet5!F22</f>
        <v>4.0379004323461913</v>
      </c>
      <c r="I22" s="4">
        <f t="shared" si="23"/>
        <v>0.9792949391125858</v>
      </c>
      <c r="J22" s="4">
        <f t="shared" si="24"/>
        <v>678.61535955552802</v>
      </c>
      <c r="K22" s="4">
        <f t="shared" si="0"/>
        <v>661.52812933541077</v>
      </c>
      <c r="M22" s="4">
        <f t="shared" si="1"/>
        <v>661.52812933541077</v>
      </c>
      <c r="Q22">
        <f t="shared" si="25"/>
        <v>99.79204868345542</v>
      </c>
      <c r="S22">
        <f t="shared" si="26"/>
        <v>1.2272737134428351</v>
      </c>
      <c r="T22">
        <f t="shared" si="27"/>
        <v>2.475438683894933E-2</v>
      </c>
      <c r="U22">
        <f t="shared" si="28"/>
        <v>122.72737134428351</v>
      </c>
      <c r="V22">
        <f t="shared" si="77"/>
        <v>689.11419009815199</v>
      </c>
      <c r="W22">
        <f t="shared" si="29"/>
        <v>371.8305733175813</v>
      </c>
      <c r="X22">
        <f t="shared" si="78"/>
        <v>0.80002079513165447</v>
      </c>
      <c r="Y22">
        <f t="shared" si="30"/>
        <v>48.33</v>
      </c>
      <c r="Z22">
        <f t="shared" si="31"/>
        <v>1.022728094535696</v>
      </c>
      <c r="AA22">
        <f t="shared" si="32"/>
        <v>49.42844880891019</v>
      </c>
      <c r="AB22">
        <f t="shared" si="33"/>
        <v>60.662235919430287</v>
      </c>
      <c r="AC22">
        <f t="shared" si="2"/>
        <v>1.2272737134428351</v>
      </c>
      <c r="AD22">
        <f t="shared" si="34"/>
        <v>49.42844880891019</v>
      </c>
      <c r="AI22">
        <f t="shared" si="115"/>
        <v>0.70015533484721559</v>
      </c>
      <c r="AJ22">
        <f t="shared" si="116"/>
        <v>0.84181629778628497</v>
      </c>
      <c r="AK22">
        <f t="shared" si="35"/>
        <v>2.8483985609139055</v>
      </c>
      <c r="AL22">
        <f t="shared" si="3"/>
        <v>0</v>
      </c>
      <c r="AM22">
        <f t="shared" si="4"/>
        <v>2.8483985609139055</v>
      </c>
      <c r="AN22">
        <f t="shared" si="79"/>
        <v>2.8483985609139055</v>
      </c>
      <c r="AO22">
        <f t="shared" si="5"/>
        <v>0</v>
      </c>
      <c r="AP22">
        <f t="shared" si="6"/>
        <v>30</v>
      </c>
      <c r="AQ22">
        <f t="shared" si="80"/>
        <v>30</v>
      </c>
      <c r="AS22">
        <f t="shared" si="81"/>
        <v>0.99179629585518858</v>
      </c>
      <c r="AU22">
        <f t="shared" si="36"/>
        <v>0.93330236056168148</v>
      </c>
      <c r="AW22">
        <f t="shared" si="7"/>
        <v>0.36558557746485443</v>
      </c>
      <c r="AX22">
        <f t="shared" si="7"/>
        <v>0.1972617845034278</v>
      </c>
      <c r="AY22">
        <f t="shared" si="82"/>
        <v>0.56284736196828222</v>
      </c>
      <c r="AZ22">
        <f t="shared" si="37"/>
        <v>0.64952881041566657</v>
      </c>
      <c r="BA22">
        <f t="shared" si="83"/>
        <v>0.35047118958433343</v>
      </c>
      <c r="BB22">
        <f t="shared" si="8"/>
        <v>0.64940634895440974</v>
      </c>
      <c r="BC22">
        <f t="shared" si="84"/>
        <v>0.64940634895440974</v>
      </c>
      <c r="BD22">
        <f t="shared" si="85"/>
        <v>0.80270646102550469</v>
      </c>
      <c r="BE22">
        <f t="shared" si="86"/>
        <v>0.43312241700657522</v>
      </c>
      <c r="BF22">
        <f t="shared" si="9"/>
        <v>25.858440007955824</v>
      </c>
      <c r="BG22">
        <f t="shared" si="87"/>
        <v>1.3179042017893746E-2</v>
      </c>
      <c r="BH22">
        <f t="shared" si="88"/>
        <v>2.2204360838289799E-3</v>
      </c>
      <c r="BI22">
        <f t="shared" si="89"/>
        <v>0.87453326834157319</v>
      </c>
      <c r="BJ22">
        <f t="shared" si="90"/>
        <v>2.5389955582132608E-3</v>
      </c>
      <c r="BK22">
        <f t="shared" si="38"/>
        <v>3.8166338548956944E-3</v>
      </c>
      <c r="BL22">
        <f t="shared" si="39"/>
        <v>20.911499952235928</v>
      </c>
      <c r="BM22">
        <f t="shared" si="91"/>
        <v>1.8251363429755345E-4</v>
      </c>
      <c r="BN22">
        <f t="shared" si="92"/>
        <v>0.23402141045575262</v>
      </c>
      <c r="BO22">
        <f t="shared" si="93"/>
        <v>1.2243018730697726</v>
      </c>
      <c r="BP22">
        <f t="shared" si="94"/>
        <v>0.4372034086903549</v>
      </c>
      <c r="BQ22">
        <f t="shared" si="40"/>
        <v>7.9286191104587165E-5</v>
      </c>
      <c r="BR22">
        <f t="shared" si="95"/>
        <v>1.0830688129997792</v>
      </c>
      <c r="BS22">
        <f t="shared" si="96"/>
        <v>0.99577247602906238</v>
      </c>
      <c r="BT22">
        <f t="shared" si="97"/>
        <v>1.0876669511079848</v>
      </c>
      <c r="BU22">
        <f t="shared" si="41"/>
        <v>0.47553169854425653</v>
      </c>
      <c r="BV22">
        <f t="shared" si="42"/>
        <v>0.47553169854425653</v>
      </c>
      <c r="BW22">
        <f t="shared" si="43"/>
        <v>0.47553169854425653</v>
      </c>
      <c r="BX22">
        <f t="shared" si="10"/>
        <v>18.070328000997428</v>
      </c>
      <c r="BY22">
        <f t="shared" si="11"/>
        <v>0.39542144233703996</v>
      </c>
      <c r="BZ22">
        <f t="shared" si="12"/>
        <v>34807.199070707735</v>
      </c>
      <c r="CA22">
        <f t="shared" si="13"/>
        <v>0.17058583611129699</v>
      </c>
      <c r="CB22">
        <f t="shared" si="14"/>
        <v>26933.94939504681</v>
      </c>
      <c r="CC22">
        <f t="shared" si="98"/>
        <v>1.6187778227438283E-4</v>
      </c>
      <c r="CD22">
        <f t="shared" si="99"/>
        <v>1.8731749755673854E-4</v>
      </c>
      <c r="CE22">
        <f t="shared" si="100"/>
        <v>-3.14979499088063</v>
      </c>
      <c r="CF22">
        <f t="shared" si="101"/>
        <v>12.495383925024081</v>
      </c>
      <c r="CG22">
        <f t="shared" si="102"/>
        <v>6.4047294804104099E-3</v>
      </c>
      <c r="CH22">
        <f t="shared" si="15"/>
        <v>24.556118035454716</v>
      </c>
      <c r="CI22" s="11">
        <f t="shared" si="16"/>
        <v>2457171586.9781289</v>
      </c>
      <c r="CJ22" s="18">
        <f t="shared" si="44"/>
        <v>0.17075878351425014</v>
      </c>
      <c r="CK22" s="18">
        <f t="shared" si="17"/>
        <v>34.15175670285003</v>
      </c>
      <c r="CL22">
        <f t="shared" si="103"/>
        <v>1000</v>
      </c>
      <c r="CM22" s="4">
        <f t="shared" si="18"/>
        <v>678.61489900890888</v>
      </c>
      <c r="CN22" s="11"/>
      <c r="CO22" s="11"/>
      <c r="CP22" s="11"/>
      <c r="CQ22" s="11"/>
      <c r="CR22" s="11"/>
      <c r="CS22" s="11"/>
      <c r="CT22" s="11"/>
      <c r="CU22" s="13">
        <f t="shared" si="19"/>
        <v>0.99179629585518858</v>
      </c>
      <c r="CV22" s="14">
        <v>0.8</v>
      </c>
      <c r="CW22" s="14">
        <f t="shared" si="104"/>
        <v>0.20191852813600189</v>
      </c>
      <c r="CX22" s="14">
        <f t="shared" si="45"/>
        <v>-8.8479083399512895E-2</v>
      </c>
      <c r="CY22" s="14">
        <f t="shared" si="105"/>
        <v>6.9541298353307072E-3</v>
      </c>
      <c r="CZ22" s="14">
        <f t="shared" si="106"/>
        <v>-1.3360139774033548E-5</v>
      </c>
      <c r="DA22" s="14">
        <f t="shared" si="46"/>
        <v>5.6509089754776583E-3</v>
      </c>
      <c r="DB22" s="14">
        <f t="shared" si="47"/>
        <v>0.97103190113220639</v>
      </c>
      <c r="DC22" s="14">
        <f t="shared" si="48"/>
        <v>0.9239756194611749</v>
      </c>
      <c r="DD22" s="14">
        <f t="shared" si="49"/>
        <v>0.12397561946117486</v>
      </c>
      <c r="DE22" s="14">
        <v>0.85</v>
      </c>
      <c r="DF22" s="14">
        <f t="shared" si="50"/>
        <v>0.19004096765741357</v>
      </c>
      <c r="DG22" s="14">
        <f t="shared" si="51"/>
        <v>-8.3274431434835677E-2</v>
      </c>
      <c r="DH22" s="14">
        <f t="shared" si="52"/>
        <v>6.1600596465213207E-3</v>
      </c>
      <c r="DI22" s="14">
        <f t="shared" si="53"/>
        <v>-9.8665724250378801E-6</v>
      </c>
      <c r="DJ22" s="14">
        <f t="shared" si="54"/>
        <v>4.9893271608483399E-3</v>
      </c>
      <c r="DK22" s="14">
        <f t="shared" si="107"/>
        <v>0.97429677411944937</v>
      </c>
      <c r="DL22" s="14">
        <f t="shared" si="108"/>
        <v>0.92775658014195184</v>
      </c>
      <c r="DM22" s="14">
        <f t="shared" si="109"/>
        <v>7.7756580141951859E-2</v>
      </c>
      <c r="DN22" s="14">
        <f t="shared" si="110"/>
        <v>-0.92438078638446119</v>
      </c>
      <c r="DO22" s="14">
        <f t="shared" si="111"/>
        <v>0.93411747765342668</v>
      </c>
      <c r="DP22" s="14">
        <f t="shared" si="55"/>
        <v>0.85</v>
      </c>
      <c r="DQ22" s="14">
        <f t="shared" si="56"/>
        <v>0.19004096765741357</v>
      </c>
      <c r="DR22" s="14">
        <f t="shared" si="57"/>
        <v>-8.3274431434835677E-2</v>
      </c>
      <c r="DS22" s="14">
        <f t="shared" si="58"/>
        <v>6.1600596465213207E-3</v>
      </c>
      <c r="DT22" s="14">
        <f t="shared" si="59"/>
        <v>-9.8665724250378801E-6</v>
      </c>
      <c r="DU22" s="14">
        <f t="shared" si="60"/>
        <v>4.9893271608483399E-3</v>
      </c>
      <c r="DV22" s="14">
        <f t="shared" si="61"/>
        <v>0.97429677411944937</v>
      </c>
      <c r="DW22" s="14">
        <f t="shared" si="62"/>
        <v>0.92775658014195184</v>
      </c>
      <c r="DX22" s="14">
        <f t="shared" si="63"/>
        <v>7.7756580141951859E-2</v>
      </c>
      <c r="DY22" s="14">
        <f t="shared" si="64"/>
        <v>0.93411747765342668</v>
      </c>
      <c r="DZ22" s="14">
        <f t="shared" si="65"/>
        <v>0.17292773807700199</v>
      </c>
      <c r="EA22" s="14">
        <f t="shared" si="66"/>
        <v>-7.5775551162390417E-2</v>
      </c>
      <c r="EB22" s="14">
        <f t="shared" si="67"/>
        <v>5.1005824574950741E-3</v>
      </c>
      <c r="EC22" s="14">
        <f t="shared" si="68"/>
        <v>-6.1553598436834883E-6</v>
      </c>
      <c r="ED22" s="14">
        <f t="shared" si="69"/>
        <v>4.1131736508334656E-3</v>
      </c>
      <c r="EE22" s="14">
        <f t="shared" si="70"/>
        <v>0.97866998635251135</v>
      </c>
      <c r="EF22" s="14">
        <f t="shared" si="71"/>
        <v>0.93335662625567506</v>
      </c>
      <c r="EG22" s="14">
        <f t="shared" si="72"/>
        <v>-7.6085139775161625E-4</v>
      </c>
      <c r="EH22" s="14">
        <f t="shared" si="73"/>
        <v>-0.93342589114718788</v>
      </c>
      <c r="EI22" s="14">
        <f t="shared" si="74"/>
        <v>0.93330236056168148</v>
      </c>
      <c r="EM22">
        <f t="shared" si="20"/>
        <v>661.52812933541077</v>
      </c>
      <c r="EW22">
        <f t="shared" si="112"/>
        <v>2.0045516841107598</v>
      </c>
      <c r="EX22">
        <f t="shared" si="75"/>
        <v>2.9910824680543017E-2</v>
      </c>
      <c r="EY22">
        <f t="shared" si="113"/>
        <v>1.0594091579494369</v>
      </c>
      <c r="EZ22">
        <f t="shared" si="114"/>
        <v>1.3285190944592908E-2</v>
      </c>
      <c r="FB22" s="16">
        <v>472.9</v>
      </c>
      <c r="FC22" s="16">
        <v>3019.3</v>
      </c>
      <c r="FE22" s="22">
        <v>1124.9000000000001</v>
      </c>
      <c r="FF22" s="22">
        <v>2538.3000000000002</v>
      </c>
    </row>
    <row r="23" spans="3:162">
      <c r="C23" s="4">
        <f t="shared" si="76"/>
        <v>678.61489900890888</v>
      </c>
      <c r="D23" s="4">
        <f>Sheet4!J23</f>
        <v>713.43623959162096</v>
      </c>
      <c r="E23" s="4">
        <f t="shared" si="21"/>
        <v>713.47862959802353</v>
      </c>
      <c r="F23" s="4">
        <f t="shared" si="22"/>
        <v>-4.2390006402570179E-2</v>
      </c>
      <c r="G23" s="4">
        <f>Sheet5!D23</f>
        <v>719.6900061774287</v>
      </c>
      <c r="H23" s="4">
        <f>Sheet5!F23</f>
        <v>6.0599663438786138</v>
      </c>
      <c r="I23" s="4">
        <f t="shared" si="23"/>
        <v>0.97578895319339798</v>
      </c>
      <c r="J23" s="4">
        <f t="shared" si="24"/>
        <v>713.47968136892723</v>
      </c>
      <c r="K23" s="4">
        <f t="shared" si="0"/>
        <v>696.02556930026492</v>
      </c>
      <c r="M23" s="4">
        <f t="shared" si="1"/>
        <v>696.02556930026492</v>
      </c>
      <c r="Q23">
        <f t="shared" si="25"/>
        <v>105.4973183556454</v>
      </c>
      <c r="S23">
        <f t="shared" si="26"/>
        <v>1.2263551667972665</v>
      </c>
      <c r="T23">
        <f t="shared" si="27"/>
        <v>2.3447356191991692E-2</v>
      </c>
      <c r="U23">
        <f t="shared" si="28"/>
        <v>122.63551667972665</v>
      </c>
      <c r="V23">
        <f t="shared" si="77"/>
        <v>688.59842615666514</v>
      </c>
      <c r="W23">
        <f t="shared" si="29"/>
        <v>338.82058472131621</v>
      </c>
      <c r="X23">
        <f t="shared" si="78"/>
        <v>0.79945026816443554</v>
      </c>
      <c r="Y23">
        <f t="shared" si="30"/>
        <v>48.33</v>
      </c>
      <c r="Z23">
        <f t="shared" si="31"/>
        <v>1.0219626389977221</v>
      </c>
      <c r="AA23">
        <f t="shared" si="32"/>
        <v>49.391454342759907</v>
      </c>
      <c r="AB23">
        <f t="shared" si="33"/>
        <v>60.571465228874899</v>
      </c>
      <c r="AC23">
        <f t="shared" si="2"/>
        <v>1.2263551667972665</v>
      </c>
      <c r="AD23">
        <f t="shared" si="34"/>
        <v>49.391454342759907</v>
      </c>
      <c r="AI23">
        <f t="shared" si="115"/>
        <v>0.69007612728011003</v>
      </c>
      <c r="AJ23">
        <f t="shared" si="116"/>
        <v>0.83541508819814936</v>
      </c>
      <c r="AK23">
        <f t="shared" si="35"/>
        <v>2.7775980920504177</v>
      </c>
      <c r="AL23">
        <f t="shared" si="3"/>
        <v>0</v>
      </c>
      <c r="AM23">
        <f t="shared" si="4"/>
        <v>2.7775980920504177</v>
      </c>
      <c r="AN23">
        <f t="shared" si="79"/>
        <v>2.7775980920504177</v>
      </c>
      <c r="AO23">
        <f t="shared" si="5"/>
        <v>0</v>
      </c>
      <c r="AP23">
        <f t="shared" si="6"/>
        <v>30</v>
      </c>
      <c r="AQ23">
        <f t="shared" si="80"/>
        <v>30</v>
      </c>
      <c r="AS23">
        <f t="shared" si="81"/>
        <v>1.0435165956525712</v>
      </c>
      <c r="AU23">
        <f t="shared" si="36"/>
        <v>0.93012421304668358</v>
      </c>
      <c r="AW23">
        <f t="shared" si="7"/>
        <v>0.36531195683551121</v>
      </c>
      <c r="AX23">
        <f t="shared" si="7"/>
        <v>0.1797494825997985</v>
      </c>
      <c r="AY23">
        <f t="shared" si="82"/>
        <v>0.54506143943530971</v>
      </c>
      <c r="AZ23">
        <f t="shared" si="37"/>
        <v>0.67022161247359346</v>
      </c>
      <c r="BA23">
        <f t="shared" si="83"/>
        <v>0.32977838752640654</v>
      </c>
      <c r="BB23">
        <f t="shared" si="8"/>
        <v>0.6756300026519344</v>
      </c>
      <c r="BC23">
        <f t="shared" si="84"/>
        <v>0.6756300026519344</v>
      </c>
      <c r="BD23">
        <f t="shared" si="85"/>
        <v>0.80195555443735222</v>
      </c>
      <c r="BE23">
        <f t="shared" si="86"/>
        <v>0.39459725662101836</v>
      </c>
      <c r="BF23">
        <f t="shared" si="9"/>
        <v>25.848761388984251</v>
      </c>
      <c r="BG23">
        <f t="shared" si="87"/>
        <v>1.2853866407675725E-2</v>
      </c>
      <c r="BH23">
        <f t="shared" si="88"/>
        <v>2.214762418195201E-3</v>
      </c>
      <c r="BI23">
        <f t="shared" si="89"/>
        <v>0.87745725736489089</v>
      </c>
      <c r="BJ23">
        <f t="shared" si="90"/>
        <v>2.5240687219869802E-3</v>
      </c>
      <c r="BK23">
        <f t="shared" si="38"/>
        <v>3.7906463916917103E-3</v>
      </c>
      <c r="BL23">
        <f t="shared" si="39"/>
        <v>19.813447863330165</v>
      </c>
      <c r="BM23">
        <f t="shared" si="91"/>
        <v>1.9131684792263076E-4</v>
      </c>
      <c r="BN23">
        <f t="shared" si="92"/>
        <v>0.24631092084047523</v>
      </c>
      <c r="BO23">
        <f t="shared" si="93"/>
        <v>1.2363369204283516</v>
      </c>
      <c r="BP23">
        <f t="shared" si="94"/>
        <v>0.44634781651238531</v>
      </c>
      <c r="BQ23">
        <f t="shared" si="40"/>
        <v>7.1608711666676649E-5</v>
      </c>
      <c r="BR23">
        <f t="shared" si="95"/>
        <v>1.0836031293229322</v>
      </c>
      <c r="BS23">
        <f t="shared" si="96"/>
        <v>0.99618100388429487</v>
      </c>
      <c r="BT23">
        <f t="shared" si="97"/>
        <v>1.0877572701123213</v>
      </c>
      <c r="BU23">
        <f t="shared" si="41"/>
        <v>0.48551808241010752</v>
      </c>
      <c r="BV23">
        <f t="shared" si="42"/>
        <v>0.48551808241010752</v>
      </c>
      <c r="BW23">
        <f t="shared" si="43"/>
        <v>0.48551808241010752</v>
      </c>
      <c r="BX23">
        <f t="shared" si="10"/>
        <v>18.043288836905429</v>
      </c>
      <c r="BY23">
        <f t="shared" si="11"/>
        <v>0.38041492733394322</v>
      </c>
      <c r="BZ23">
        <f t="shared" si="12"/>
        <v>34727.94464744065</v>
      </c>
      <c r="CA23">
        <f t="shared" si="13"/>
        <v>0.17817508718252281</v>
      </c>
      <c r="CB23">
        <f t="shared" si="14"/>
        <v>25728.000283037432</v>
      </c>
      <c r="CC23">
        <f t="shared" si="98"/>
        <v>1.6187778227438283E-4</v>
      </c>
      <c r="CD23">
        <f t="shared" si="99"/>
        <v>1.960976346586221E-4</v>
      </c>
      <c r="CE23">
        <f t="shared" si="100"/>
        <v>-3.1342582574304458</v>
      </c>
      <c r="CF23">
        <f t="shared" si="101"/>
        <v>12.439437710242258</v>
      </c>
      <c r="CG23">
        <f t="shared" si="102"/>
        <v>6.4624694120984779E-3</v>
      </c>
      <c r="CH23">
        <f t="shared" si="15"/>
        <v>25.06927404503562</v>
      </c>
      <c r="CI23" s="11">
        <f t="shared" si="16"/>
        <v>2417526012.6798787</v>
      </c>
      <c r="CJ23" s="18">
        <f t="shared" si="44"/>
        <v>0.1743186529455733</v>
      </c>
      <c r="CK23" s="18">
        <f t="shared" si="17"/>
        <v>34.86373058911466</v>
      </c>
      <c r="CL23">
        <f t="shared" si="103"/>
        <v>1200</v>
      </c>
      <c r="CM23" s="4">
        <f t="shared" si="18"/>
        <v>713.47862959802353</v>
      </c>
      <c r="CN23" s="11"/>
      <c r="CO23" s="11"/>
      <c r="CP23" s="11"/>
      <c r="CQ23" s="11"/>
      <c r="CR23" s="11"/>
      <c r="CS23" s="11"/>
      <c r="CT23" s="11"/>
      <c r="CU23" s="13">
        <f t="shared" si="19"/>
        <v>1.0435165956525712</v>
      </c>
      <c r="CV23" s="14">
        <v>0.8</v>
      </c>
      <c r="CW23" s="14">
        <f t="shared" si="104"/>
        <v>0.21244819723588032</v>
      </c>
      <c r="CX23" s="14">
        <f t="shared" si="45"/>
        <v>-9.3093100147049329E-2</v>
      </c>
      <c r="CY23" s="14">
        <f t="shared" si="105"/>
        <v>7.6983304902665762E-3</v>
      </c>
      <c r="CZ23" s="14">
        <f t="shared" si="106"/>
        <v>-1.7226434351433456E-5</v>
      </c>
      <c r="DA23" s="14">
        <f t="shared" si="46"/>
        <v>6.2747618243114223E-3</v>
      </c>
      <c r="DB23" s="14">
        <f t="shared" si="47"/>
        <v>0.96798200232019971</v>
      </c>
      <c r="DC23" s="14">
        <f t="shared" si="48"/>
        <v>0.92069631329234802</v>
      </c>
      <c r="DD23" s="14">
        <f t="shared" si="49"/>
        <v>0.12069631329234798</v>
      </c>
      <c r="DE23" s="14">
        <v>0.85</v>
      </c>
      <c r="DF23" s="14">
        <f t="shared" si="50"/>
        <v>0.19995124445729914</v>
      </c>
      <c r="DG23" s="14">
        <f t="shared" si="51"/>
        <v>-8.7617035432517018E-2</v>
      </c>
      <c r="DH23" s="14">
        <f t="shared" si="52"/>
        <v>6.8192823720008436E-3</v>
      </c>
      <c r="DI23" s="14">
        <f t="shared" si="53"/>
        <v>-1.2721862572420107E-5</v>
      </c>
      <c r="DJ23" s="14">
        <f t="shared" si="54"/>
        <v>5.5382638030868538E-3</v>
      </c>
      <c r="DK23" s="14">
        <f t="shared" si="107"/>
        <v>0.97158556333481871</v>
      </c>
      <c r="DL23" s="14">
        <f t="shared" si="108"/>
        <v>0.92459586595907517</v>
      </c>
      <c r="DM23" s="14">
        <f t="shared" si="109"/>
        <v>7.4595865959075192E-2</v>
      </c>
      <c r="DN23" s="14">
        <f t="shared" si="110"/>
        <v>-0.92200894666545696</v>
      </c>
      <c r="DO23" s="14">
        <f t="shared" si="111"/>
        <v>0.93090579405857077</v>
      </c>
      <c r="DP23" s="14">
        <f t="shared" si="55"/>
        <v>0.85</v>
      </c>
      <c r="DQ23" s="14">
        <f t="shared" si="56"/>
        <v>0.19995124445729914</v>
      </c>
      <c r="DR23" s="14">
        <f t="shared" si="57"/>
        <v>-8.7617035432517018E-2</v>
      </c>
      <c r="DS23" s="14">
        <f t="shared" si="58"/>
        <v>6.8192823720008436E-3</v>
      </c>
      <c r="DT23" s="14">
        <f t="shared" si="59"/>
        <v>-1.2721862572420107E-5</v>
      </c>
      <c r="DU23" s="14">
        <f t="shared" si="60"/>
        <v>5.5382638030868538E-3</v>
      </c>
      <c r="DV23" s="14">
        <f t="shared" si="61"/>
        <v>0.97158556333481871</v>
      </c>
      <c r="DW23" s="14">
        <f t="shared" si="62"/>
        <v>0.92459586595907517</v>
      </c>
      <c r="DX23" s="14">
        <f t="shared" si="63"/>
        <v>7.4595865959075192E-2</v>
      </c>
      <c r="DY23" s="14">
        <f t="shared" si="64"/>
        <v>0.93090579405857077</v>
      </c>
      <c r="DZ23" s="14">
        <f t="shared" si="65"/>
        <v>0.18257331609003907</v>
      </c>
      <c r="EA23" s="14">
        <f t="shared" si="66"/>
        <v>-8.0002166269634009E-2</v>
      </c>
      <c r="EB23" s="14">
        <f t="shared" si="67"/>
        <v>5.685452802914789E-3</v>
      </c>
      <c r="EC23" s="14">
        <f t="shared" si="68"/>
        <v>-8.0745190100235599E-6</v>
      </c>
      <c r="ED23" s="14">
        <f t="shared" si="69"/>
        <v>4.5959163311401399E-3</v>
      </c>
      <c r="EE23" s="14">
        <f t="shared" si="70"/>
        <v>0.97625339098473685</v>
      </c>
      <c r="EF23" s="14">
        <f t="shared" si="71"/>
        <v>0.93017813995524845</v>
      </c>
      <c r="EG23" s="14">
        <f t="shared" si="72"/>
        <v>-7.2765410332231717E-4</v>
      </c>
      <c r="EH23" s="14">
        <f t="shared" si="73"/>
        <v>-0.9310027908244487</v>
      </c>
      <c r="EI23" s="14">
        <f t="shared" si="74"/>
        <v>0.93012421304668358</v>
      </c>
      <c r="EM23">
        <f t="shared" si="20"/>
        <v>696.02556930026492</v>
      </c>
      <c r="EW23">
        <f t="shared" si="112"/>
        <v>2.1163617376352306</v>
      </c>
      <c r="EX23">
        <f t="shared" si="75"/>
        <v>3.1579193191568045E-2</v>
      </c>
      <c r="EY23">
        <f t="shared" si="113"/>
        <v>1.0638316554371459</v>
      </c>
      <c r="EZ23">
        <f t="shared" si="114"/>
        <v>1.3340649898421396E-2</v>
      </c>
      <c r="FB23" s="16">
        <v>591.20000000000005</v>
      </c>
      <c r="FC23" s="16">
        <v>3745.5</v>
      </c>
      <c r="FE23" s="22">
        <v>1603.3</v>
      </c>
      <c r="FF23" s="22">
        <v>3672.7</v>
      </c>
    </row>
    <row r="24" spans="3:162">
      <c r="C24" s="4">
        <f t="shared" si="76"/>
        <v>713.47862959802353</v>
      </c>
      <c r="D24" s="4">
        <f>Sheet4!J24</f>
        <v>749.00058132471929</v>
      </c>
      <c r="E24" s="4">
        <f t="shared" si="21"/>
        <v>749.07315814562025</v>
      </c>
      <c r="F24" s="4">
        <f t="shared" si="22"/>
        <v>-7.2576820900962957E-2</v>
      </c>
      <c r="G24" s="4">
        <f>Sheet5!D24</f>
        <v>757.80836329160672</v>
      </c>
      <c r="H24" s="4">
        <f>Sheet5!F24</f>
        <v>8.490402971830008</v>
      </c>
      <c r="I24" s="4">
        <f t="shared" si="23"/>
        <v>0.97220614962123408</v>
      </c>
      <c r="J24" s="4">
        <f t="shared" si="24"/>
        <v>749.07523300320258</v>
      </c>
      <c r="K24" s="4">
        <f t="shared" si="0"/>
        <v>731.23960546137141</v>
      </c>
      <c r="M24" s="4">
        <f t="shared" si="1"/>
        <v>731.23960546137141</v>
      </c>
      <c r="Q24">
        <f t="shared" si="25"/>
        <v>111.34849349915665</v>
      </c>
      <c r="S24">
        <f t="shared" si="26"/>
        <v>1.2254182487385654</v>
      </c>
      <c r="T24">
        <f t="shared" si="27"/>
        <v>2.2241321462471004E-2</v>
      </c>
      <c r="U24">
        <f t="shared" si="28"/>
        <v>122.54182487385654</v>
      </c>
      <c r="V24">
        <f t="shared" si="77"/>
        <v>688.07234666670445</v>
      </c>
      <c r="W24">
        <f t="shared" si="29"/>
        <v>308.37927273411452</v>
      </c>
      <c r="X24">
        <f t="shared" si="78"/>
        <v>0.79886515065008434</v>
      </c>
      <c r="Y24">
        <f t="shared" si="30"/>
        <v>48.33</v>
      </c>
      <c r="Z24">
        <f t="shared" si="31"/>
        <v>1.0211818739488046</v>
      </c>
      <c r="AA24">
        <f t="shared" si="32"/>
        <v>49.353719967945722</v>
      </c>
      <c r="AB24">
        <f t="shared" si="33"/>
        <v>60.478949091853615</v>
      </c>
      <c r="AC24">
        <f t="shared" si="2"/>
        <v>1.2254182487385654</v>
      </c>
      <c r="AD24">
        <f t="shared" si="34"/>
        <v>49.353719967945722</v>
      </c>
      <c r="AI24">
        <f t="shared" si="115"/>
        <v>0.68017021459301696</v>
      </c>
      <c r="AJ24">
        <f t="shared" si="116"/>
        <v>0.8290458303028857</v>
      </c>
      <c r="AK24">
        <f t="shared" si="35"/>
        <v>2.7088140169953911</v>
      </c>
      <c r="AL24">
        <f t="shared" si="3"/>
        <v>0</v>
      </c>
      <c r="AM24">
        <f t="shared" si="4"/>
        <v>2.7088140169953911</v>
      </c>
      <c r="AN24">
        <f t="shared" si="79"/>
        <v>2.7088140169953911</v>
      </c>
      <c r="AO24">
        <f t="shared" si="5"/>
        <v>0</v>
      </c>
      <c r="AP24">
        <f t="shared" si="6"/>
        <v>30</v>
      </c>
      <c r="AQ24">
        <f t="shared" si="80"/>
        <v>30</v>
      </c>
      <c r="AS24">
        <f t="shared" si="81"/>
        <v>1.0963112525657743</v>
      </c>
      <c r="AU24">
        <f t="shared" si="36"/>
        <v>0.92691981825811176</v>
      </c>
      <c r="AW24">
        <f t="shared" si="7"/>
        <v>0.36503286365053078</v>
      </c>
      <c r="AX24">
        <f t="shared" si="7"/>
        <v>0.16359990277465544</v>
      </c>
      <c r="AY24">
        <f t="shared" si="82"/>
        <v>0.5286327664251862</v>
      </c>
      <c r="AZ24">
        <f t="shared" si="37"/>
        <v>0.69052258360566721</v>
      </c>
      <c r="BA24">
        <f t="shared" si="83"/>
        <v>0.30947741639433279</v>
      </c>
      <c r="BB24">
        <f t="shared" si="8"/>
        <v>0.69910447760660976</v>
      </c>
      <c r="BC24">
        <f t="shared" si="84"/>
        <v>0.69910447760660976</v>
      </c>
      <c r="BD24">
        <f t="shared" si="85"/>
        <v>0.80118977416660642</v>
      </c>
      <c r="BE24">
        <f t="shared" si="86"/>
        <v>0.359076078375209</v>
      </c>
      <c r="BF24">
        <f t="shared" si="9"/>
        <v>25.838885457708642</v>
      </c>
      <c r="BG24">
        <f t="shared" si="87"/>
        <v>1.2537950335583494E-2</v>
      </c>
      <c r="BH24">
        <f t="shared" si="88"/>
        <v>2.2091548125544734E-3</v>
      </c>
      <c r="BI24">
        <f t="shared" si="89"/>
        <v>0.88030701005748857</v>
      </c>
      <c r="BJ24">
        <f t="shared" si="90"/>
        <v>2.5095276844497743E-3</v>
      </c>
      <c r="BK24">
        <f t="shared" si="38"/>
        <v>3.7652098595248114E-3</v>
      </c>
      <c r="BL24">
        <f t="shared" si="39"/>
        <v>18.760211594300529</v>
      </c>
      <c r="BM24">
        <f t="shared" si="91"/>
        <v>2.0070188657513361E-4</v>
      </c>
      <c r="BN24">
        <f t="shared" si="92"/>
        <v>0.2595371958008369</v>
      </c>
      <c r="BO24">
        <f t="shared" si="93"/>
        <v>1.2492906621244204</v>
      </c>
      <c r="BP24">
        <f t="shared" si="94"/>
        <v>0.45579342608300205</v>
      </c>
      <c r="BQ24">
        <f t="shared" si="40"/>
        <v>6.4602106349267137E-5</v>
      </c>
      <c r="BR24">
        <f t="shared" si="95"/>
        <v>1.084090995859524</v>
      </c>
      <c r="BS24">
        <f t="shared" si="96"/>
        <v>0.9965539897130502</v>
      </c>
      <c r="BT24">
        <f t="shared" si="97"/>
        <v>1.0878397026654616</v>
      </c>
      <c r="BU24">
        <f t="shared" si="41"/>
        <v>0.49583018510700499</v>
      </c>
      <c r="BV24">
        <f t="shared" si="42"/>
        <v>0.49583018510700499</v>
      </c>
      <c r="BW24">
        <f t="shared" si="43"/>
        <v>0.49583018510700499</v>
      </c>
      <c r="BX24">
        <f t="shared" si="10"/>
        <v>18.015729731705608</v>
      </c>
      <c r="BY24">
        <f t="shared" si="11"/>
        <v>0.36502475997446088</v>
      </c>
      <c r="BZ24">
        <f t="shared" si="12"/>
        <v>34646.986986637261</v>
      </c>
      <c r="CA24">
        <f t="shared" si="13"/>
        <v>0.18634041017771019</v>
      </c>
      <c r="CB24">
        <f t="shared" si="14"/>
        <v>24543.266153994889</v>
      </c>
      <c r="CC24">
        <f t="shared" si="98"/>
        <v>1.6187778227438283E-4</v>
      </c>
      <c r="CD24">
        <f t="shared" si="99"/>
        <v>2.0556351254736308E-4</v>
      </c>
      <c r="CE24">
        <f t="shared" si="100"/>
        <v>-3.1181831241868014</v>
      </c>
      <c r="CF24">
        <f t="shared" si="101"/>
        <v>12.381435397102255</v>
      </c>
      <c r="CG24">
        <f t="shared" si="102"/>
        <v>6.5231596551196527E-3</v>
      </c>
      <c r="CH24">
        <f t="shared" si="15"/>
        <v>25.595969822811082</v>
      </c>
      <c r="CI24" s="11">
        <f t="shared" si="16"/>
        <v>2378885923.0200577</v>
      </c>
      <c r="CJ24" s="18">
        <f t="shared" si="44"/>
        <v>0.17797264273798333</v>
      </c>
      <c r="CK24" s="18">
        <f t="shared" si="17"/>
        <v>35.594528547596667</v>
      </c>
      <c r="CL24">
        <f t="shared" si="103"/>
        <v>1400</v>
      </c>
      <c r="CM24" s="4">
        <f t="shared" si="18"/>
        <v>749.07315814562025</v>
      </c>
      <c r="CN24" s="11"/>
      <c r="CO24" s="11"/>
      <c r="CP24" s="11"/>
      <c r="CQ24" s="11"/>
      <c r="CR24" s="11"/>
      <c r="CS24" s="11"/>
      <c r="CT24" s="11"/>
      <c r="CU24" s="13">
        <f t="shared" si="19"/>
        <v>1.0963112525657743</v>
      </c>
      <c r="CV24" s="14">
        <v>0.8</v>
      </c>
      <c r="CW24" s="14">
        <f t="shared" si="104"/>
        <v>0.22319659331470143</v>
      </c>
      <c r="CX24" s="14">
        <f t="shared" si="45"/>
        <v>-9.7802961306637709E-2</v>
      </c>
      <c r="CY24" s="14">
        <f t="shared" si="105"/>
        <v>8.4969991413469427E-3</v>
      </c>
      <c r="CZ24" s="14">
        <f t="shared" si="106"/>
        <v>-2.2047936562471298E-5</v>
      </c>
      <c r="DA24" s="14">
        <f t="shared" si="46"/>
        <v>6.9483862371983295E-3</v>
      </c>
      <c r="DB24" s="14">
        <f t="shared" si="47"/>
        <v>0.9647195375086014</v>
      </c>
      <c r="DC24" s="14">
        <f t="shared" si="48"/>
        <v>0.91741932972845286</v>
      </c>
      <c r="DD24" s="14">
        <f t="shared" si="49"/>
        <v>0.11741932972845281</v>
      </c>
      <c r="DE24" s="14">
        <v>0.85</v>
      </c>
      <c r="DF24" s="14">
        <f t="shared" si="50"/>
        <v>0.21006738194324842</v>
      </c>
      <c r="DG24" s="14">
        <f t="shared" si="51"/>
        <v>-9.2049845935659028E-2</v>
      </c>
      <c r="DH24" s="14">
        <f t="shared" si="52"/>
        <v>7.526753564653349E-3</v>
      </c>
      <c r="DI24" s="14">
        <f t="shared" si="53"/>
        <v>-1.628258136483457E-5</v>
      </c>
      <c r="DJ24" s="14">
        <f t="shared" si="54"/>
        <v>6.1306034791088161E-3</v>
      </c>
      <c r="DK24" s="14">
        <f t="shared" si="107"/>
        <v>0.96868431171684277</v>
      </c>
      <c r="DL24" s="14">
        <f t="shared" si="108"/>
        <v>0.92143180962192861</v>
      </c>
      <c r="DM24" s="14">
        <f t="shared" si="109"/>
        <v>7.1431809621928632E-2</v>
      </c>
      <c r="DN24" s="14">
        <f t="shared" si="110"/>
        <v>-0.91975040213048487</v>
      </c>
      <c r="DO24" s="14">
        <f t="shared" si="111"/>
        <v>0.92766434182193991</v>
      </c>
      <c r="DP24" s="14">
        <f t="shared" si="55"/>
        <v>0.85</v>
      </c>
      <c r="DQ24" s="14">
        <f t="shared" si="56"/>
        <v>0.21006738194324842</v>
      </c>
      <c r="DR24" s="14">
        <f t="shared" si="57"/>
        <v>-9.2049845935659028E-2</v>
      </c>
      <c r="DS24" s="14">
        <f t="shared" si="58"/>
        <v>7.526753564653349E-3</v>
      </c>
      <c r="DT24" s="14">
        <f t="shared" si="59"/>
        <v>-1.628258136483457E-5</v>
      </c>
      <c r="DU24" s="14">
        <f t="shared" si="60"/>
        <v>6.1306034791088161E-3</v>
      </c>
      <c r="DV24" s="14">
        <f t="shared" si="61"/>
        <v>0.96868431171684277</v>
      </c>
      <c r="DW24" s="14">
        <f t="shared" si="62"/>
        <v>0.92143180962192861</v>
      </c>
      <c r="DX24" s="14">
        <f t="shared" si="63"/>
        <v>7.1431809621928632E-2</v>
      </c>
      <c r="DY24" s="14">
        <f t="shared" si="64"/>
        <v>0.92766434182193991</v>
      </c>
      <c r="DZ24" s="14">
        <f t="shared" si="65"/>
        <v>0.19248047661406634</v>
      </c>
      <c r="EA24" s="14">
        <f t="shared" si="66"/>
        <v>-8.4343404740168798E-2</v>
      </c>
      <c r="EB24" s="14">
        <f t="shared" si="67"/>
        <v>6.319225042835888E-3</v>
      </c>
      <c r="EC24" s="14">
        <f t="shared" si="68"/>
        <v>-1.0516314594878394E-5</v>
      </c>
      <c r="ED24" s="14">
        <f t="shared" si="69"/>
        <v>5.1215990532672041E-3</v>
      </c>
      <c r="EE24" s="14">
        <f t="shared" si="70"/>
        <v>0.97364147642169763</v>
      </c>
      <c r="EF24" s="14">
        <f t="shared" si="71"/>
        <v>0.92697293788112511</v>
      </c>
      <c r="EG24" s="14">
        <f t="shared" si="72"/>
        <v>-6.9140394081479428E-4</v>
      </c>
      <c r="EH24" s="14">
        <f t="shared" si="73"/>
        <v>-0.92865286527631197</v>
      </c>
      <c r="EI24" s="14">
        <f t="shared" si="74"/>
        <v>0.92691981825811176</v>
      </c>
      <c r="EM24">
        <f t="shared" si="20"/>
        <v>731.23960546137141</v>
      </c>
      <c r="EW24">
        <f t="shared" si="112"/>
        <v>2.2312040153058681</v>
      </c>
      <c r="EX24">
        <f t="shared" si="75"/>
        <v>3.3292806894097492E-2</v>
      </c>
      <c r="EY24">
        <f t="shared" si="113"/>
        <v>1.0684633792223064</v>
      </c>
      <c r="EZ24">
        <f t="shared" si="114"/>
        <v>1.3398732589539126E-2</v>
      </c>
      <c r="FB24" s="16">
        <v>709.5</v>
      </c>
      <c r="FC24" s="16">
        <v>4490.8</v>
      </c>
      <c r="FE24" s="22">
        <v>2141.6</v>
      </c>
      <c r="FF24" s="22">
        <v>4960.8</v>
      </c>
    </row>
    <row r="25" spans="3:162">
      <c r="C25" s="4">
        <f t="shared" si="76"/>
        <v>749.07315814562025</v>
      </c>
      <c r="D25" s="4">
        <f>Sheet4!J25</f>
        <v>785.30694362210045</v>
      </c>
      <c r="E25" s="4">
        <f t="shared" si="21"/>
        <v>785.42073206175837</v>
      </c>
      <c r="F25" s="4">
        <f t="shared" si="22"/>
        <v>-0.11378843965792385</v>
      </c>
      <c r="G25" s="4">
        <f>Sheet5!D25</f>
        <v>797.12397594980121</v>
      </c>
      <c r="H25" s="4">
        <f>Sheet5!F25</f>
        <v>11.33122257741627</v>
      </c>
      <c r="I25" s="4">
        <f t="shared" si="23"/>
        <v>0.96851821165331886</v>
      </c>
      <c r="J25" s="4">
        <f t="shared" si="24"/>
        <v>785.4244307671936</v>
      </c>
      <c r="K25" s="4">
        <f t="shared" si="0"/>
        <v>767.19005088386029</v>
      </c>
      <c r="M25" s="4">
        <f t="shared" si="1"/>
        <v>767.19005088386029</v>
      </c>
      <c r="Q25">
        <f t="shared" si="25"/>
        <v>117.3493302304816</v>
      </c>
      <c r="S25">
        <f t="shared" si="26"/>
        <v>1.2244624758927163</v>
      </c>
      <c r="T25">
        <f t="shared" si="27"/>
        <v>2.1125259363367139E-2</v>
      </c>
      <c r="U25">
        <f t="shared" si="28"/>
        <v>122.44624758927162</v>
      </c>
      <c r="V25">
        <f t="shared" si="77"/>
        <v>687.5356802137602</v>
      </c>
      <c r="W25">
        <f t="shared" si="29"/>
        <v>280.22798036054411</v>
      </c>
      <c r="X25">
        <f t="shared" si="78"/>
        <v>0.79826506697695188</v>
      </c>
      <c r="Y25">
        <f t="shared" si="30"/>
        <v>48.33</v>
      </c>
      <c r="Z25">
        <f t="shared" si="31"/>
        <v>1.0203853965772636</v>
      </c>
      <c r="AA25">
        <f t="shared" si="32"/>
        <v>49.315226216579148</v>
      </c>
      <c r="AB25">
        <f t="shared" si="33"/>
        <v>60.384643992361895</v>
      </c>
      <c r="AC25">
        <f t="shared" si="2"/>
        <v>1.2244624758927163</v>
      </c>
      <c r="AD25">
        <f t="shared" si="34"/>
        <v>49.315226216579148</v>
      </c>
      <c r="AI25">
        <f t="shared" si="115"/>
        <v>0.67043340864019796</v>
      </c>
      <c r="AJ25">
        <f t="shared" si="116"/>
        <v>0.8227088398666651</v>
      </c>
      <c r="AK25">
        <f t="shared" si="35"/>
        <v>2.6419814354936233</v>
      </c>
      <c r="AL25">
        <f t="shared" si="3"/>
        <v>0</v>
      </c>
      <c r="AM25">
        <f t="shared" si="4"/>
        <v>2.6419814354936233</v>
      </c>
      <c r="AN25">
        <f t="shared" si="79"/>
        <v>2.6419814354936233</v>
      </c>
      <c r="AO25">
        <f t="shared" si="5"/>
        <v>0</v>
      </c>
      <c r="AP25">
        <f t="shared" si="6"/>
        <v>30</v>
      </c>
      <c r="AQ25">
        <f t="shared" si="80"/>
        <v>30</v>
      </c>
      <c r="AS25">
        <f t="shared" si="81"/>
        <v>1.1502099713401204</v>
      </c>
      <c r="AU25">
        <f t="shared" si="36"/>
        <v>0.92369137158989989</v>
      </c>
      <c r="AW25">
        <f t="shared" si="7"/>
        <v>0.36474815392038035</v>
      </c>
      <c r="AX25">
        <f t="shared" si="7"/>
        <v>0.14866521324619308</v>
      </c>
      <c r="AY25">
        <f t="shared" si="82"/>
        <v>0.51341336716657349</v>
      </c>
      <c r="AZ25">
        <f t="shared" si="37"/>
        <v>0.71043758742269025</v>
      </c>
      <c r="BA25">
        <f t="shared" si="83"/>
        <v>0.28956241257730975</v>
      </c>
      <c r="BB25">
        <f t="shared" si="8"/>
        <v>0.72021005554305773</v>
      </c>
      <c r="BC25">
        <f t="shared" si="84"/>
        <v>0.72021005554305773</v>
      </c>
      <c r="BD25">
        <f t="shared" si="85"/>
        <v>0.80040873393833911</v>
      </c>
      <c r="BE25">
        <f t="shared" si="86"/>
        <v>0.32623313877287829</v>
      </c>
      <c r="BF25">
        <f t="shared" si="9"/>
        <v>25.828806889651059</v>
      </c>
      <c r="BG25">
        <f t="shared" si="87"/>
        <v>1.2230996291651849E-2</v>
      </c>
      <c r="BH25">
        <f t="shared" si="88"/>
        <v>2.2036152263116078E-3</v>
      </c>
      <c r="BI25">
        <f t="shared" si="89"/>
        <v>0.88308439003013872</v>
      </c>
      <c r="BJ25">
        <f t="shared" si="90"/>
        <v>2.4953619961920071E-3</v>
      </c>
      <c r="BK25">
        <f t="shared" si="38"/>
        <v>3.7403063459594335E-3</v>
      </c>
      <c r="BL25">
        <f t="shared" si="39"/>
        <v>17.74658206162286</v>
      </c>
      <c r="BM25">
        <f t="shared" si="91"/>
        <v>2.1076206860406541E-4</v>
      </c>
      <c r="BN25">
        <f t="shared" si="92"/>
        <v>0.27385765056206141</v>
      </c>
      <c r="BO25">
        <f t="shared" si="93"/>
        <v>1.2633175430299715</v>
      </c>
      <c r="BP25">
        <f t="shared" si="94"/>
        <v>0.46559271402538166</v>
      </c>
      <c r="BQ25">
        <f t="shared" si="40"/>
        <v>5.8191596567383545E-5</v>
      </c>
      <c r="BR25">
        <f t="shared" si="95"/>
        <v>1.0845375571155818</v>
      </c>
      <c r="BS25">
        <f t="shared" si="96"/>
        <v>0.9968953737330466</v>
      </c>
      <c r="BT25">
        <f t="shared" si="97"/>
        <v>1.0879151269950667</v>
      </c>
      <c r="BU25">
        <f t="shared" si="41"/>
        <v>0.50652535660690079</v>
      </c>
      <c r="BV25">
        <f t="shared" si="42"/>
        <v>0.50652535660690079</v>
      </c>
      <c r="BW25">
        <f t="shared" si="43"/>
        <v>0.50652535660690079</v>
      </c>
      <c r="BX25">
        <f t="shared" si="10"/>
        <v>17.987637722663187</v>
      </c>
      <c r="BY25">
        <f t="shared" si="11"/>
        <v>0.34924068448670881</v>
      </c>
      <c r="BZ25">
        <f t="shared" si="12"/>
        <v>34564.282322341271</v>
      </c>
      <c r="CA25">
        <f t="shared" si="13"/>
        <v>0.1951831237740492</v>
      </c>
      <c r="CB25">
        <f t="shared" si="14"/>
        <v>23375.408582100266</v>
      </c>
      <c r="CC25">
        <f t="shared" si="98"/>
        <v>1.6187778227438283E-4</v>
      </c>
      <c r="CD25">
        <f t="shared" si="99"/>
        <v>2.1583366050180469E-4</v>
      </c>
      <c r="CE25">
        <f t="shared" si="100"/>
        <v>-3.1014702203969491</v>
      </c>
      <c r="CF25">
        <f t="shared" si="101"/>
        <v>12.321011816094765</v>
      </c>
      <c r="CG25">
        <f t="shared" si="102"/>
        <v>6.5872971067346088E-3</v>
      </c>
      <c r="CH25">
        <f t="shared" si="15"/>
        <v>26.138671113612002</v>
      </c>
      <c r="CI25" s="11">
        <f t="shared" si="16"/>
        <v>2341181518.3328757</v>
      </c>
      <c r="CJ25" s="18">
        <f t="shared" si="44"/>
        <v>0.18173786958069069</v>
      </c>
      <c r="CK25" s="18">
        <f t="shared" si="17"/>
        <v>36.347573916138138</v>
      </c>
      <c r="CL25">
        <f t="shared" si="103"/>
        <v>1600</v>
      </c>
      <c r="CM25" s="4">
        <f t="shared" si="18"/>
        <v>785.42073206175837</v>
      </c>
      <c r="CN25" s="11"/>
      <c r="CO25" s="11"/>
      <c r="CP25" s="11"/>
      <c r="CQ25" s="11"/>
      <c r="CR25" s="11"/>
      <c r="CS25" s="11"/>
      <c r="CT25" s="11"/>
      <c r="CU25" s="13">
        <f t="shared" si="19"/>
        <v>1.1502099713401204</v>
      </c>
      <c r="CV25" s="14">
        <v>0.8</v>
      </c>
      <c r="CW25" s="14">
        <f t="shared" si="104"/>
        <v>0.2341697639232366</v>
      </c>
      <c r="CX25" s="14">
        <f t="shared" si="45"/>
        <v>-0.10261131686663724</v>
      </c>
      <c r="CY25" s="14">
        <f t="shared" si="105"/>
        <v>9.3530248315878643E-3</v>
      </c>
      <c r="CZ25" s="14">
        <f t="shared" si="106"/>
        <v>-2.8027491733861079E-5</v>
      </c>
      <c r="DA25" s="14">
        <f t="shared" si="46"/>
        <v>7.6751140658808201E-3</v>
      </c>
      <c r="DB25" s="14">
        <f t="shared" si="47"/>
        <v>0.96123498374098293</v>
      </c>
      <c r="DC25" s="14">
        <f t="shared" si="48"/>
        <v>0.91414732360101147</v>
      </c>
      <c r="DD25" s="14">
        <f t="shared" si="49"/>
        <v>0.11414732360101143</v>
      </c>
      <c r="DE25" s="14">
        <v>0.85</v>
      </c>
      <c r="DF25" s="14">
        <f t="shared" si="50"/>
        <v>0.22039507192775215</v>
      </c>
      <c r="DG25" s="14">
        <f t="shared" si="51"/>
        <v>-9.6575357050952729E-2</v>
      </c>
      <c r="DH25" s="14">
        <f t="shared" si="52"/>
        <v>8.2850323767698769E-3</v>
      </c>
      <c r="DI25" s="14">
        <f t="shared" si="53"/>
        <v>-2.0698531734058539E-5</v>
      </c>
      <c r="DJ25" s="14">
        <f t="shared" si="54"/>
        <v>6.7691912536705255E-3</v>
      </c>
      <c r="DK25" s="14">
        <f t="shared" si="107"/>
        <v>0.96558432268956185</v>
      </c>
      <c r="DL25" s="14">
        <f t="shared" si="108"/>
        <v>0.91826659880938277</v>
      </c>
      <c r="DM25" s="14">
        <f t="shared" si="109"/>
        <v>6.8266598809382795E-2</v>
      </c>
      <c r="DN25" s="14">
        <f t="shared" si="110"/>
        <v>-0.91761449583257393</v>
      </c>
      <c r="DO25" s="14">
        <f t="shared" si="111"/>
        <v>0.92439572840165607</v>
      </c>
      <c r="DP25" s="14">
        <f t="shared" si="55"/>
        <v>0.85</v>
      </c>
      <c r="DQ25" s="14">
        <f t="shared" si="56"/>
        <v>0.22039507192775215</v>
      </c>
      <c r="DR25" s="14">
        <f t="shared" si="57"/>
        <v>-9.6575357050952729E-2</v>
      </c>
      <c r="DS25" s="14">
        <f t="shared" si="58"/>
        <v>8.2850323767698769E-3</v>
      </c>
      <c r="DT25" s="14">
        <f t="shared" si="59"/>
        <v>-2.0698531734058539E-5</v>
      </c>
      <c r="DU25" s="14">
        <f t="shared" si="60"/>
        <v>6.7691912536705255E-3</v>
      </c>
      <c r="DV25" s="14">
        <f t="shared" si="61"/>
        <v>0.96558432268956185</v>
      </c>
      <c r="DW25" s="14">
        <f t="shared" si="62"/>
        <v>0.91826659880938277</v>
      </c>
      <c r="DX25" s="14">
        <f t="shared" si="63"/>
        <v>6.8266598809382795E-2</v>
      </c>
      <c r="DY25" s="14">
        <f t="shared" si="64"/>
        <v>0.92439572840165607</v>
      </c>
      <c r="DZ25" s="14">
        <f t="shared" si="65"/>
        <v>0.20265759066466679</v>
      </c>
      <c r="EA25" s="14">
        <f t="shared" si="66"/>
        <v>-8.880293468604343E-2</v>
      </c>
      <c r="EB25" s="14">
        <f t="shared" si="67"/>
        <v>7.0051300352507772E-3</v>
      </c>
      <c r="EC25" s="14">
        <f t="shared" si="68"/>
        <v>-1.3606440233233321E-5</v>
      </c>
      <c r="ED25" s="14">
        <f t="shared" si="69"/>
        <v>5.6935437501904641E-3</v>
      </c>
      <c r="EE25" s="14">
        <f t="shared" si="70"/>
        <v>0.97082258467406879</v>
      </c>
      <c r="EF25" s="14">
        <f t="shared" si="71"/>
        <v>0.92374322264895536</v>
      </c>
      <c r="EG25" s="14">
        <f t="shared" si="72"/>
        <v>-6.5250575270070499E-4</v>
      </c>
      <c r="EH25" s="14">
        <f t="shared" si="73"/>
        <v>-0.92638523800715045</v>
      </c>
      <c r="EI25" s="14">
        <f t="shared" si="74"/>
        <v>0.92369137158989989</v>
      </c>
      <c r="EM25">
        <f t="shared" si="20"/>
        <v>767.19005088386029</v>
      </c>
      <c r="EW25">
        <f t="shared" si="112"/>
        <v>2.3491755526449758</v>
      </c>
      <c r="EX25">
        <f t="shared" si="75"/>
        <v>3.5053113699162246E-2</v>
      </c>
      <c r="EY25">
        <f t="shared" si="113"/>
        <v>1.0733138222013028</v>
      </c>
      <c r="EZ25">
        <f t="shared" si="114"/>
        <v>1.3459558060659797E-2</v>
      </c>
      <c r="FB25" s="16">
        <v>852.3</v>
      </c>
      <c r="FC25" s="16">
        <v>5140.8</v>
      </c>
      <c r="FE25" s="22">
        <v>2584.1999999999998</v>
      </c>
      <c r="FF25" s="22">
        <v>5999</v>
      </c>
    </row>
    <row r="26" spans="3:162">
      <c r="C26" s="4">
        <f t="shared" si="76"/>
        <v>785.42073206175837</v>
      </c>
      <c r="D26" s="4">
        <f>Sheet4!J26</f>
        <v>822.38034907060012</v>
      </c>
      <c r="E26" s="4">
        <f t="shared" si="21"/>
        <v>822.54752337406023</v>
      </c>
      <c r="F26" s="4">
        <f t="shared" si="22"/>
        <v>-0.16717430346011497</v>
      </c>
      <c r="G26" s="4">
        <f>Sheet5!D26</f>
        <v>837.67149146466613</v>
      </c>
      <c r="H26" s="4">
        <f>Sheet5!F26</f>
        <v>14.584071842954359</v>
      </c>
      <c r="I26" s="4">
        <f t="shared" si="23"/>
        <v>0.96469222287400469</v>
      </c>
      <c r="J26" s="4">
        <f t="shared" si="24"/>
        <v>822.55364196080507</v>
      </c>
      <c r="K26" s="4">
        <f t="shared" si="0"/>
        <v>803.90054056617919</v>
      </c>
      <c r="M26" s="4">
        <f t="shared" si="1"/>
        <v>803.90054056617919</v>
      </c>
      <c r="Q26">
        <f t="shared" si="25"/>
        <v>123.5042843954735</v>
      </c>
      <c r="S26">
        <f t="shared" si="26"/>
        <v>1.2234872658943325</v>
      </c>
      <c r="T26">
        <f t="shared" si="27"/>
        <v>2.0089623751945361E-2</v>
      </c>
      <c r="U26">
        <f t="shared" si="28"/>
        <v>122.34872658943326</v>
      </c>
      <c r="V26">
        <f t="shared" si="77"/>
        <v>686.98809979966779</v>
      </c>
      <c r="W26">
        <f t="shared" si="29"/>
        <v>254.12513327280212</v>
      </c>
      <c r="X26">
        <f t="shared" si="78"/>
        <v>0.79764957156045269</v>
      </c>
      <c r="Y26">
        <f t="shared" si="30"/>
        <v>48.33</v>
      </c>
      <c r="Z26">
        <f t="shared" si="31"/>
        <v>1.0195727215786106</v>
      </c>
      <c r="AA26">
        <f t="shared" si="32"/>
        <v>49.27594963389425</v>
      </c>
      <c r="AB26">
        <f t="shared" si="33"/>
        <v>60.288496891920111</v>
      </c>
      <c r="AC26">
        <f t="shared" si="2"/>
        <v>1.2234872658943325</v>
      </c>
      <c r="AD26">
        <f t="shared" si="34"/>
        <v>49.27594963389425</v>
      </c>
      <c r="AI26">
        <f t="shared" si="115"/>
        <v>0.66086075359743013</v>
      </c>
      <c r="AJ26">
        <f t="shared" si="116"/>
        <v>0.81640380931021517</v>
      </c>
      <c r="AK26">
        <f t="shared" si="35"/>
        <v>2.5770316193444183</v>
      </c>
      <c r="AL26">
        <f t="shared" si="3"/>
        <v>0</v>
      </c>
      <c r="AM26">
        <f t="shared" si="4"/>
        <v>2.5770316193444183</v>
      </c>
      <c r="AN26">
        <f t="shared" si="79"/>
        <v>2.5770316193444183</v>
      </c>
      <c r="AO26">
        <f t="shared" si="5"/>
        <v>0</v>
      </c>
      <c r="AP26">
        <f t="shared" si="6"/>
        <v>30</v>
      </c>
      <c r="AQ26">
        <f t="shared" si="80"/>
        <v>30</v>
      </c>
      <c r="AS26">
        <f t="shared" si="81"/>
        <v>1.2052481867558908</v>
      </c>
      <c r="AU26">
        <f t="shared" si="36"/>
        <v>0.92044109164254118</v>
      </c>
      <c r="AW26">
        <f t="shared" si="7"/>
        <v>0.36445765416755144</v>
      </c>
      <c r="AX26">
        <f t="shared" si="7"/>
        <v>0.1348172551527895</v>
      </c>
      <c r="AY26">
        <f t="shared" si="82"/>
        <v>0.49927490932034091</v>
      </c>
      <c r="AZ26">
        <f t="shared" si="37"/>
        <v>0.72997390288185082</v>
      </c>
      <c r="BA26">
        <f t="shared" si="83"/>
        <v>0.27002609711814918</v>
      </c>
      <c r="BB26">
        <f t="shared" si="8"/>
        <v>0.73926425099974846</v>
      </c>
      <c r="BC26">
        <f t="shared" si="84"/>
        <v>0.73926425099974846</v>
      </c>
      <c r="BD26">
        <f t="shared" si="85"/>
        <v>0.79961196710107174</v>
      </c>
      <c r="BE26">
        <f t="shared" si="86"/>
        <v>0.29578605184768525</v>
      </c>
      <c r="BF26">
        <f t="shared" si="9"/>
        <v>25.818519302853154</v>
      </c>
      <c r="BG26">
        <f t="shared" si="87"/>
        <v>1.1932689138744063E-2</v>
      </c>
      <c r="BH26">
        <f t="shared" si="88"/>
        <v>2.1981448669552723E-3</v>
      </c>
      <c r="BI26">
        <f t="shared" si="89"/>
        <v>0.88579148397165397</v>
      </c>
      <c r="BJ26">
        <f t="shared" si="90"/>
        <v>2.4815601715873063E-3</v>
      </c>
      <c r="BK26">
        <f t="shared" si="38"/>
        <v>3.7159160511209951E-3</v>
      </c>
      <c r="BL26">
        <f t="shared" si="39"/>
        <v>16.767767260323808</v>
      </c>
      <c r="BM26">
        <f t="shared" si="91"/>
        <v>2.2161066488044967E-4</v>
      </c>
      <c r="BN26">
        <f t="shared" si="92"/>
        <v>0.28946586699297233</v>
      </c>
      <c r="BO26">
        <f t="shared" si="93"/>
        <v>1.2786075143302815</v>
      </c>
      <c r="BP26">
        <f t="shared" si="94"/>
        <v>0.47580615300659623</v>
      </c>
      <c r="BQ26">
        <f t="shared" si="40"/>
        <v>5.2312467397822726E-5</v>
      </c>
      <c r="BR26">
        <f t="shared" si="95"/>
        <v>1.0849472704708765</v>
      </c>
      <c r="BS26">
        <f t="shared" si="96"/>
        <v>0.99720856928303547</v>
      </c>
      <c r="BT26">
        <f t="shared" si="97"/>
        <v>1.0879843032746124</v>
      </c>
      <c r="BU26">
        <f t="shared" si="41"/>
        <v>0.51766962587265519</v>
      </c>
      <c r="BV26">
        <f t="shared" si="42"/>
        <v>0.51766962587265519</v>
      </c>
      <c r="BW26">
        <f t="shared" si="43"/>
        <v>0.51766962587265519</v>
      </c>
      <c r="BX26">
        <f t="shared" si="10"/>
        <v>17.958997010447515</v>
      </c>
      <c r="BY26">
        <f t="shared" si="11"/>
        <v>0.33305060635893563</v>
      </c>
      <c r="BZ26">
        <f t="shared" si="12"/>
        <v>34479.778075775481</v>
      </c>
      <c r="CA26">
        <f t="shared" si="13"/>
        <v>0.2048273561680227</v>
      </c>
      <c r="CB26">
        <f t="shared" si="14"/>
        <v>22220.326381935261</v>
      </c>
      <c r="CC26">
        <f t="shared" si="98"/>
        <v>1.6187778227438283E-4</v>
      </c>
      <c r="CD26">
        <f t="shared" si="99"/>
        <v>2.2705337056172406E-4</v>
      </c>
      <c r="CE26">
        <f t="shared" si="100"/>
        <v>-3.0840053760764548</v>
      </c>
      <c r="CF26">
        <f t="shared" si="101"/>
        <v>12.25774604970837</v>
      </c>
      <c r="CG26">
        <f t="shared" si="102"/>
        <v>6.6554704695610967E-3</v>
      </c>
      <c r="CH26">
        <f t="shared" si="15"/>
        <v>26.700204424323935</v>
      </c>
      <c r="CI26" s="11">
        <f t="shared" si="16"/>
        <v>2304354811.1436553</v>
      </c>
      <c r="CJ26" s="18">
        <f t="shared" si="44"/>
        <v>0.18563395656150952</v>
      </c>
      <c r="CK26" s="18">
        <f t="shared" si="17"/>
        <v>37.126791312301904</v>
      </c>
      <c r="CL26">
        <f t="shared" si="103"/>
        <v>1800</v>
      </c>
      <c r="CM26" s="4">
        <f t="shared" si="18"/>
        <v>822.54752337406023</v>
      </c>
      <c r="CN26" s="11"/>
      <c r="CO26" s="11"/>
      <c r="CP26" s="11"/>
      <c r="CQ26" s="11"/>
      <c r="CR26" s="11"/>
      <c r="CS26" s="11"/>
      <c r="CT26" s="11"/>
      <c r="CU26" s="13">
        <f t="shared" si="19"/>
        <v>1.2052481867558908</v>
      </c>
      <c r="CV26" s="14">
        <v>0.8</v>
      </c>
      <c r="CW26" s="14">
        <f t="shared" si="104"/>
        <v>0.24537492318268117</v>
      </c>
      <c r="CX26" s="14">
        <f t="shared" si="45"/>
        <v>-0.1075213279972327</v>
      </c>
      <c r="CY26" s="14">
        <f t="shared" si="105"/>
        <v>1.0269535592588596E-2</v>
      </c>
      <c r="CZ26" s="14">
        <f t="shared" si="106"/>
        <v>-3.5406339213673887E-5</v>
      </c>
      <c r="DA26" s="14">
        <f t="shared" si="46"/>
        <v>8.4586119261436891E-3</v>
      </c>
      <c r="DB26" s="14">
        <f t="shared" si="47"/>
        <v>0.95751816870331197</v>
      </c>
      <c r="DC26" s="14">
        <f t="shared" si="48"/>
        <v>0.91088288853586274</v>
      </c>
      <c r="DD26" s="14">
        <f t="shared" si="49"/>
        <v>0.1108828885358627</v>
      </c>
      <c r="DE26" s="14">
        <v>0.85</v>
      </c>
      <c r="DF26" s="14">
        <f t="shared" si="50"/>
        <v>0.23094110417193522</v>
      </c>
      <c r="DG26" s="14">
        <f t="shared" si="51"/>
        <v>-0.10119654399739549</v>
      </c>
      <c r="DH26" s="14">
        <f t="shared" si="52"/>
        <v>9.0968896598708666E-3</v>
      </c>
      <c r="DI26" s="14">
        <f t="shared" si="53"/>
        <v>-2.6147870910463039E-5</v>
      </c>
      <c r="DJ26" s="14">
        <f t="shared" si="54"/>
        <v>7.4571539513332095E-3</v>
      </c>
      <c r="DK26" s="14">
        <f t="shared" si="107"/>
        <v>0.96227629060286657</v>
      </c>
      <c r="DL26" s="14">
        <f t="shared" si="108"/>
        <v>0.91510233597612922</v>
      </c>
      <c r="DM26" s="14">
        <f t="shared" si="109"/>
        <v>6.5102335976129244E-2</v>
      </c>
      <c r="DN26" s="14">
        <f t="shared" si="110"/>
        <v>-0.91561105119467034</v>
      </c>
      <c r="DO26" s="14">
        <f t="shared" si="111"/>
        <v>0.92110261053663023</v>
      </c>
      <c r="DP26" s="14">
        <f t="shared" si="55"/>
        <v>0.85</v>
      </c>
      <c r="DQ26" s="14">
        <f t="shared" si="56"/>
        <v>0.23094110417193522</v>
      </c>
      <c r="DR26" s="14">
        <f t="shared" si="57"/>
        <v>-0.10119654399739549</v>
      </c>
      <c r="DS26" s="14">
        <f t="shared" si="58"/>
        <v>9.0968896598708666E-3</v>
      </c>
      <c r="DT26" s="14">
        <f t="shared" si="59"/>
        <v>-2.6147870910463039E-5</v>
      </c>
      <c r="DU26" s="14">
        <f t="shared" si="60"/>
        <v>7.4571539513332095E-3</v>
      </c>
      <c r="DV26" s="14">
        <f t="shared" si="61"/>
        <v>0.96227629060286657</v>
      </c>
      <c r="DW26" s="14">
        <f t="shared" si="62"/>
        <v>0.91510233597612922</v>
      </c>
      <c r="DX26" s="14">
        <f t="shared" si="63"/>
        <v>6.5102335976129244E-2</v>
      </c>
      <c r="DY26" s="14">
        <f t="shared" si="64"/>
        <v>0.92110261053663023</v>
      </c>
      <c r="DZ26" s="14">
        <f t="shared" si="65"/>
        <v>0.21311408338293764</v>
      </c>
      <c r="EA26" s="14">
        <f t="shared" si="66"/>
        <v>-9.3384886128672476E-2</v>
      </c>
      <c r="EB26" s="14">
        <f t="shared" si="67"/>
        <v>7.7466645816457709E-3</v>
      </c>
      <c r="EC26" s="14">
        <f t="shared" si="68"/>
        <v>-1.7498100034417237E-5</v>
      </c>
      <c r="ED26" s="14">
        <f t="shared" si="69"/>
        <v>6.3154074304711347E-3</v>
      </c>
      <c r="EE26" s="14">
        <f t="shared" si="70"/>
        <v>0.96778425013581582</v>
      </c>
      <c r="EF26" s="14">
        <f t="shared" si="71"/>
        <v>0.92049122839740838</v>
      </c>
      <c r="EG26" s="14">
        <f t="shared" si="72"/>
        <v>-6.1138213922184992E-4</v>
      </c>
      <c r="EH26" s="14">
        <f t="shared" si="73"/>
        <v>-0.92420964039705777</v>
      </c>
      <c r="EI26" s="14">
        <f t="shared" si="74"/>
        <v>0.92044109164254118</v>
      </c>
      <c r="EM26">
        <f t="shared" si="20"/>
        <v>803.90054056617919</v>
      </c>
      <c r="EW26">
        <f t="shared" si="112"/>
        <v>2.4703856044353274</v>
      </c>
      <c r="EX26">
        <f t="shared" si="75"/>
        <v>3.6861743846919724E-2</v>
      </c>
      <c r="EY26">
        <f t="shared" si="113"/>
        <v>1.0783934502846548</v>
      </c>
      <c r="EZ26">
        <f t="shared" si="114"/>
        <v>1.3523257556278154E-2</v>
      </c>
      <c r="FB26" s="16">
        <v>982.9</v>
      </c>
      <c r="FC26" s="16">
        <v>5809.9</v>
      </c>
      <c r="FE26" s="22">
        <v>2966.7</v>
      </c>
      <c r="FF26" s="22">
        <v>6979.3</v>
      </c>
    </row>
    <row r="27" spans="3:162">
      <c r="C27" s="4">
        <f t="shared" si="76"/>
        <v>822.54752337406023</v>
      </c>
      <c r="D27" s="4">
        <f>Sheet4!J27</f>
        <v>860.25082903612929</v>
      </c>
      <c r="E27" s="4">
        <f t="shared" si="21"/>
        <v>860.48428136541611</v>
      </c>
      <c r="F27" s="4">
        <f t="shared" si="22"/>
        <v>-0.2334523292868198</v>
      </c>
      <c r="G27" s="4">
        <f>Sheet5!D27</f>
        <v>879.49029644696134</v>
      </c>
      <c r="H27" s="4">
        <f>Sheet5!F27</f>
        <v>18.249691040833909</v>
      </c>
      <c r="I27" s="4">
        <f t="shared" si="23"/>
        <v>0.96068893049058623</v>
      </c>
      <c r="J27" s="4">
        <f t="shared" si="24"/>
        <v>860.49383415659804</v>
      </c>
      <c r="K27" s="4">
        <f t="shared" si="0"/>
        <v>841.39917620509482</v>
      </c>
      <c r="M27" s="4">
        <f t="shared" si="1"/>
        <v>841.39917620509482</v>
      </c>
      <c r="Q27">
        <f t="shared" si="25"/>
        <v>129.81863044014909</v>
      </c>
      <c r="S27">
        <f t="shared" si="26"/>
        <v>1.2224919207704743</v>
      </c>
      <c r="T27">
        <f t="shared" si="27"/>
        <v>1.912610164320255E-2</v>
      </c>
      <c r="U27">
        <f t="shared" si="28"/>
        <v>122.24919207704743</v>
      </c>
      <c r="V27">
        <f t="shared" si="77"/>
        <v>686.42921351262135</v>
      </c>
      <c r="W27">
        <f t="shared" si="29"/>
        <v>229.86010898209975</v>
      </c>
      <c r="X27">
        <f t="shared" si="78"/>
        <v>0.79701813695598511</v>
      </c>
      <c r="Y27">
        <f t="shared" si="30"/>
        <v>48.33</v>
      </c>
      <c r="Z27">
        <f t="shared" si="31"/>
        <v>1.0187432673087287</v>
      </c>
      <c r="AA27">
        <f t="shared" si="32"/>
        <v>49.235862109030855</v>
      </c>
      <c r="AB27">
        <f t="shared" si="33"/>
        <v>60.190443640459343</v>
      </c>
      <c r="AC27">
        <f t="shared" si="2"/>
        <v>1.2224919207704743</v>
      </c>
      <c r="AD27">
        <f t="shared" si="34"/>
        <v>49.235862109030855</v>
      </c>
      <c r="AI27">
        <f t="shared" si="115"/>
        <v>0.65144653851052448</v>
      </c>
      <c r="AJ27">
        <f t="shared" si="116"/>
        <v>0.81012978553503634</v>
      </c>
      <c r="AK27">
        <f t="shared" si="35"/>
        <v>2.5138924006855143</v>
      </c>
      <c r="AL27">
        <f t="shared" si="3"/>
        <v>0</v>
      </c>
      <c r="AM27">
        <f t="shared" si="4"/>
        <v>2.5138924006855143</v>
      </c>
      <c r="AN27">
        <f t="shared" si="79"/>
        <v>2.5138924006855143</v>
      </c>
      <c r="AO27">
        <f t="shared" si="5"/>
        <v>0</v>
      </c>
      <c r="AP27">
        <f t="shared" si="6"/>
        <v>30</v>
      </c>
      <c r="AQ27">
        <f t="shared" si="80"/>
        <v>30</v>
      </c>
      <c r="AS27">
        <f t="shared" si="81"/>
        <v>1.2614680302924959</v>
      </c>
      <c r="AU27">
        <f t="shared" si="36"/>
        <v>0.91717121660808942</v>
      </c>
      <c r="AW27">
        <f t="shared" si="7"/>
        <v>0.36416115647685965</v>
      </c>
      <c r="AX27">
        <f t="shared" si="7"/>
        <v>0.12194429005501431</v>
      </c>
      <c r="AY27">
        <f t="shared" si="82"/>
        <v>0.48610544653187393</v>
      </c>
      <c r="AZ27">
        <f t="shared" si="37"/>
        <v>0.74914025151327246</v>
      </c>
      <c r="BA27">
        <f t="shared" si="83"/>
        <v>0.25085974848672754</v>
      </c>
      <c r="BB27">
        <f t="shared" si="8"/>
        <v>0.75653394934910478</v>
      </c>
      <c r="BC27">
        <f t="shared" si="84"/>
        <v>0.75653394934910478</v>
      </c>
      <c r="BD27">
        <f t="shared" si="85"/>
        <v>0.79879891315377138</v>
      </c>
      <c r="BE27">
        <f t="shared" si="86"/>
        <v>0.26748862317896188</v>
      </c>
      <c r="BF27">
        <f t="shared" si="9"/>
        <v>25.808015079909019</v>
      </c>
      <c r="BG27">
        <f t="shared" si="87"/>
        <v>1.1642697900793116E-2</v>
      </c>
      <c r="BH27">
        <f t="shared" si="88"/>
        <v>2.1927442046489635E-3</v>
      </c>
      <c r="BI27">
        <f t="shared" si="89"/>
        <v>0.88843058420531928</v>
      </c>
      <c r="BJ27">
        <f t="shared" si="90"/>
        <v>2.4681097697805202E-3</v>
      </c>
      <c r="BK27">
        <f t="shared" si="38"/>
        <v>3.6920173649278624E-3</v>
      </c>
      <c r="BL27">
        <f t="shared" si="39"/>
        <v>15.819286575101167</v>
      </c>
      <c r="BM27">
        <f t="shared" si="91"/>
        <v>2.3338709665573219E-4</v>
      </c>
      <c r="BN27">
        <f t="shared" si="92"/>
        <v>0.30660335626880841</v>
      </c>
      <c r="BO27">
        <f t="shared" si="93"/>
        <v>1.2953975857565219</v>
      </c>
      <c r="BP27">
        <f t="shared" si="94"/>
        <v>0.48650455482464677</v>
      </c>
      <c r="BQ27">
        <f t="shared" si="40"/>
        <v>4.6908424008635506E-5</v>
      </c>
      <c r="BR27">
        <f t="shared" si="95"/>
        <v>1.085324017565827</v>
      </c>
      <c r="BS27">
        <f t="shared" si="96"/>
        <v>0.99749654832978951</v>
      </c>
      <c r="BT27">
        <f t="shared" si="97"/>
        <v>1.0880478928805277</v>
      </c>
      <c r="BU27">
        <f t="shared" si="41"/>
        <v>0.52934025575373611</v>
      </c>
      <c r="BV27">
        <f t="shared" si="42"/>
        <v>0.52934025575373611</v>
      </c>
      <c r="BW27">
        <f t="shared" si="43"/>
        <v>0.52934025575373611</v>
      </c>
      <c r="BX27">
        <f t="shared" si="10"/>
        <v>17.929788485759872</v>
      </c>
      <c r="BY27">
        <f t="shared" si="11"/>
        <v>0.31644028396465712</v>
      </c>
      <c r="BZ27">
        <f t="shared" si="12"/>
        <v>34393.411381779944</v>
      </c>
      <c r="CA27">
        <f t="shared" si="13"/>
        <v>0.21542733574213166</v>
      </c>
      <c r="CB27">
        <f t="shared" si="14"/>
        <v>21074.067906726974</v>
      </c>
      <c r="CC27">
        <f t="shared" si="98"/>
        <v>1.6187778227438283E-4</v>
      </c>
      <c r="CD27">
        <f t="shared" si="99"/>
        <v>2.3940323350621551E-4</v>
      </c>
      <c r="CE27">
        <f t="shared" si="100"/>
        <v>-3.0656551874649267</v>
      </c>
      <c r="CF27">
        <f t="shared" si="101"/>
        <v>12.191145010653553</v>
      </c>
      <c r="CG27">
        <f t="shared" si="102"/>
        <v>6.7283876617000565E-3</v>
      </c>
      <c r="CH27">
        <f t="shared" si="15"/>
        <v>27.283866005187729</v>
      </c>
      <c r="CI27" s="11">
        <f t="shared" si="16"/>
        <v>2268359362.8674612</v>
      </c>
      <c r="CJ27" s="18">
        <f t="shared" si="44"/>
        <v>0.18968378995677954</v>
      </c>
      <c r="CK27" s="18">
        <f t="shared" si="17"/>
        <v>37.936757991355904</v>
      </c>
      <c r="CL27">
        <f t="shared" si="103"/>
        <v>2000</v>
      </c>
      <c r="CM27" s="4">
        <f t="shared" si="18"/>
        <v>860.48428136541611</v>
      </c>
      <c r="CN27" s="11"/>
      <c r="CO27" s="11"/>
      <c r="CP27" s="11"/>
      <c r="CQ27" s="11"/>
      <c r="CR27" s="11"/>
      <c r="CS27" s="11"/>
      <c r="CT27" s="11"/>
      <c r="CU27" s="13">
        <f t="shared" si="19"/>
        <v>1.2614680302924959</v>
      </c>
      <c r="CV27" s="14">
        <v>0.8</v>
      </c>
      <c r="CW27" s="14">
        <f t="shared" si="104"/>
        <v>0.256820648586565</v>
      </c>
      <c r="CX27" s="14">
        <f t="shared" si="45"/>
        <v>-0.11253675328745695</v>
      </c>
      <c r="CY27" s="14">
        <f t="shared" si="105"/>
        <v>1.1249943154946788E-2</v>
      </c>
      <c r="CZ27" s="14">
        <f t="shared" si="106"/>
        <v>-4.4471300988830995E-5</v>
      </c>
      <c r="DA27" s="14">
        <f t="shared" si="46"/>
        <v>9.3029390003185001E-3</v>
      </c>
      <c r="DB27" s="14">
        <f t="shared" si="47"/>
        <v>0.9535581350529212</v>
      </c>
      <c r="DC27" s="14">
        <f t="shared" si="48"/>
        <v>0.90762855433213341</v>
      </c>
      <c r="DD27" s="14">
        <f t="shared" si="49"/>
        <v>0.10762855433213336</v>
      </c>
      <c r="DE27" s="14">
        <v>0.85</v>
      </c>
      <c r="DF27" s="14">
        <f t="shared" si="50"/>
        <v>0.24171355161088473</v>
      </c>
      <c r="DG27" s="14">
        <f t="shared" si="51"/>
        <v>-0.10591694427054772</v>
      </c>
      <c r="DH27" s="14">
        <f t="shared" si="52"/>
        <v>9.9653475697798546E-3</v>
      </c>
      <c r="DI27" s="14">
        <f t="shared" si="53"/>
        <v>-3.2842419275789368E-5</v>
      </c>
      <c r="DJ27" s="14">
        <f t="shared" si="54"/>
        <v>8.1979490819936891E-3</v>
      </c>
      <c r="DK27" s="14">
        <f t="shared" si="107"/>
        <v>0.95875017575456511</v>
      </c>
      <c r="DL27" s="14">
        <f t="shared" si="108"/>
        <v>0.91194103084169631</v>
      </c>
      <c r="DM27" s="14">
        <f t="shared" si="109"/>
        <v>6.1941030841696332E-2</v>
      </c>
      <c r="DN27" s="14">
        <f t="shared" si="110"/>
        <v>-0.91375046980874186</v>
      </c>
      <c r="DO27" s="14">
        <f t="shared" si="111"/>
        <v>0.91778768699802826</v>
      </c>
      <c r="DP27" s="14">
        <f t="shared" si="55"/>
        <v>0.85</v>
      </c>
      <c r="DQ27" s="14">
        <f t="shared" si="56"/>
        <v>0.24171355161088473</v>
      </c>
      <c r="DR27" s="14">
        <f t="shared" si="57"/>
        <v>-0.10591694427054772</v>
      </c>
      <c r="DS27" s="14">
        <f t="shared" si="58"/>
        <v>9.9653475697798546E-3</v>
      </c>
      <c r="DT27" s="14">
        <f t="shared" si="59"/>
        <v>-3.2842419275789368E-5</v>
      </c>
      <c r="DU27" s="14">
        <f t="shared" si="60"/>
        <v>8.1979490819936909E-3</v>
      </c>
      <c r="DV27" s="14">
        <f t="shared" si="61"/>
        <v>0.95875017575456511</v>
      </c>
      <c r="DW27" s="14">
        <f t="shared" si="62"/>
        <v>0.91194103084169631</v>
      </c>
      <c r="DX27" s="14">
        <f t="shared" si="63"/>
        <v>6.1941030841696332E-2</v>
      </c>
      <c r="DY27" s="14">
        <f t="shared" si="64"/>
        <v>0.91778768699802826</v>
      </c>
      <c r="DZ27" s="14">
        <f t="shared" si="65"/>
        <v>0.22386061807091273</v>
      </c>
      <c r="EA27" s="14">
        <f t="shared" si="66"/>
        <v>-9.8093931641685853E-2</v>
      </c>
      <c r="EB27" s="14">
        <f t="shared" si="67"/>
        <v>8.5476326271597229E-3</v>
      </c>
      <c r="EC27" s="14">
        <f t="shared" si="68"/>
        <v>-2.2377864255842659E-5</v>
      </c>
      <c r="ED27" s="14">
        <f t="shared" si="69"/>
        <v>6.9912357435206619E-3</v>
      </c>
      <c r="EE27" s="14">
        <f t="shared" si="70"/>
        <v>0.96451307688324051</v>
      </c>
      <c r="EF27" s="14">
        <f t="shared" si="71"/>
        <v>0.91721921714792887</v>
      </c>
      <c r="EG27" s="14">
        <f t="shared" si="72"/>
        <v>-5.6846985009939566E-4</v>
      </c>
      <c r="EH27" s="14">
        <f t="shared" si="73"/>
        <v>-0.92213650384049717</v>
      </c>
      <c r="EI27" s="14">
        <f t="shared" si="74"/>
        <v>0.91717121660808942</v>
      </c>
      <c r="EM27">
        <f t="shared" si="20"/>
        <v>841.39917620509482</v>
      </c>
      <c r="EW27">
        <f t="shared" si="112"/>
        <v>2.5949577780304214</v>
      </c>
      <c r="EX27">
        <f t="shared" si="75"/>
        <v>3.872054173874357E-2</v>
      </c>
      <c r="EY27">
        <f t="shared" si="113"/>
        <v>1.0837138613757484</v>
      </c>
      <c r="EZ27">
        <f t="shared" si="114"/>
        <v>1.35899765162933E-2</v>
      </c>
      <c r="FB27" s="16">
        <v>1126.0999999999999</v>
      </c>
      <c r="FC27" s="16">
        <v>6364.5</v>
      </c>
      <c r="FE27" s="22">
        <v>3385.2</v>
      </c>
      <c r="FF27" s="22">
        <v>8017.3</v>
      </c>
    </row>
    <row r="28" spans="3:162">
      <c r="C28" s="4">
        <f t="shared" si="76"/>
        <v>860.48428136541611</v>
      </c>
      <c r="D28" s="4">
        <f>Sheet4!J28</f>
        <v>898.95448572607393</v>
      </c>
      <c r="E28" s="4">
        <f t="shared" si="21"/>
        <v>899.26718775330824</v>
      </c>
      <c r="F28" s="4">
        <f t="shared" si="22"/>
        <v>-0.31270202723430884</v>
      </c>
      <c r="G28" s="4">
        <f>Sheet5!D28</f>
        <v>922.62495344301283</v>
      </c>
      <c r="H28" s="4">
        <f>Sheet5!F28</f>
        <v>22.327161693671087</v>
      </c>
      <c r="I28" s="4">
        <f t="shared" si="23"/>
        <v>0.95646034508663336</v>
      </c>
      <c r="J28" s="4">
        <f t="shared" si="24"/>
        <v>899.28142246614959</v>
      </c>
      <c r="K28" s="4">
        <f t="shared" si="0"/>
        <v>879.71938354574502</v>
      </c>
      <c r="M28" s="4">
        <f t="shared" si="1"/>
        <v>879.71938354574502</v>
      </c>
      <c r="Q28">
        <f t="shared" si="25"/>
        <v>136.29861872389424</v>
      </c>
      <c r="S28">
        <f t="shared" si="26"/>
        <v>1.2214756048014341</v>
      </c>
      <c r="T28">
        <f t="shared" si="27"/>
        <v>1.8227413029831087E-2</v>
      </c>
      <c r="U28">
        <f t="shared" si="28"/>
        <v>122.14756048014341</v>
      </c>
      <c r="V28">
        <f t="shared" si="77"/>
        <v>685.85855209600527</v>
      </c>
      <c r="W28">
        <f t="shared" si="29"/>
        <v>207.24820385818825</v>
      </c>
      <c r="X28">
        <f t="shared" si="78"/>
        <v>0.79637013812761059</v>
      </c>
      <c r="Y28">
        <f t="shared" si="30"/>
        <v>48.33</v>
      </c>
      <c r="Z28">
        <f t="shared" si="31"/>
        <v>1.0178963373345284</v>
      </c>
      <c r="AA28">
        <f t="shared" si="32"/>
        <v>49.194929983377754</v>
      </c>
      <c r="AB28">
        <f t="shared" si="33"/>
        <v>60.090406854610549</v>
      </c>
      <c r="AC28">
        <f t="shared" si="2"/>
        <v>1.2214756048014341</v>
      </c>
      <c r="AD28">
        <f t="shared" si="34"/>
        <v>49.194929983377754</v>
      </c>
      <c r="AI28">
        <f t="shared" si="115"/>
        <v>0.64218427387074473</v>
      </c>
      <c r="AJ28">
        <f t="shared" si="116"/>
        <v>0.80388512439863413</v>
      </c>
      <c r="AK28">
        <f t="shared" si="35"/>
        <v>2.4524883047973942</v>
      </c>
      <c r="AL28">
        <f t="shared" si="3"/>
        <v>0</v>
      </c>
      <c r="AM28">
        <f t="shared" si="4"/>
        <v>2.4524883047973942</v>
      </c>
      <c r="AN28">
        <f t="shared" si="79"/>
        <v>2.4524883047973942</v>
      </c>
      <c r="AO28">
        <f t="shared" si="5"/>
        <v>0</v>
      </c>
      <c r="AP28">
        <f t="shared" si="6"/>
        <v>30</v>
      </c>
      <c r="AQ28">
        <f t="shared" si="80"/>
        <v>30</v>
      </c>
      <c r="AS28">
        <f t="shared" si="81"/>
        <v>1.318919615510862</v>
      </c>
      <c r="AU28">
        <f t="shared" si="36"/>
        <v>0.91388399374425411</v>
      </c>
      <c r="AW28">
        <f t="shared" si="7"/>
        <v>0.36385841190052065</v>
      </c>
      <c r="AX28">
        <f t="shared" si="7"/>
        <v>0.10994832986280254</v>
      </c>
      <c r="AY28">
        <f t="shared" si="82"/>
        <v>0.47380674176332316</v>
      </c>
      <c r="AZ28">
        <f t="shared" si="37"/>
        <v>0.76794688599487237</v>
      </c>
      <c r="BA28">
        <f t="shared" si="83"/>
        <v>0.23205311400512763</v>
      </c>
      <c r="BB28">
        <f t="shared" si="8"/>
        <v>0.77224494377846709</v>
      </c>
      <c r="BC28">
        <f t="shared" si="84"/>
        <v>0.77224494377846709</v>
      </c>
      <c r="BD28">
        <f t="shared" si="85"/>
        <v>0.79796889978537511</v>
      </c>
      <c r="BE28">
        <f t="shared" si="86"/>
        <v>0.24112496769168276</v>
      </c>
      <c r="BF28">
        <f t="shared" si="9"/>
        <v>25.797285131083967</v>
      </c>
      <c r="BG28">
        <f t="shared" si="87"/>
        <v>1.1360676377678883E-2</v>
      </c>
      <c r="BH28">
        <f t="shared" si="88"/>
        <v>2.1874129697280354E-3</v>
      </c>
      <c r="BI28">
        <f t="shared" si="89"/>
        <v>0.89100418165591144</v>
      </c>
      <c r="BJ28">
        <f t="shared" si="90"/>
        <v>2.4549974228659367E-3</v>
      </c>
      <c r="BK28">
        <f t="shared" si="38"/>
        <v>3.6685868458733758E-3</v>
      </c>
      <c r="BL28">
        <f t="shared" si="39"/>
        <v>14.896868778720368</v>
      </c>
      <c r="BM28">
        <f t="shared" si="91"/>
        <v>2.4626563476975901E-4</v>
      </c>
      <c r="BN28">
        <f t="shared" si="92"/>
        <v>0.32557629806171123</v>
      </c>
      <c r="BO28">
        <f t="shared" si="93"/>
        <v>1.3139882671140042</v>
      </c>
      <c r="BP28">
        <f t="shared" si="94"/>
        <v>0.49777220986055681</v>
      </c>
      <c r="BQ28">
        <f t="shared" si="40"/>
        <v>4.1930245569425824E-5</v>
      </c>
      <c r="BR28">
        <f t="shared" si="95"/>
        <v>1.0856711957097505</v>
      </c>
      <c r="BS28">
        <f t="shared" si="96"/>
        <v>0.99776191161696148</v>
      </c>
      <c r="BT28">
        <f t="shared" si="97"/>
        <v>1.0881064741690973</v>
      </c>
      <c r="BU28">
        <f t="shared" si="41"/>
        <v>0.54162916421073048</v>
      </c>
      <c r="BV28">
        <f t="shared" si="42"/>
        <v>0.54162916421073048</v>
      </c>
      <c r="BW28">
        <f t="shared" si="43"/>
        <v>0.54162916421073048</v>
      </c>
      <c r="BX28">
        <f t="shared" si="10"/>
        <v>17.899989097309138</v>
      </c>
      <c r="BY28">
        <f t="shared" si="11"/>
        <v>0.29939291892402425</v>
      </c>
      <c r="BZ28">
        <f t="shared" si="12"/>
        <v>34305.107125318857</v>
      </c>
      <c r="CA28">
        <f t="shared" si="13"/>
        <v>0.22717768647784853</v>
      </c>
      <c r="CB28">
        <f t="shared" si="14"/>
        <v>19932.741682285025</v>
      </c>
      <c r="CC28">
        <f t="shared" si="98"/>
        <v>1.6187778227438283E-4</v>
      </c>
      <c r="CD28">
        <f t="shared" si="99"/>
        <v>2.5311119164725138E-4</v>
      </c>
      <c r="CE28">
        <f t="shared" si="100"/>
        <v>-3.046261062016284</v>
      </c>
      <c r="CF28">
        <f t="shared" si="101"/>
        <v>12.120621361881772</v>
      </c>
      <c r="CG28">
        <f t="shared" si="102"/>
        <v>6.806913489694204E-3</v>
      </c>
      <c r="CH28">
        <f t="shared" si="15"/>
        <v>27.893567674087116</v>
      </c>
      <c r="CI28" s="11">
        <f t="shared" si="16"/>
        <v>2233160704.7239447</v>
      </c>
      <c r="CJ28" s="18">
        <f t="shared" si="44"/>
        <v>0.19391453193946087</v>
      </c>
      <c r="CK28" s="18">
        <f t="shared" si="17"/>
        <v>38.782906387892176</v>
      </c>
      <c r="CL28">
        <f t="shared" si="103"/>
        <v>2200</v>
      </c>
      <c r="CM28" s="4">
        <f t="shared" si="18"/>
        <v>899.26718775330824</v>
      </c>
      <c r="CN28" s="11"/>
      <c r="CO28" s="11"/>
      <c r="CP28" s="11"/>
      <c r="CQ28" s="11"/>
      <c r="CR28" s="11"/>
      <c r="CS28" s="11"/>
      <c r="CT28" s="11"/>
      <c r="CU28" s="13">
        <f t="shared" si="19"/>
        <v>1.318919615510862</v>
      </c>
      <c r="CV28" s="14">
        <v>0.8</v>
      </c>
      <c r="CW28" s="14">
        <f t="shared" si="104"/>
        <v>0.26851714269009447</v>
      </c>
      <c r="CX28" s="14">
        <f t="shared" si="45"/>
        <v>-0.11766206341536677</v>
      </c>
      <c r="CY28" s="14">
        <f t="shared" si="105"/>
        <v>1.2297999909264303E-2</v>
      </c>
      <c r="CZ28" s="14">
        <f t="shared" si="106"/>
        <v>-5.5563581105095741E-5</v>
      </c>
      <c r="DA28" s="14">
        <f t="shared" si="46"/>
        <v>1.0212619545633904E-2</v>
      </c>
      <c r="DB28" s="14">
        <f t="shared" si="47"/>
        <v>0.94934296474970703</v>
      </c>
      <c r="DC28" s="14">
        <f t="shared" si="48"/>
        <v>0.90438677859231553</v>
      </c>
      <c r="DD28" s="14">
        <f t="shared" si="49"/>
        <v>0.10438677859231549</v>
      </c>
      <c r="DE28" s="14">
        <v>0.85</v>
      </c>
      <c r="DF28" s="14">
        <f t="shared" si="50"/>
        <v>0.25272201664950072</v>
      </c>
      <c r="DG28" s="14">
        <f t="shared" si="51"/>
        <v>-0.11074076556740405</v>
      </c>
      <c r="DH28" s="14">
        <f t="shared" si="52"/>
        <v>1.089373002343136E-2</v>
      </c>
      <c r="DI28" s="14">
        <f t="shared" si="53"/>
        <v>-4.1034158806736818E-5</v>
      </c>
      <c r="DJ28" s="14">
        <f t="shared" si="54"/>
        <v>8.9954262837330309E-3</v>
      </c>
      <c r="DK28" s="14">
        <f t="shared" si="107"/>
        <v>0.95499504293270487</v>
      </c>
      <c r="DL28" s="14">
        <f t="shared" si="108"/>
        <v>0.90878458612486568</v>
      </c>
      <c r="DM28" s="14">
        <f t="shared" si="109"/>
        <v>5.8784586124865701E-2</v>
      </c>
      <c r="DN28" s="14">
        <f t="shared" si="110"/>
        <v>-0.91204384934899696</v>
      </c>
      <c r="DO28" s="14">
        <f t="shared" si="111"/>
        <v>0.91445368407102934</v>
      </c>
      <c r="DP28" s="14">
        <f t="shared" si="55"/>
        <v>0.85</v>
      </c>
      <c r="DQ28" s="14">
        <f t="shared" si="56"/>
        <v>0.25272201664950072</v>
      </c>
      <c r="DR28" s="14">
        <f t="shared" si="57"/>
        <v>-0.11074076556740405</v>
      </c>
      <c r="DS28" s="14">
        <f t="shared" si="58"/>
        <v>1.089373002343136E-2</v>
      </c>
      <c r="DT28" s="14">
        <f t="shared" si="59"/>
        <v>-4.1034158806736818E-5</v>
      </c>
      <c r="DU28" s="14">
        <f t="shared" si="60"/>
        <v>8.9954262837330309E-3</v>
      </c>
      <c r="DV28" s="14">
        <f t="shared" si="61"/>
        <v>0.95499504293270487</v>
      </c>
      <c r="DW28" s="14">
        <f t="shared" si="62"/>
        <v>0.90878458612486568</v>
      </c>
      <c r="DX28" s="14">
        <f t="shared" si="63"/>
        <v>5.8784586124865701E-2</v>
      </c>
      <c r="DY28" s="14">
        <f t="shared" si="64"/>
        <v>0.91445368407102934</v>
      </c>
      <c r="DZ28" s="14">
        <f t="shared" si="65"/>
        <v>0.23490934302517405</v>
      </c>
      <c r="EA28" s="14">
        <f t="shared" si="66"/>
        <v>-0.10293539451144251</v>
      </c>
      <c r="EB28" s="14">
        <f t="shared" si="67"/>
        <v>9.4121975023642845E-3</v>
      </c>
      <c r="EC28" s="14">
        <f t="shared" si="68"/>
        <v>-2.8472892862319301E-5</v>
      </c>
      <c r="ED28" s="14">
        <f t="shared" si="69"/>
        <v>7.7255297445553471E-3</v>
      </c>
      <c r="EE28" s="14">
        <f t="shared" si="70"/>
        <v>0.96099457998992088</v>
      </c>
      <c r="EF28" s="14">
        <f t="shared" si="71"/>
        <v>0.91392946809585274</v>
      </c>
      <c r="EG28" s="14">
        <f t="shared" si="72"/>
        <v>-5.2421597517660068E-4</v>
      </c>
      <c r="EH28" s="14">
        <f t="shared" si="73"/>
        <v>-0.92017706908239272</v>
      </c>
      <c r="EI28" s="14">
        <f t="shared" si="74"/>
        <v>0.91388399374425411</v>
      </c>
      <c r="EM28">
        <f t="shared" si="20"/>
        <v>879.71938354574502</v>
      </c>
      <c r="EW28">
        <f t="shared" si="112"/>
        <v>2.7230328946116549</v>
      </c>
      <c r="EX28">
        <f t="shared" si="75"/>
        <v>4.0631608631339453E-2</v>
      </c>
      <c r="EY28">
        <f t="shared" si="113"/>
        <v>1.0892879911323945</v>
      </c>
      <c r="EZ28">
        <f t="shared" si="114"/>
        <v>1.3659877156297504E-2</v>
      </c>
      <c r="FB28" s="16">
        <v>1269.0999999999999</v>
      </c>
      <c r="FC28" s="16">
        <v>6957.3</v>
      </c>
      <c r="FE28" s="22">
        <v>3815.9</v>
      </c>
      <c r="FF28" s="22">
        <v>9017.2000000000007</v>
      </c>
    </row>
    <row r="29" spans="3:162">
      <c r="C29" s="4">
        <f t="shared" si="76"/>
        <v>899.26718775330824</v>
      </c>
      <c r="D29" s="4">
        <f>Sheet4!J29</f>
        <v>938.53494178894448</v>
      </c>
      <c r="E29" s="4">
        <f t="shared" si="21"/>
        <v>938.93898937106485</v>
      </c>
      <c r="F29" s="4">
        <f t="shared" si="22"/>
        <v>-0.40404758212036995</v>
      </c>
      <c r="G29" s="4">
        <f>Sheet5!D29</f>
        <v>967.12572159207389</v>
      </c>
      <c r="H29" s="4">
        <f>Sheet5!F29</f>
        <v>26.812840251954867</v>
      </c>
      <c r="I29" s="4">
        <f t="shared" si="23"/>
        <v>0.95194632750437291</v>
      </c>
      <c r="J29" s="4">
        <f t="shared" si="24"/>
        <v>938.95938544763226</v>
      </c>
      <c r="K29" s="4">
        <f t="shared" si="0"/>
        <v>918.90106477112636</v>
      </c>
      <c r="M29" s="4">
        <f t="shared" si="1"/>
        <v>918.90106477112636</v>
      </c>
      <c r="Q29">
        <f t="shared" si="25"/>
        <v>142.95168623267409</v>
      </c>
      <c r="S29">
        <f t="shared" si="26"/>
        <v>1.2204373147163292</v>
      </c>
      <c r="T29">
        <f t="shared" si="27"/>
        <v>1.738714471045423E-2</v>
      </c>
      <c r="U29">
        <f t="shared" si="28"/>
        <v>122.04373147163292</v>
      </c>
      <c r="V29">
        <f t="shared" si="77"/>
        <v>685.27555221321893</v>
      </c>
      <c r="W29">
        <f t="shared" si="29"/>
        <v>186.12645224826053</v>
      </c>
      <c r="X29">
        <f t="shared" si="78"/>
        <v>0.79570483137673265</v>
      </c>
      <c r="Y29">
        <f t="shared" si="30"/>
        <v>48.33</v>
      </c>
      <c r="Z29">
        <f t="shared" si="31"/>
        <v>1.017031095596941</v>
      </c>
      <c r="AA29">
        <f t="shared" si="32"/>
        <v>49.153112850200159</v>
      </c>
      <c r="AB29">
        <f t="shared" si="33"/>
        <v>59.988293056846977</v>
      </c>
      <c r="AC29">
        <f t="shared" si="2"/>
        <v>1.2204373147163292</v>
      </c>
      <c r="AD29">
        <f t="shared" si="34"/>
        <v>49.153112850200159</v>
      </c>
      <c r="AI29">
        <f t="shared" si="115"/>
        <v>0.63306662422308024</v>
      </c>
      <c r="AJ29">
        <f t="shared" si="116"/>
        <v>0.797667414342352</v>
      </c>
      <c r="AK29">
        <f t="shared" si="35"/>
        <v>2.3927403952587731</v>
      </c>
      <c r="AL29">
        <f t="shared" si="3"/>
        <v>0</v>
      </c>
      <c r="AM29">
        <f t="shared" si="4"/>
        <v>2.3927403952587731</v>
      </c>
      <c r="AN29">
        <f t="shared" si="79"/>
        <v>2.3927403952587731</v>
      </c>
      <c r="AO29">
        <f t="shared" si="5"/>
        <v>0</v>
      </c>
      <c r="AP29">
        <f t="shared" si="6"/>
        <v>30</v>
      </c>
      <c r="AQ29">
        <f t="shared" si="80"/>
        <v>30</v>
      </c>
      <c r="AS29">
        <f t="shared" si="81"/>
        <v>1.3776627657738025</v>
      </c>
      <c r="AU29">
        <f t="shared" si="36"/>
        <v>0.91058165894027421</v>
      </c>
      <c r="AW29">
        <f t="shared" si="7"/>
        <v>0.36354912157988445</v>
      </c>
      <c r="AX29">
        <f t="shared" si="7"/>
        <v>9.874291881433056E-2</v>
      </c>
      <c r="AY29">
        <f t="shared" si="82"/>
        <v>0.46229204039421501</v>
      </c>
      <c r="AZ29">
        <f t="shared" si="37"/>
        <v>0.78640575613171171</v>
      </c>
      <c r="BA29">
        <f t="shared" si="83"/>
        <v>0.21359424386828829</v>
      </c>
      <c r="BB29">
        <f t="shared" si="8"/>
        <v>0.78658950114175463</v>
      </c>
      <c r="BC29">
        <f t="shared" si="84"/>
        <v>0.78658950114175463</v>
      </c>
      <c r="BD29">
        <f t="shared" si="85"/>
        <v>0.79712111868635938</v>
      </c>
      <c r="BE29">
        <f t="shared" si="86"/>
        <v>0.21650462409476673</v>
      </c>
      <c r="BF29">
        <f t="shared" si="9"/>
        <v>25.786318575668467</v>
      </c>
      <c r="BG29">
        <f t="shared" si="87"/>
        <v>1.1086262439073943E-2</v>
      </c>
      <c r="BH29">
        <f t="shared" si="88"/>
        <v>2.18215012761724E-3</v>
      </c>
      <c r="BI29">
        <f t="shared" si="89"/>
        <v>0.8935149708223048</v>
      </c>
      <c r="BJ29">
        <f t="shared" si="90"/>
        <v>2.4422088032940289E-3</v>
      </c>
      <c r="BK29">
        <f t="shared" si="38"/>
        <v>3.6455990827275828E-3</v>
      </c>
      <c r="BL29">
        <f t="shared" si="39"/>
        <v>13.996347086911785</v>
      </c>
      <c r="BM29">
        <f t="shared" si="91"/>
        <v>2.6046789637966631E-4</v>
      </c>
      <c r="BN29">
        <f t="shared" si="92"/>
        <v>0.34677994602221252</v>
      </c>
      <c r="BO29">
        <f t="shared" si="93"/>
        <v>1.33476754255071</v>
      </c>
      <c r="BP29">
        <f t="shared" si="94"/>
        <v>0.50971119071172044</v>
      </c>
      <c r="BQ29">
        <f t="shared" si="40"/>
        <v>3.7334671946560749E-5</v>
      </c>
      <c r="BR29">
        <f t="shared" si="95"/>
        <v>1.0859917936278689</v>
      </c>
      <c r="BS29">
        <f t="shared" si="96"/>
        <v>0.9980069467779813</v>
      </c>
      <c r="BT29">
        <f t="shared" si="97"/>
        <v>1.0881605555291398</v>
      </c>
      <c r="BU29">
        <f t="shared" si="41"/>
        <v>0.55464761244428507</v>
      </c>
      <c r="BV29">
        <f t="shared" si="42"/>
        <v>0.55464761244428507</v>
      </c>
      <c r="BW29">
        <f t="shared" si="43"/>
        <v>0.55464761244428507</v>
      </c>
      <c r="BX29">
        <f t="shared" si="10"/>
        <v>17.869570999607198</v>
      </c>
      <c r="BY29">
        <f t="shared" si="11"/>
        <v>0.28188860573458036</v>
      </c>
      <c r="BZ29">
        <f t="shared" si="12"/>
        <v>34214.775297685032</v>
      </c>
      <c r="CA29">
        <f t="shared" si="13"/>
        <v>0.24032829830754351</v>
      </c>
      <c r="CB29">
        <f t="shared" si="14"/>
        <v>18792.420081612439</v>
      </c>
      <c r="CC29">
        <f t="shared" si="98"/>
        <v>1.6187778227438283E-4</v>
      </c>
      <c r="CD29">
        <f t="shared" si="99"/>
        <v>2.6846994575948778E-4</v>
      </c>
      <c r="CE29">
        <f t="shared" si="100"/>
        <v>-3.0256310376065265</v>
      </c>
      <c r="CF29">
        <f t="shared" si="101"/>
        <v>12.045463165911446</v>
      </c>
      <c r="CG29">
        <f t="shared" si="102"/>
        <v>6.892122566625975E-3</v>
      </c>
      <c r="CH29">
        <f t="shared" si="15"/>
        <v>28.534036600146472</v>
      </c>
      <c r="CI29" s="11">
        <f t="shared" si="16"/>
        <v>2198737656.637361</v>
      </c>
      <c r="CJ29" s="18">
        <f t="shared" si="44"/>
        <v>0.19835900808878315</v>
      </c>
      <c r="CK29" s="18">
        <f t="shared" si="17"/>
        <v>39.671801617756628</v>
      </c>
      <c r="CL29">
        <f t="shared" si="103"/>
        <v>2400</v>
      </c>
      <c r="CM29" s="4">
        <f t="shared" si="18"/>
        <v>938.93898937106485</v>
      </c>
      <c r="CN29" s="11"/>
      <c r="CO29" s="11"/>
      <c r="CP29" s="11"/>
      <c r="CQ29" s="11"/>
      <c r="CR29" s="11"/>
      <c r="CS29" s="11"/>
      <c r="CT29" s="11"/>
      <c r="CU29" s="13">
        <f t="shared" si="19"/>
        <v>1.3776627657738025</v>
      </c>
      <c r="CV29" s="14">
        <v>0.8</v>
      </c>
      <c r="CW29" s="14">
        <f t="shared" si="104"/>
        <v>0.28047658485451327</v>
      </c>
      <c r="CX29" s="14">
        <f t="shared" si="45"/>
        <v>-0.12290259527960729</v>
      </c>
      <c r="CY29" s="14">
        <f t="shared" si="105"/>
        <v>1.3417872864346616E-2</v>
      </c>
      <c r="CZ29" s="14">
        <f t="shared" si="106"/>
        <v>-6.9089682385774475E-5</v>
      </c>
      <c r="DA29" s="14">
        <f t="shared" si="46"/>
        <v>1.1192735557416766E-2</v>
      </c>
      <c r="DB29" s="14">
        <f t="shared" si="47"/>
        <v>0.94485954736277389</v>
      </c>
      <c r="DC29" s="14">
        <f t="shared" si="48"/>
        <v>0.90115993031965713</v>
      </c>
      <c r="DD29" s="14">
        <f t="shared" si="49"/>
        <v>0.10115993031965709</v>
      </c>
      <c r="DE29" s="14">
        <v>0.85</v>
      </c>
      <c r="DF29" s="14">
        <f t="shared" si="50"/>
        <v>0.2639779622160125</v>
      </c>
      <c r="DG29" s="14">
        <f t="shared" si="51"/>
        <v>-0.11567303085139509</v>
      </c>
      <c r="DH29" s="14">
        <f t="shared" si="52"/>
        <v>1.188572821201638E-2</v>
      </c>
      <c r="DI29" s="14">
        <f t="shared" si="53"/>
        <v>-5.1023295160953454E-5</v>
      </c>
      <c r="DJ29" s="14">
        <f t="shared" si="54"/>
        <v>9.8539059376219554E-3</v>
      </c>
      <c r="DK29" s="14">
        <f t="shared" si="107"/>
        <v>0.95099884891647213</v>
      </c>
      <c r="DL29" s="14">
        <f t="shared" si="108"/>
        <v>0.90563477385979185</v>
      </c>
      <c r="DM29" s="14">
        <f t="shared" si="109"/>
        <v>5.5634773859791875E-2</v>
      </c>
      <c r="DN29" s="14">
        <f t="shared" si="110"/>
        <v>-0.91050312919730547</v>
      </c>
      <c r="DO29" s="14">
        <f t="shared" si="111"/>
        <v>0.91110333075827998</v>
      </c>
      <c r="DP29" s="14">
        <f t="shared" si="55"/>
        <v>0.85</v>
      </c>
      <c r="DQ29" s="14">
        <f t="shared" si="56"/>
        <v>0.2639779622160125</v>
      </c>
      <c r="DR29" s="14">
        <f t="shared" si="57"/>
        <v>-0.11567303085139509</v>
      </c>
      <c r="DS29" s="14">
        <f t="shared" si="58"/>
        <v>1.188572821201638E-2</v>
      </c>
      <c r="DT29" s="14">
        <f t="shared" si="59"/>
        <v>-5.1023295160953454E-5</v>
      </c>
      <c r="DU29" s="14">
        <f t="shared" si="60"/>
        <v>9.8539059376219554E-3</v>
      </c>
      <c r="DV29" s="14">
        <f t="shared" si="61"/>
        <v>0.95099884891647213</v>
      </c>
      <c r="DW29" s="14">
        <f t="shared" si="62"/>
        <v>0.90563477385979185</v>
      </c>
      <c r="DX29" s="14">
        <f t="shared" si="63"/>
        <v>5.5634773859791875E-2</v>
      </c>
      <c r="DY29" s="14">
        <f t="shared" si="64"/>
        <v>0.91110333075827998</v>
      </c>
      <c r="DZ29" s="14">
        <f t="shared" si="65"/>
        <v>0.2462742263238856</v>
      </c>
      <c r="EA29" s="14">
        <f t="shared" si="66"/>
        <v>-0.10791539543802979</v>
      </c>
      <c r="EB29" s="14">
        <f t="shared" si="67"/>
        <v>1.0344949571252218E-2</v>
      </c>
      <c r="EC29" s="14">
        <f t="shared" si="68"/>
        <v>-3.6059936664488432E-5</v>
      </c>
      <c r="ED29" s="14">
        <f t="shared" si="69"/>
        <v>8.523330712980599E-3</v>
      </c>
      <c r="EE29" s="14">
        <f t="shared" si="70"/>
        <v>0.95721297577278042</v>
      </c>
      <c r="EF29" s="14">
        <f t="shared" si="71"/>
        <v>0.91062425682515458</v>
      </c>
      <c r="EG29" s="14">
        <f t="shared" si="72"/>
        <v>-4.790739331254068E-4</v>
      </c>
      <c r="EH29" s="14">
        <f t="shared" si="73"/>
        <v>-0.91834351902843514</v>
      </c>
      <c r="EI29" s="14">
        <f t="shared" si="74"/>
        <v>0.91058165894027421</v>
      </c>
      <c r="EM29">
        <f t="shared" si="20"/>
        <v>918.90106477112636</v>
      </c>
      <c r="EW29">
        <f t="shared" si="112"/>
        <v>2.8547728699880182</v>
      </c>
      <c r="EX29">
        <f t="shared" si="75"/>
        <v>4.2597360543917093E-2</v>
      </c>
      <c r="EY29">
        <f t="shared" si="113"/>
        <v>1.0951303840352269</v>
      </c>
      <c r="EZ29">
        <f t="shared" si="114"/>
        <v>1.3733141866825112E-2</v>
      </c>
      <c r="FB29" s="16">
        <v>1400.4</v>
      </c>
      <c r="FC29" s="16">
        <v>7435.5</v>
      </c>
      <c r="FE29" s="22">
        <v>4222.5</v>
      </c>
      <c r="FF29" s="22">
        <v>9997.6</v>
      </c>
    </row>
    <row r="30" spans="3:162">
      <c r="C30" s="4">
        <f t="shared" si="76"/>
        <v>938.93898937106485</v>
      </c>
      <c r="D30" s="4">
        <f>Sheet4!J30</f>
        <v>979.04535336597701</v>
      </c>
      <c r="E30" s="4">
        <f t="shared" si="21"/>
        <v>979.55052070307681</v>
      </c>
      <c r="F30" s="4">
        <f t="shared" si="22"/>
        <v>-0.50516733709980599</v>
      </c>
      <c r="G30" s="4">
        <f>Sheet5!D30</f>
        <v>1013.0491755499736</v>
      </c>
      <c r="H30" s="4">
        <f>Sheet5!F30</f>
        <v>31.698818578699729</v>
      </c>
      <c r="I30" s="4">
        <f t="shared" si="23"/>
        <v>0.94706958945797215</v>
      </c>
      <c r="J30" s="4">
        <f t="shared" si="24"/>
        <v>979.57875380742598</v>
      </c>
      <c r="K30" s="4">
        <f t="shared" si="0"/>
        <v>958.99217136852099</v>
      </c>
      <c r="M30" s="4">
        <f t="shared" si="1"/>
        <v>958.99217136852099</v>
      </c>
      <c r="Q30">
        <f t="shared" si="25"/>
        <v>149.78674341213707</v>
      </c>
      <c r="S30">
        <f t="shared" si="26"/>
        <v>1.2193758389630565</v>
      </c>
      <c r="T30">
        <f t="shared" si="27"/>
        <v>1.6599610256583117E-2</v>
      </c>
      <c r="U30">
        <f t="shared" si="28"/>
        <v>121.93758389630564</v>
      </c>
      <c r="V30">
        <f t="shared" si="77"/>
        <v>684.67953357775616</v>
      </c>
      <c r="W30">
        <f t="shared" si="29"/>
        <v>166.35010019014851</v>
      </c>
      <c r="X30">
        <f t="shared" si="78"/>
        <v>0.79502132565878636</v>
      </c>
      <c r="Y30">
        <f t="shared" si="30"/>
        <v>48.33</v>
      </c>
      <c r="Z30">
        <f t="shared" si="31"/>
        <v>1.0161465324692138</v>
      </c>
      <c r="AA30">
        <f t="shared" si="32"/>
        <v>49.110361914237103</v>
      </c>
      <c r="AB30">
        <f t="shared" si="33"/>
        <v>59.883988760952199</v>
      </c>
      <c r="AC30">
        <f t="shared" si="2"/>
        <v>1.2193758389630565</v>
      </c>
      <c r="AD30">
        <f t="shared" si="34"/>
        <v>49.110361914237103</v>
      </c>
      <c r="AI30">
        <f t="shared" si="115"/>
        <v>0.62408528346933911</v>
      </c>
      <c r="AJ30">
        <f t="shared" si="116"/>
        <v>0.79147335746842951</v>
      </c>
      <c r="AK30">
        <f t="shared" si="35"/>
        <v>2.3345657691952302</v>
      </c>
      <c r="AL30">
        <f t="shared" si="3"/>
        <v>0</v>
      </c>
      <c r="AM30">
        <f t="shared" si="4"/>
        <v>2.3345657691952302</v>
      </c>
      <c r="AN30">
        <f t="shared" si="79"/>
        <v>2.3345657691952302</v>
      </c>
      <c r="AO30">
        <f t="shared" si="5"/>
        <v>0</v>
      </c>
      <c r="AP30">
        <f t="shared" si="6"/>
        <v>30</v>
      </c>
      <c r="AQ30">
        <f t="shared" si="80"/>
        <v>30</v>
      </c>
      <c r="AS30">
        <f t="shared" si="81"/>
        <v>1.4377693723665981</v>
      </c>
      <c r="AU30">
        <f t="shared" si="36"/>
        <v>0.90726640167740891</v>
      </c>
      <c r="AW30">
        <f t="shared" si="7"/>
        <v>0.36323292461259449</v>
      </c>
      <c r="AX30">
        <f t="shared" si="7"/>
        <v>8.8251262727139304E-2</v>
      </c>
      <c r="AY30">
        <f t="shared" si="82"/>
        <v>0.45148418733973378</v>
      </c>
      <c r="AZ30">
        <f t="shared" si="37"/>
        <v>0.80453077826016572</v>
      </c>
      <c r="BA30">
        <f t="shared" si="83"/>
        <v>0.19546922173983428</v>
      </c>
      <c r="BB30">
        <f t="shared" si="8"/>
        <v>0.79973242763716534</v>
      </c>
      <c r="BC30">
        <f t="shared" si="84"/>
        <v>0.79973242763716534</v>
      </c>
      <c r="BD30">
        <f t="shared" si="85"/>
        <v>0.79625459248296737</v>
      </c>
      <c r="BE30">
        <f t="shared" si="86"/>
        <v>0.19345843528323445</v>
      </c>
      <c r="BF30">
        <f t="shared" si="9"/>
        <v>25.775102306795912</v>
      </c>
      <c r="BG30">
        <f t="shared" si="87"/>
        <v>1.0819075711449928E-2</v>
      </c>
      <c r="BH30">
        <f t="shared" si="88"/>
        <v>2.176953822821277E-3</v>
      </c>
      <c r="BI30">
        <f t="shared" si="89"/>
        <v>0.89596586961792168</v>
      </c>
      <c r="BJ30">
        <f t="shared" si="90"/>
        <v>2.4297285160534334E-3</v>
      </c>
      <c r="BK30">
        <f t="shared" si="38"/>
        <v>3.6230264071460804E-3</v>
      </c>
      <c r="BL30">
        <f t="shared" si="39"/>
        <v>13.113542918469717</v>
      </c>
      <c r="BM30">
        <f t="shared" si="91"/>
        <v>2.762812788024847E-4</v>
      </c>
      <c r="BN30">
        <f t="shared" si="92"/>
        <v>0.37073521150138178</v>
      </c>
      <c r="BO30">
        <f t="shared" si="93"/>
        <v>1.3582468123338618</v>
      </c>
      <c r="BP30">
        <f t="shared" si="94"/>
        <v>0.52244739836970955</v>
      </c>
      <c r="BQ30">
        <f t="shared" si="40"/>
        <v>3.3083471951826728E-5</v>
      </c>
      <c r="BR30">
        <f t="shared" si="95"/>
        <v>1.086288454978718</v>
      </c>
      <c r="BS30">
        <f t="shared" si="96"/>
        <v>0.99823367705206323</v>
      </c>
      <c r="BT30">
        <f t="shared" si="97"/>
        <v>1.0882105863095042</v>
      </c>
      <c r="BU30">
        <f t="shared" si="41"/>
        <v>0.5685327896957767</v>
      </c>
      <c r="BV30">
        <f t="shared" si="42"/>
        <v>0.5685327896957767</v>
      </c>
      <c r="BW30">
        <f t="shared" si="43"/>
        <v>0.5685327896957767</v>
      </c>
      <c r="BX30">
        <f t="shared" si="10"/>
        <v>17.838500386891319</v>
      </c>
      <c r="BY30">
        <f t="shared" si="11"/>
        <v>0.2639035807416244</v>
      </c>
      <c r="BZ30">
        <f t="shared" si="12"/>
        <v>34122.307382829385</v>
      </c>
      <c r="CA30">
        <f t="shared" si="13"/>
        <v>0.25520636523017909</v>
      </c>
      <c r="CB30">
        <f t="shared" si="14"/>
        <v>17649.029131663869</v>
      </c>
      <c r="CC30">
        <f t="shared" si="98"/>
        <v>1.6187778227438283E-4</v>
      </c>
      <c r="CD30">
        <f t="shared" si="99"/>
        <v>2.8586274986358768E-4</v>
      </c>
      <c r="CE30">
        <f t="shared" si="100"/>
        <v>-3.0035282645996562</v>
      </c>
      <c r="CF30">
        <f t="shared" si="101"/>
        <v>11.964791149012663</v>
      </c>
      <c r="CG30">
        <f t="shared" si="102"/>
        <v>6.9853754830173052E-3</v>
      </c>
      <c r="CH30">
        <f t="shared" si="15"/>
        <v>29.211095963426033</v>
      </c>
      <c r="CI30" s="11">
        <f t="shared" si="16"/>
        <v>2165084933.502996</v>
      </c>
      <c r="CJ30" s="18">
        <f t="shared" si="44"/>
        <v>0.20305765666005993</v>
      </c>
      <c r="CK30" s="18">
        <f t="shared" si="17"/>
        <v>40.611531332011985</v>
      </c>
      <c r="CL30">
        <f t="shared" si="103"/>
        <v>2600</v>
      </c>
      <c r="CM30" s="4">
        <f t="shared" si="18"/>
        <v>979.55052070307681</v>
      </c>
      <c r="CN30" s="11"/>
      <c r="CO30" s="11"/>
      <c r="CP30" s="11"/>
      <c r="CQ30" s="11"/>
      <c r="CR30" s="11"/>
      <c r="CS30" s="11"/>
      <c r="CT30" s="11"/>
      <c r="CU30" s="13">
        <f t="shared" si="19"/>
        <v>1.4377693723665981</v>
      </c>
      <c r="CV30" s="14">
        <v>0.8</v>
      </c>
      <c r="CW30" s="14">
        <f t="shared" si="104"/>
        <v>0.29271361133382878</v>
      </c>
      <c r="CX30" s="14">
        <f t="shared" si="45"/>
        <v>-0.12826476236957407</v>
      </c>
      <c r="CY30" s="14">
        <f t="shared" si="105"/>
        <v>1.4614241735978454E-2</v>
      </c>
      <c r="CZ30" s="14">
        <f t="shared" si="106"/>
        <v>-8.5535171739966364E-5</v>
      </c>
      <c r="DA30" s="14">
        <f t="shared" si="46"/>
        <v>1.2249047716371178E-2</v>
      </c>
      <c r="DB30" s="14">
        <f t="shared" si="47"/>
        <v>0.94009326814860128</v>
      </c>
      <c r="DC30" s="14">
        <f t="shared" si="48"/>
        <v>0.8979502618375359</v>
      </c>
      <c r="DD30" s="14">
        <f t="shared" si="49"/>
        <v>9.7950261837535857E-2</v>
      </c>
      <c r="DE30" s="14">
        <v>0.85</v>
      </c>
      <c r="DF30" s="14">
        <f t="shared" si="50"/>
        <v>0.27549516360830945</v>
      </c>
      <c r="DG30" s="14">
        <f t="shared" si="51"/>
        <v>-0.12071977634783443</v>
      </c>
      <c r="DH30" s="14">
        <f t="shared" si="52"/>
        <v>1.2945487489309635E-2</v>
      </c>
      <c r="DI30" s="14">
        <f t="shared" si="53"/>
        <v>-6.3168423469692352E-5</v>
      </c>
      <c r="DJ30" s="14">
        <f t="shared" si="54"/>
        <v>1.0778281902771972E-2</v>
      </c>
      <c r="DK30" s="14">
        <f t="shared" si="107"/>
        <v>0.94674815695555137</v>
      </c>
      <c r="DL30" s="14">
        <f t="shared" si="108"/>
        <v>0.9024931980915416</v>
      </c>
      <c r="DM30" s="14">
        <f t="shared" si="109"/>
        <v>5.2493198091541626E-2</v>
      </c>
      <c r="DN30" s="14">
        <f t="shared" si="110"/>
        <v>-0.90914127491988583</v>
      </c>
      <c r="DO30" s="14">
        <f t="shared" si="111"/>
        <v>0.90773931900316296</v>
      </c>
      <c r="DP30" s="14">
        <f t="shared" si="55"/>
        <v>0.85</v>
      </c>
      <c r="DQ30" s="14">
        <f t="shared" si="56"/>
        <v>0.27549516360830945</v>
      </c>
      <c r="DR30" s="14">
        <f t="shared" si="57"/>
        <v>-0.12071977634783443</v>
      </c>
      <c r="DS30" s="14">
        <f t="shared" si="58"/>
        <v>1.2945487489309635E-2</v>
      </c>
      <c r="DT30" s="14">
        <f t="shared" si="59"/>
        <v>-6.3168423469692352E-5</v>
      </c>
      <c r="DU30" s="14">
        <f t="shared" si="60"/>
        <v>1.0778281902771974E-2</v>
      </c>
      <c r="DV30" s="14">
        <f t="shared" si="61"/>
        <v>0.94674815695555137</v>
      </c>
      <c r="DW30" s="14">
        <f t="shared" si="62"/>
        <v>0.9024931980915416</v>
      </c>
      <c r="DX30" s="14">
        <f t="shared" si="63"/>
        <v>5.2493198091541626E-2</v>
      </c>
      <c r="DY30" s="14">
        <f t="shared" si="64"/>
        <v>0.90773931900316296</v>
      </c>
      <c r="DZ30" s="14">
        <f t="shared" si="65"/>
        <v>0.25797151689343872</v>
      </c>
      <c r="EA30" s="14">
        <f t="shared" si="66"/>
        <v>-0.11304105457097834</v>
      </c>
      <c r="EB30" s="14">
        <f t="shared" si="67"/>
        <v>1.135099587556598E-2</v>
      </c>
      <c r="EC30" s="14">
        <f t="shared" si="68"/>
        <v>-4.547669860502948E-5</v>
      </c>
      <c r="ED30" s="14">
        <f t="shared" si="69"/>
        <v>9.3903302787071811E-3</v>
      </c>
      <c r="EE30" s="14">
        <f t="shared" si="70"/>
        <v>0.9531508980376181</v>
      </c>
      <c r="EF30" s="14">
        <f t="shared" si="71"/>
        <v>0.90730581974121227</v>
      </c>
      <c r="EG30" s="14">
        <f t="shared" si="72"/>
        <v>-4.3349926195068722E-4</v>
      </c>
      <c r="EH30" s="14">
        <f t="shared" si="73"/>
        <v>-0.91664914424420163</v>
      </c>
      <c r="EI30" s="14">
        <f t="shared" si="74"/>
        <v>0.90726640167740891</v>
      </c>
      <c r="EM30">
        <f t="shared" si="20"/>
        <v>958.99217136852099</v>
      </c>
      <c r="EW30">
        <f t="shared" si="112"/>
        <v>2.9903660592095749</v>
      </c>
      <c r="EX30">
        <f t="shared" si="75"/>
        <v>4.4620608007591663E-2</v>
      </c>
      <c r="EY30">
        <f t="shared" si="113"/>
        <v>1.1012575578027082</v>
      </c>
      <c r="EZ30">
        <f t="shared" si="114"/>
        <v>1.3809977783185554E-2</v>
      </c>
      <c r="FB30" s="16">
        <v>1531.7</v>
      </c>
      <c r="FC30" s="16">
        <v>7932.8</v>
      </c>
      <c r="FE30" s="19"/>
      <c r="FF30" s="19"/>
    </row>
    <row r="31" spans="3:162">
      <c r="C31" s="4">
        <f t="shared" si="76"/>
        <v>979.55052070307681</v>
      </c>
      <c r="D31" s="4">
        <f>Sheet4!J31</f>
        <v>1020.5512671703141</v>
      </c>
      <c r="E31" s="4">
        <f t="shared" si="21"/>
        <v>1021.162789417088</v>
      </c>
      <c r="F31" s="4">
        <f t="shared" si="22"/>
        <v>-0.61152224677391587</v>
      </c>
      <c r="G31" s="4">
        <f>Sheet5!D31</f>
        <v>1060.4589404921694</v>
      </c>
      <c r="H31" s="4">
        <f>Sheet5!F31</f>
        <v>36.970656378885451</v>
      </c>
      <c r="I31" s="4">
        <f t="shared" si="23"/>
        <v>0.9417281313936583</v>
      </c>
      <c r="J31" s="4">
        <f t="shared" si="24"/>
        <v>1021.2006289408591</v>
      </c>
      <c r="K31" s="4">
        <f t="shared" si="0"/>
        <v>1000.0508939366955</v>
      </c>
      <c r="M31" s="4">
        <f t="shared" si="1"/>
        <v>1000.0508939366955</v>
      </c>
      <c r="Q31">
        <f t="shared" si="25"/>
        <v>156.81457266214903</v>
      </c>
      <c r="S31">
        <f t="shared" si="26"/>
        <v>1.2182897009438884</v>
      </c>
      <c r="T31">
        <f t="shared" si="27"/>
        <v>1.5859729477170712E-2</v>
      </c>
      <c r="U31">
        <f t="shared" si="28"/>
        <v>121.82897009438885</v>
      </c>
      <c r="V31">
        <f t="shared" si="77"/>
        <v>684.06966707999345</v>
      </c>
      <c r="W31">
        <f t="shared" si="29"/>
        <v>147.78956687928647</v>
      </c>
      <c r="X31">
        <f t="shared" si="78"/>
        <v>0.7943185427337851</v>
      </c>
      <c r="Y31">
        <f t="shared" si="30"/>
        <v>48.33</v>
      </c>
      <c r="Z31">
        <f t="shared" si="31"/>
        <v>1.0152414174532405</v>
      </c>
      <c r="AA31">
        <f t="shared" si="32"/>
        <v>49.066617705515114</v>
      </c>
      <c r="AB31">
        <f t="shared" si="33"/>
        <v>59.777355010780113</v>
      </c>
      <c r="AC31">
        <f t="shared" si="2"/>
        <v>1.2182897009438884</v>
      </c>
      <c r="AD31">
        <f t="shared" si="34"/>
        <v>49.066617705515114</v>
      </c>
      <c r="AI31">
        <f t="shared" si="115"/>
        <v>0.61523077079112642</v>
      </c>
      <c r="AJ31">
        <f t="shared" si="116"/>
        <v>0.78529858939355857</v>
      </c>
      <c r="AK31">
        <f t="shared" si="35"/>
        <v>2.2778765921813933</v>
      </c>
      <c r="AL31">
        <f t="shared" si="3"/>
        <v>0</v>
      </c>
      <c r="AM31">
        <f t="shared" si="4"/>
        <v>2.2778765921813933</v>
      </c>
      <c r="AN31">
        <f t="shared" si="79"/>
        <v>2.2778765921813933</v>
      </c>
      <c r="AO31">
        <f t="shared" si="5"/>
        <v>0</v>
      </c>
      <c r="AP31">
        <f t="shared" si="6"/>
        <v>30</v>
      </c>
      <c r="AQ31">
        <f t="shared" si="80"/>
        <v>30</v>
      </c>
      <c r="AS31">
        <f t="shared" si="81"/>
        <v>1.4993266775662601</v>
      </c>
      <c r="AU31">
        <f t="shared" si="36"/>
        <v>0.90394030783305201</v>
      </c>
      <c r="AW31">
        <f t="shared" si="7"/>
        <v>0.36290938114336296</v>
      </c>
      <c r="AX31">
        <f t="shared" si="7"/>
        <v>7.8404617010062003E-2</v>
      </c>
      <c r="AY31">
        <f t="shared" si="82"/>
        <v>0.44131399815342498</v>
      </c>
      <c r="AZ31">
        <f t="shared" si="37"/>
        <v>0.82233825045630149</v>
      </c>
      <c r="BA31">
        <f t="shared" si="83"/>
        <v>0.17766174954369851</v>
      </c>
      <c r="BB31">
        <f t="shared" si="8"/>
        <v>0.81181599375903257</v>
      </c>
      <c r="BC31">
        <f t="shared" si="84"/>
        <v>0.81181599375903257</v>
      </c>
      <c r="BD31">
        <f t="shared" si="85"/>
        <v>0.79536812864239192</v>
      </c>
      <c r="BE31">
        <f t="shared" si="86"/>
        <v>0.17183499999847537</v>
      </c>
      <c r="BF31">
        <f t="shared" si="9"/>
        <v>25.76362038525313</v>
      </c>
      <c r="BG31">
        <f t="shared" si="87"/>
        <v>1.0558713151225215E-2</v>
      </c>
      <c r="BH31">
        <f t="shared" si="88"/>
        <v>2.1718212788153202E-3</v>
      </c>
      <c r="BI31">
        <f t="shared" si="89"/>
        <v>0.89836005900151017</v>
      </c>
      <c r="BJ31">
        <f t="shared" si="90"/>
        <v>2.417539890663894E-3</v>
      </c>
      <c r="BK31">
        <f t="shared" si="38"/>
        <v>3.6008384033990115E-3</v>
      </c>
      <c r="BL31">
        <f t="shared" si="39"/>
        <v>12.244126575800308</v>
      </c>
      <c r="BM31">
        <f t="shared" si="91"/>
        <v>2.940869960063812E-4</v>
      </c>
      <c r="BN31">
        <f t="shared" si="92"/>
        <v>0.39814529245692964</v>
      </c>
      <c r="BO31">
        <f t="shared" si="93"/>
        <v>1.385116535471669</v>
      </c>
      <c r="BP31">
        <f t="shared" si="94"/>
        <v>0.53613929091480317</v>
      </c>
      <c r="BQ31">
        <f t="shared" si="40"/>
        <v>2.914265106771275E-5</v>
      </c>
      <c r="BR31">
        <f t="shared" si="95"/>
        <v>1.0865635324732232</v>
      </c>
      <c r="BS31">
        <f t="shared" si="96"/>
        <v>0.99844390277915063</v>
      </c>
      <c r="BT31">
        <f t="shared" si="97"/>
        <v>1.0882569661137629</v>
      </c>
      <c r="BU31">
        <f t="shared" si="41"/>
        <v>0.58345731814532786</v>
      </c>
      <c r="BV31">
        <f t="shared" si="42"/>
        <v>0.58345731814532786</v>
      </c>
      <c r="BW31">
        <f t="shared" si="43"/>
        <v>0.58345731814532786</v>
      </c>
      <c r="BX31">
        <f t="shared" si="10"/>
        <v>17.806735866306465</v>
      </c>
      <c r="BY31">
        <f t="shared" si="11"/>
        <v>0.245409176724946</v>
      </c>
      <c r="BZ31">
        <f t="shared" si="12"/>
        <v>34027.571320312483</v>
      </c>
      <c r="CA31">
        <f t="shared" si="13"/>
        <v>0.27225002853714558</v>
      </c>
      <c r="CB31">
        <f t="shared" si="14"/>
        <v>16498.214668390428</v>
      </c>
      <c r="CC31">
        <f t="shared" si="98"/>
        <v>1.6187778227438283E-4</v>
      </c>
      <c r="CD31">
        <f t="shared" si="99"/>
        <v>3.0580278541691514E-4</v>
      </c>
      <c r="CE31">
        <f t="shared" si="100"/>
        <v>-2.9796543411001077</v>
      </c>
      <c r="CF31">
        <f t="shared" si="101"/>
        <v>11.877496885619543</v>
      </c>
      <c r="CG31">
        <f t="shared" si="102"/>
        <v>7.0884315443157219E-3</v>
      </c>
      <c r="CH31">
        <f t="shared" si="15"/>
        <v>29.932070250888934</v>
      </c>
      <c r="CI31" s="11">
        <f t="shared" si="16"/>
        <v>2132217735.7498808</v>
      </c>
      <c r="CJ31" s="18">
        <f t="shared" si="44"/>
        <v>0.20806134357005582</v>
      </c>
      <c r="CK31" s="18">
        <f t="shared" si="17"/>
        <v>41.612268714011165</v>
      </c>
      <c r="CL31">
        <f t="shared" si="103"/>
        <v>2800</v>
      </c>
      <c r="CM31" s="4">
        <f t="shared" si="18"/>
        <v>1021.162789417088</v>
      </c>
      <c r="CN31" s="11"/>
      <c r="CO31" s="11"/>
      <c r="CP31" s="11"/>
      <c r="CQ31" s="11"/>
      <c r="CR31" s="11"/>
      <c r="CS31" s="11"/>
      <c r="CT31" s="11"/>
      <c r="CU31" s="13">
        <f t="shared" si="19"/>
        <v>1.4993266775662601</v>
      </c>
      <c r="CV31" s="14">
        <v>0.8</v>
      </c>
      <c r="CW31" s="14">
        <f t="shared" si="104"/>
        <v>0.30524598367064709</v>
      </c>
      <c r="CX31" s="14">
        <f t="shared" si="45"/>
        <v>-0.13375634765112007</v>
      </c>
      <c r="CY31" s="14">
        <f t="shared" si="105"/>
        <v>1.5892432218697974E-2</v>
      </c>
      <c r="CZ31" s="14">
        <f t="shared" si="106"/>
        <v>-1.0548238342745414E-4</v>
      </c>
      <c r="DA31" s="14">
        <f t="shared" si="46"/>
        <v>1.3388157126244521E-2</v>
      </c>
      <c r="DB31" s="14">
        <f t="shared" si="47"/>
        <v>0.93502757822144056</v>
      </c>
      <c r="DC31" s="14">
        <f t="shared" si="48"/>
        <v>0.89475986308560584</v>
      </c>
      <c r="DD31" s="14">
        <f t="shared" si="49"/>
        <v>9.47598630856058E-2</v>
      </c>
      <c r="DE31" s="14">
        <v>0.85</v>
      </c>
      <c r="DF31" s="14">
        <f t="shared" si="50"/>
        <v>0.28729033757237377</v>
      </c>
      <c r="DG31" s="14">
        <f t="shared" si="51"/>
        <v>-0.1258883272010542</v>
      </c>
      <c r="DH31" s="14">
        <f t="shared" si="52"/>
        <v>1.4077725425559452E-2</v>
      </c>
      <c r="DI31" s="14">
        <f t="shared" si="53"/>
        <v>-7.7899602343634762E-5</v>
      </c>
      <c r="DJ31" s="14">
        <f t="shared" si="54"/>
        <v>1.1774159067382406E-2</v>
      </c>
      <c r="DK31" s="14">
        <f t="shared" si="107"/>
        <v>0.94222774402750908</v>
      </c>
      <c r="DL31" s="14">
        <f t="shared" si="108"/>
        <v>0.89936123716272953</v>
      </c>
      <c r="DM31" s="14">
        <f t="shared" si="109"/>
        <v>4.9361237162729554E-2</v>
      </c>
      <c r="DN31" s="14">
        <f t="shared" si="110"/>
        <v>-0.90797251845752613</v>
      </c>
      <c r="DO31" s="14">
        <f t="shared" si="111"/>
        <v>0.90436424138319182</v>
      </c>
      <c r="DP31" s="14">
        <f t="shared" si="55"/>
        <v>0.85</v>
      </c>
      <c r="DQ31" s="14">
        <f t="shared" si="56"/>
        <v>0.28729033757237377</v>
      </c>
      <c r="DR31" s="14">
        <f t="shared" si="57"/>
        <v>-0.1258883272010542</v>
      </c>
      <c r="DS31" s="14">
        <f t="shared" si="58"/>
        <v>1.4077725425559452E-2</v>
      </c>
      <c r="DT31" s="14">
        <f t="shared" si="59"/>
        <v>-7.7899602343634762E-5</v>
      </c>
      <c r="DU31" s="14">
        <f t="shared" si="60"/>
        <v>1.1774159067382406E-2</v>
      </c>
      <c r="DV31" s="14">
        <f t="shared" si="61"/>
        <v>0.94222774402750908</v>
      </c>
      <c r="DW31" s="14">
        <f t="shared" si="62"/>
        <v>0.89936123716272953</v>
      </c>
      <c r="DX31" s="14">
        <f t="shared" si="63"/>
        <v>4.9361237162729554E-2</v>
      </c>
      <c r="DY31" s="14">
        <f t="shared" si="64"/>
        <v>0.90436424138319182</v>
      </c>
      <c r="DZ31" s="14">
        <f t="shared" si="65"/>
        <v>0.27002039196400301</v>
      </c>
      <c r="EA31" s="14">
        <f t="shared" si="66"/>
        <v>-0.11832077521910389</v>
      </c>
      <c r="EB31" s="14">
        <f t="shared" si="67"/>
        <v>1.2436082024667994E-2</v>
      </c>
      <c r="EC31" s="14">
        <f t="shared" si="68"/>
        <v>-5.7136411329561222E-5</v>
      </c>
      <c r="ED31" s="14">
        <f t="shared" si="69"/>
        <v>1.0333017037280741E-2</v>
      </c>
      <c r="EE31" s="14">
        <f t="shared" si="70"/>
        <v>0.94878900445049208</v>
      </c>
      <c r="EF31" s="14">
        <f t="shared" si="71"/>
        <v>0.90397629616466513</v>
      </c>
      <c r="EG31" s="14">
        <f t="shared" si="72"/>
        <v>-3.8794521852669739E-4</v>
      </c>
      <c r="EH31" s="14">
        <f t="shared" si="73"/>
        <v>-0.91510855509955735</v>
      </c>
      <c r="EI31" s="14">
        <f t="shared" si="74"/>
        <v>0.90394030783305201</v>
      </c>
      <c r="EM31">
        <f t="shared" si="20"/>
        <v>1000.0508939366955</v>
      </c>
      <c r="EW31">
        <f t="shared" si="112"/>
        <v>3.130034761772404</v>
      </c>
      <c r="EX31">
        <f t="shared" si="75"/>
        <v>4.6704668053950064E-2</v>
      </c>
      <c r="EY31">
        <f t="shared" si="113"/>
        <v>1.107688504877214</v>
      </c>
      <c r="EZ31">
        <f t="shared" si="114"/>
        <v>1.3890623074193562E-2</v>
      </c>
      <c r="FB31" s="16">
        <v>1687.1</v>
      </c>
      <c r="FC31" s="16">
        <v>8449.4</v>
      </c>
    </row>
    <row r="32" spans="3:162">
      <c r="C32" s="4">
        <f t="shared" si="76"/>
        <v>1021.162789417088</v>
      </c>
      <c r="D32" s="4">
        <f>Sheet4!J32</f>
        <v>1063.1347855980139</v>
      </c>
      <c r="E32" s="4">
        <f t="shared" si="21"/>
        <v>1063.84990069479</v>
      </c>
      <c r="F32" s="4">
        <f t="shared" si="22"/>
        <v>-0.71511509677611684</v>
      </c>
      <c r="G32" s="4">
        <f>Sheet5!D32</f>
        <v>1109.4265654824158</v>
      </c>
      <c r="H32" s="4">
        <f>Sheet5!F32</f>
        <v>42.603963268030384</v>
      </c>
      <c r="I32" s="4">
        <f t="shared" si="23"/>
        <v>0.93578338255693139</v>
      </c>
      <c r="J32" s="4">
        <f t="shared" si="24"/>
        <v>1063.8989743088907</v>
      </c>
      <c r="K32" s="4">
        <f t="shared" si="0"/>
        <v>1042.1487875075509</v>
      </c>
      <c r="M32" s="4">
        <f t="shared" si="1"/>
        <v>1042.1487875075509</v>
      </c>
      <c r="Q32">
        <f t="shared" si="25"/>
        <v>164.04839606545437</v>
      </c>
      <c r="S32">
        <f t="shared" si="26"/>
        <v>1.2171770779295257</v>
      </c>
      <c r="T32">
        <f t="shared" si="27"/>
        <v>1.5162921281454139E-2</v>
      </c>
      <c r="U32">
        <f t="shared" si="28"/>
        <v>121.71770779295257</v>
      </c>
      <c r="V32">
        <f t="shared" si="77"/>
        <v>683.44492925742873</v>
      </c>
      <c r="W32">
        <f t="shared" si="29"/>
        <v>130.32774044742393</v>
      </c>
      <c r="X32">
        <f t="shared" si="78"/>
        <v>0.79359516039345457</v>
      </c>
      <c r="Y32">
        <f t="shared" si="30"/>
        <v>48.33</v>
      </c>
      <c r="Z32">
        <f t="shared" si="31"/>
        <v>1.0143142316079381</v>
      </c>
      <c r="AA32">
        <f t="shared" si="32"/>
        <v>49.021806813611647</v>
      </c>
      <c r="AB32">
        <f t="shared" si="33"/>
        <v>59.668219572217538</v>
      </c>
      <c r="AC32">
        <f t="shared" si="2"/>
        <v>1.2171770779295257</v>
      </c>
      <c r="AD32">
        <f t="shared" si="34"/>
        <v>49.021806813611647</v>
      </c>
      <c r="AI32">
        <f t="shared" si="115"/>
        <v>0.60649211013181425</v>
      </c>
      <c r="AJ32">
        <f t="shared" si="116"/>
        <v>0.77913740717390534</v>
      </c>
      <c r="AK32">
        <f t="shared" si="35"/>
        <v>2.2225784806091267</v>
      </c>
      <c r="AL32">
        <f t="shared" si="3"/>
        <v>0</v>
      </c>
      <c r="AM32">
        <f t="shared" si="4"/>
        <v>2.2225784806091267</v>
      </c>
      <c r="AN32">
        <f t="shared" si="79"/>
        <v>2.2225784806091267</v>
      </c>
      <c r="AO32">
        <f t="shared" si="5"/>
        <v>0</v>
      </c>
      <c r="AP32">
        <f t="shared" si="6"/>
        <v>30</v>
      </c>
      <c r="AQ32">
        <f t="shared" si="80"/>
        <v>30</v>
      </c>
      <c r="AS32">
        <f t="shared" si="81"/>
        <v>1.5624419602811856</v>
      </c>
      <c r="AU32">
        <f t="shared" si="36"/>
        <v>0.90060526778410288</v>
      </c>
      <c r="AW32">
        <f t="shared" si="7"/>
        <v>0.36257794820973854</v>
      </c>
      <c r="AX32">
        <f t="shared" si="7"/>
        <v>6.9140852032628777E-2</v>
      </c>
      <c r="AY32">
        <f t="shared" si="82"/>
        <v>0.43171880024236731</v>
      </c>
      <c r="AZ32">
        <f t="shared" si="37"/>
        <v>0.83984748407108278</v>
      </c>
      <c r="BA32">
        <f t="shared" si="83"/>
        <v>0.16015251592891722</v>
      </c>
      <c r="BB32">
        <f t="shared" si="8"/>
        <v>0.82296400220001076</v>
      </c>
      <c r="BC32">
        <f t="shared" si="84"/>
        <v>0.82296400220001076</v>
      </c>
      <c r="BD32">
        <f t="shared" si="85"/>
        <v>0.7944602536135118</v>
      </c>
      <c r="BE32">
        <f t="shared" si="86"/>
        <v>0.15149751691220251</v>
      </c>
      <c r="BF32">
        <f t="shared" si="9"/>
        <v>25.751853173939566</v>
      </c>
      <c r="BG32">
        <f t="shared" si="87"/>
        <v>1.0304741621708489E-2</v>
      </c>
      <c r="BH32">
        <f t="shared" si="88"/>
        <v>2.1667486322454474E-3</v>
      </c>
      <c r="BI32">
        <f t="shared" si="89"/>
        <v>0.90070105084436947</v>
      </c>
      <c r="BJ32">
        <f t="shared" si="90"/>
        <v>2.4056246300747752E-3</v>
      </c>
      <c r="BK32">
        <f t="shared" si="38"/>
        <v>3.5790011242003363E-3</v>
      </c>
      <c r="BL32">
        <f t="shared" si="39"/>
        <v>11.383436569971812</v>
      </c>
      <c r="BM32">
        <f t="shared" si="91"/>
        <v>3.1440427521169898E-4</v>
      </c>
      <c r="BN32">
        <f t="shared" si="92"/>
        <v>0.42998669655828731</v>
      </c>
      <c r="BO32">
        <f t="shared" si="93"/>
        <v>1.4163356804106106</v>
      </c>
      <c r="BP32">
        <f t="shared" si="94"/>
        <v>0.55099088131066287</v>
      </c>
      <c r="BQ32">
        <f t="shared" si="40"/>
        <v>2.5481761819260171E-5</v>
      </c>
      <c r="BR32">
        <f t="shared" si="95"/>
        <v>1.0868191350884935</v>
      </c>
      <c r="BS32">
        <f t="shared" si="96"/>
        <v>0.99863923758795925</v>
      </c>
      <c r="BT32">
        <f t="shared" si="97"/>
        <v>1.088300052893493</v>
      </c>
      <c r="BU32">
        <f t="shared" si="41"/>
        <v>0.59964340527422666</v>
      </c>
      <c r="BV32">
        <f t="shared" si="42"/>
        <v>0.59964340527422666</v>
      </c>
      <c r="BW32">
        <f t="shared" si="43"/>
        <v>0.59964340527422666</v>
      </c>
      <c r="BX32">
        <f t="shared" si="10"/>
        <v>17.774226132013492</v>
      </c>
      <c r="BY32">
        <f t="shared" si="11"/>
        <v>0.22637033132016751</v>
      </c>
      <c r="BZ32">
        <f t="shared" si="12"/>
        <v>33930.404309525416</v>
      </c>
      <c r="CA32">
        <f t="shared" si="13"/>
        <v>0.29206154053830014</v>
      </c>
      <c r="CB32">
        <f t="shared" si="14"/>
        <v>15335.16998028029</v>
      </c>
      <c r="CC32">
        <f t="shared" si="98"/>
        <v>1.6187778227438283E-4</v>
      </c>
      <c r="CD32">
        <f t="shared" si="99"/>
        <v>3.2899537510752691E-4</v>
      </c>
      <c r="CE32">
        <f t="shared" si="100"/>
        <v>-2.9536244411915562</v>
      </c>
      <c r="CF32">
        <f t="shared" si="101"/>
        <v>11.782150593291018</v>
      </c>
      <c r="CG32">
        <f t="shared" si="102"/>
        <v>7.2036210965039709E-3</v>
      </c>
      <c r="CH32">
        <f t="shared" si="15"/>
        <v>30.706389085392285</v>
      </c>
      <c r="CI32" s="11">
        <f t="shared" si="16"/>
        <v>2100179591.4255483</v>
      </c>
      <c r="CJ32" s="18">
        <f t="shared" si="44"/>
        <v>0.21343555638851</v>
      </c>
      <c r="CK32" s="18">
        <f t="shared" si="17"/>
        <v>42.687111277702002</v>
      </c>
      <c r="CL32">
        <f t="shared" si="103"/>
        <v>3000</v>
      </c>
      <c r="CM32" s="4">
        <f t="shared" si="18"/>
        <v>1063.84990069479</v>
      </c>
      <c r="CN32" s="11"/>
      <c r="CO32" s="11"/>
      <c r="CP32" s="11"/>
      <c r="CQ32" s="11"/>
      <c r="CR32" s="11"/>
      <c r="CS32" s="11"/>
      <c r="CT32" s="11"/>
      <c r="CU32" s="13">
        <f t="shared" si="19"/>
        <v>1.5624419602811856</v>
      </c>
      <c r="CV32" s="14">
        <v>0.8</v>
      </c>
      <c r="CW32" s="14">
        <f t="shared" si="104"/>
        <v>0.31809554263950429</v>
      </c>
      <c r="CX32" s="14">
        <f t="shared" si="45"/>
        <v>-0.13938692157689028</v>
      </c>
      <c r="CY32" s="14">
        <f t="shared" si="105"/>
        <v>1.7258602182976916E-2</v>
      </c>
      <c r="CZ32" s="14">
        <f t="shared" si="106"/>
        <v>-1.2963374281985761E-4</v>
      </c>
      <c r="DA32" s="14">
        <f t="shared" si="46"/>
        <v>1.461772778016698E-2</v>
      </c>
      <c r="DB32" s="14">
        <f t="shared" si="47"/>
        <v>0.92964338605081298</v>
      </c>
      <c r="DC32" s="14">
        <f t="shared" si="48"/>
        <v>0.89159058829882998</v>
      </c>
      <c r="DD32" s="14">
        <f t="shared" si="49"/>
        <v>9.1590588298829934E-2</v>
      </c>
      <c r="DE32" s="14">
        <v>0.85</v>
      </c>
      <c r="DF32" s="14">
        <f t="shared" si="50"/>
        <v>0.29938404013129821</v>
      </c>
      <c r="DG32" s="14">
        <f t="shared" si="51"/>
        <v>-0.13118769089589677</v>
      </c>
      <c r="DH32" s="14">
        <f t="shared" si="52"/>
        <v>1.5287896743398243E-2</v>
      </c>
      <c r="DI32" s="14">
        <f t="shared" si="53"/>
        <v>-9.5735578661143434E-5</v>
      </c>
      <c r="DJ32" s="14">
        <f t="shared" si="54"/>
        <v>1.2848042777311606E-2</v>
      </c>
      <c r="DK32" s="14">
        <f t="shared" si="107"/>
        <v>0.93742004574522653</v>
      </c>
      <c r="DL32" s="14">
        <f t="shared" si="108"/>
        <v>0.89623995427420677</v>
      </c>
      <c r="DM32" s="14">
        <f t="shared" si="109"/>
        <v>4.6239954274206796E-2</v>
      </c>
      <c r="DN32" s="14">
        <f t="shared" si="110"/>
        <v>-0.90701268049246397</v>
      </c>
      <c r="DO32" s="14">
        <f t="shared" si="111"/>
        <v>0.90098049373367162</v>
      </c>
      <c r="DP32" s="14">
        <f t="shared" si="55"/>
        <v>0.85</v>
      </c>
      <c r="DQ32" s="14">
        <f t="shared" si="56"/>
        <v>0.29938404013129821</v>
      </c>
      <c r="DR32" s="14">
        <f t="shared" si="57"/>
        <v>-0.13118769089589677</v>
      </c>
      <c r="DS32" s="14">
        <f t="shared" si="58"/>
        <v>1.5287896743398243E-2</v>
      </c>
      <c r="DT32" s="14">
        <f t="shared" si="59"/>
        <v>-9.5735578661143434E-5</v>
      </c>
      <c r="DU32" s="14">
        <f t="shared" si="60"/>
        <v>1.2848042777311606E-2</v>
      </c>
      <c r="DV32" s="14">
        <f t="shared" si="61"/>
        <v>0.93742004574522653</v>
      </c>
      <c r="DW32" s="14">
        <f t="shared" si="62"/>
        <v>0.89623995427420677</v>
      </c>
      <c r="DX32" s="14">
        <f t="shared" si="63"/>
        <v>4.6239954274206796E-2</v>
      </c>
      <c r="DY32" s="14">
        <f t="shared" si="64"/>
        <v>0.90098049373367162</v>
      </c>
      <c r="DZ32" s="14">
        <f t="shared" si="65"/>
        <v>0.28244388849868518</v>
      </c>
      <c r="EA32" s="14">
        <f t="shared" si="66"/>
        <v>-0.123764651995312</v>
      </c>
      <c r="EB32" s="14">
        <f t="shared" si="67"/>
        <v>1.3606762831794501E-2</v>
      </c>
      <c r="EC32" s="14">
        <f t="shared" si="68"/>
        <v>-7.1546938056975571E-5</v>
      </c>
      <c r="ED32" s="14">
        <f t="shared" si="69"/>
        <v>1.1358877509164466E-2</v>
      </c>
      <c r="EE32" s="14">
        <f t="shared" si="70"/>
        <v>0.94410541498163947</v>
      </c>
      <c r="EF32" s="14">
        <f t="shared" si="71"/>
        <v>0.90063763553905485</v>
      </c>
      <c r="EG32" s="14">
        <f t="shared" si="72"/>
        <v>-3.4285819461676859E-4</v>
      </c>
      <c r="EH32" s="14">
        <f t="shared" si="73"/>
        <v>-0.91373796244849836</v>
      </c>
      <c r="EI32" s="14">
        <f t="shared" si="74"/>
        <v>0.90060526778410288</v>
      </c>
      <c r="EM32">
        <f t="shared" si="20"/>
        <v>1042.1487875075509</v>
      </c>
      <c r="EW32">
        <f t="shared" si="112"/>
        <v>3.2740460186018447</v>
      </c>
      <c r="EX32">
        <f t="shared" si="75"/>
        <v>4.8853525321734065E-2</v>
      </c>
      <c r="EY32">
        <f t="shared" si="113"/>
        <v>1.1144454015835474</v>
      </c>
      <c r="EZ32">
        <f t="shared" si="114"/>
        <v>1.3975355835150888E-2</v>
      </c>
      <c r="FB32" s="16">
        <v>1818.7</v>
      </c>
      <c r="FC32" s="16">
        <v>8851.2999999999993</v>
      </c>
    </row>
    <row r="33" spans="3:159">
      <c r="C33" s="4">
        <f t="shared" si="76"/>
        <v>1063.84990069479</v>
      </c>
      <c r="D33" s="4">
        <f>Sheet4!J33</f>
        <v>1106.9008410278334</v>
      </c>
      <c r="E33" s="4">
        <f t="shared" si="21"/>
        <v>1107.7032773662856</v>
      </c>
      <c r="F33" s="4">
        <f t="shared" si="22"/>
        <v>-0.80243633845225304</v>
      </c>
      <c r="G33" s="4">
        <f>Sheet5!D33</f>
        <v>1160.0325631626874</v>
      </c>
      <c r="H33" s="4">
        <f>Sheet5!F33</f>
        <v>48.559101465063804</v>
      </c>
      <c r="I33" s="4">
        <f t="shared" si="23"/>
        <v>0.92904080312381265</v>
      </c>
      <c r="J33" s="4">
        <f t="shared" si="24"/>
        <v>1107.7645666422027</v>
      </c>
      <c r="K33" s="4">
        <f t="shared" si="0"/>
        <v>1085.3753708613117</v>
      </c>
      <c r="M33" s="4">
        <f t="shared" si="1"/>
        <v>1085.3753708613117</v>
      </c>
      <c r="Q33">
        <f t="shared" si="25"/>
        <v>171.5047095728597</v>
      </c>
      <c r="S33">
        <f t="shared" si="26"/>
        <v>1.2160356816387647</v>
      </c>
      <c r="T33">
        <f t="shared" si="27"/>
        <v>1.4505003526452957E-2</v>
      </c>
      <c r="U33">
        <f t="shared" si="28"/>
        <v>121.60356816387647</v>
      </c>
      <c r="V33">
        <f t="shared" si="77"/>
        <v>682.8040352401664</v>
      </c>
      <c r="W33">
        <f t="shared" si="29"/>
        <v>113.85744644556191</v>
      </c>
      <c r="X33">
        <f t="shared" si="78"/>
        <v>0.79284952904271411</v>
      </c>
      <c r="Y33">
        <f t="shared" si="30"/>
        <v>48.33</v>
      </c>
      <c r="Z33">
        <f t="shared" si="31"/>
        <v>1.013363068032304</v>
      </c>
      <c r="AA33">
        <f t="shared" si="32"/>
        <v>48.975837078001248</v>
      </c>
      <c r="AB33">
        <f t="shared" si="33"/>
        <v>59.556365424976335</v>
      </c>
      <c r="AC33">
        <f t="shared" si="2"/>
        <v>1.2160356816387647</v>
      </c>
      <c r="AD33">
        <f t="shared" si="34"/>
        <v>48.975837078001248</v>
      </c>
      <c r="AI33">
        <f t="shared" si="115"/>
        <v>0.5978563291115756</v>
      </c>
      <c r="AJ33">
        <f t="shared" si="116"/>
        <v>0.77298235281130501</v>
      </c>
      <c r="AK33">
        <f t="shared" si="35"/>
        <v>2.168567892386331</v>
      </c>
      <c r="AL33">
        <f t="shared" si="3"/>
        <v>0</v>
      </c>
      <c r="AM33">
        <f t="shared" si="4"/>
        <v>2.168567892386331</v>
      </c>
      <c r="AN33">
        <f t="shared" si="79"/>
        <v>2.168567892386331</v>
      </c>
      <c r="AO33">
        <f t="shared" si="5"/>
        <v>0</v>
      </c>
      <c r="AP33">
        <f t="shared" si="6"/>
        <v>30</v>
      </c>
      <c r="AQ33">
        <f t="shared" si="80"/>
        <v>30</v>
      </c>
      <c r="AS33">
        <f t="shared" si="81"/>
        <v>1.6272494315761794</v>
      </c>
      <c r="AU33">
        <f t="shared" si="36"/>
        <v>0.89726282810147684</v>
      </c>
      <c r="AW33">
        <f t="shared" si="7"/>
        <v>0.36223794416866478</v>
      </c>
      <c r="AX33">
        <f t="shared" si="7"/>
        <v>6.0403110116693144E-2</v>
      </c>
      <c r="AY33">
        <f t="shared" si="82"/>
        <v>0.42264105428535792</v>
      </c>
      <c r="AZ33">
        <f t="shared" si="37"/>
        <v>0.85708177304538358</v>
      </c>
      <c r="BA33">
        <f t="shared" si="83"/>
        <v>0.14291822695461642</v>
      </c>
      <c r="BB33">
        <f t="shared" si="8"/>
        <v>0.83328523681069233</v>
      </c>
      <c r="BC33">
        <f t="shared" si="84"/>
        <v>0.83328523681069233</v>
      </c>
      <c r="BD33">
        <f t="shared" si="85"/>
        <v>0.79352911581323005</v>
      </c>
      <c r="BE33">
        <f t="shared" si="86"/>
        <v>0.13232083312881993</v>
      </c>
      <c r="BF33">
        <f t="shared" si="9"/>
        <v>25.739776063621321</v>
      </c>
      <c r="BG33">
        <f t="shared" si="87"/>
        <v>1.0056685916809333E-2</v>
      </c>
      <c r="BH33">
        <f t="shared" si="88"/>
        <v>2.1617306645114322E-3</v>
      </c>
      <c r="BI33">
        <f t="shared" si="89"/>
        <v>0.9029927988387848</v>
      </c>
      <c r="BJ33">
        <f t="shared" si="90"/>
        <v>2.3939622412175792E-3</v>
      </c>
      <c r="BK33">
        <f t="shared" si="38"/>
        <v>3.557475854506028E-3</v>
      </c>
      <c r="BL33">
        <f t="shared" si="39"/>
        <v>10.526226917534759</v>
      </c>
      <c r="BM33">
        <f t="shared" si="91"/>
        <v>3.3796305954414944E-4</v>
      </c>
      <c r="BN33">
        <f t="shared" si="92"/>
        <v>0.46766226284318174</v>
      </c>
      <c r="BO33">
        <f t="shared" si="93"/>
        <v>1.4532821270221179</v>
      </c>
      <c r="BP33">
        <f t="shared" si="94"/>
        <v>0.56727180326675997</v>
      </c>
      <c r="BQ33">
        <f t="shared" si="40"/>
        <v>2.2073280805315558E-5</v>
      </c>
      <c r="BR33">
        <f t="shared" si="95"/>
        <v>1.0870571708313894</v>
      </c>
      <c r="BS33">
        <f t="shared" si="96"/>
        <v>0.99882114115986198</v>
      </c>
      <c r="BT33">
        <f t="shared" si="97"/>
        <v>1.0883401702621802</v>
      </c>
      <c r="BU33">
        <f t="shared" si="41"/>
        <v>0.61738469095227955</v>
      </c>
      <c r="BV33">
        <f t="shared" si="42"/>
        <v>0.61738469095227955</v>
      </c>
      <c r="BW33">
        <f t="shared" si="43"/>
        <v>0.61738469095227955</v>
      </c>
      <c r="BX33">
        <f t="shared" si="10"/>
        <v>17.74090653707464</v>
      </c>
      <c r="BY33">
        <f t="shared" si="11"/>
        <v>0.20674339301336128</v>
      </c>
      <c r="BZ33">
        <f t="shared" si="12"/>
        <v>33830.602212218677</v>
      </c>
      <c r="CA33">
        <f t="shared" si="13"/>
        <v>0.31549477230382894</v>
      </c>
      <c r="CB33">
        <f t="shared" si="14"/>
        <v>14154.400909414593</v>
      </c>
      <c r="CC33">
        <f t="shared" si="98"/>
        <v>1.6187778227438283E-4</v>
      </c>
      <c r="CD33">
        <f t="shared" si="99"/>
        <v>3.5644037725710167E-4</v>
      </c>
      <c r="CE33">
        <f t="shared" si="100"/>
        <v>-2.9249288276139729</v>
      </c>
      <c r="CF33">
        <f t="shared" si="101"/>
        <v>11.676858573478658</v>
      </c>
      <c r="CG33">
        <f t="shared" si="102"/>
        <v>7.3341191226139824E-3</v>
      </c>
      <c r="CH33">
        <f t="shared" si="15"/>
        <v>31.546520022635814</v>
      </c>
      <c r="CI33" s="11">
        <f t="shared" si="16"/>
        <v>2069055835.7434075</v>
      </c>
      <c r="CJ33" s="18">
        <f t="shared" si="44"/>
        <v>0.21926688335747788</v>
      </c>
      <c r="CK33" s="18">
        <f t="shared" si="17"/>
        <v>43.853376671495575</v>
      </c>
      <c r="CL33">
        <f t="shared" si="103"/>
        <v>3200</v>
      </c>
      <c r="CM33" s="4">
        <f t="shared" si="18"/>
        <v>1107.7032773662856</v>
      </c>
      <c r="CN33" s="11"/>
      <c r="CO33" s="11"/>
      <c r="CP33" s="11"/>
      <c r="CQ33" s="11"/>
      <c r="CR33" s="11"/>
      <c r="CS33" s="11"/>
      <c r="CT33" s="11"/>
      <c r="CU33" s="13">
        <f t="shared" si="19"/>
        <v>1.6272494315761794</v>
      </c>
      <c r="CV33" s="14">
        <v>0.8</v>
      </c>
      <c r="CW33" s="14">
        <f t="shared" si="104"/>
        <v>0.33128961209790847</v>
      </c>
      <c r="CX33" s="14">
        <f t="shared" si="45"/>
        <v>-0.14516845724261587</v>
      </c>
      <c r="CY33" s="14">
        <f t="shared" si="105"/>
        <v>1.872001049586142E-2</v>
      </c>
      <c r="CZ33" s="14">
        <f t="shared" si="106"/>
        <v>-1.588434219607263E-4</v>
      </c>
      <c r="DA33" s="14">
        <f t="shared" si="46"/>
        <v>1.5946802904873516E-2</v>
      </c>
      <c r="DB33" s="14">
        <f t="shared" si="47"/>
        <v>0.92391816811583893</v>
      </c>
      <c r="DC33" s="14">
        <f t="shared" si="48"/>
        <v>0.88844393760238138</v>
      </c>
      <c r="DD33" s="14">
        <f t="shared" si="49"/>
        <v>8.844393760238134E-2</v>
      </c>
      <c r="DE33" s="14">
        <v>0.85</v>
      </c>
      <c r="DF33" s="14">
        <f t="shared" si="50"/>
        <v>0.31180198785685503</v>
      </c>
      <c r="DG33" s="14">
        <f t="shared" si="51"/>
        <v>-0.13662913622834436</v>
      </c>
      <c r="DH33" s="14">
        <f t="shared" si="52"/>
        <v>1.6582431442700774E-2</v>
      </c>
      <c r="DI33" s="14">
        <f t="shared" si="53"/>
        <v>-1.1730716545813455E-4</v>
      </c>
      <c r="DJ33" s="14">
        <f t="shared" si="54"/>
        <v>1.4007608524454858E-2</v>
      </c>
      <c r="DK33" s="14">
        <f t="shared" si="107"/>
        <v>0.93230434626704506</v>
      </c>
      <c r="DL33" s="14">
        <f t="shared" si="108"/>
        <v>0.89312995668797102</v>
      </c>
      <c r="DM33" s="14">
        <f t="shared" si="109"/>
        <v>4.3129956687971038E-2</v>
      </c>
      <c r="DN33" s="14">
        <f t="shared" si="110"/>
        <v>-0.90627961828820724</v>
      </c>
      <c r="DO33" s="14">
        <f t="shared" si="111"/>
        <v>0.89759012099316038</v>
      </c>
      <c r="DP33" s="14">
        <f t="shared" si="55"/>
        <v>0.85</v>
      </c>
      <c r="DQ33" s="14">
        <f t="shared" si="56"/>
        <v>0.31180198785685503</v>
      </c>
      <c r="DR33" s="14">
        <f t="shared" si="57"/>
        <v>-0.13662913622834436</v>
      </c>
      <c r="DS33" s="14">
        <f t="shared" si="58"/>
        <v>1.6582431442700774E-2</v>
      </c>
      <c r="DT33" s="14">
        <f t="shared" si="59"/>
        <v>-1.1730716545813455E-4</v>
      </c>
      <c r="DU33" s="14">
        <f t="shared" si="60"/>
        <v>1.4007608524454856E-2</v>
      </c>
      <c r="DV33" s="14">
        <f t="shared" si="61"/>
        <v>0.93230434626704506</v>
      </c>
      <c r="DW33" s="14">
        <f t="shared" si="62"/>
        <v>0.89312995668797102</v>
      </c>
      <c r="DX33" s="14">
        <f t="shared" si="63"/>
        <v>4.3129956687971038E-2</v>
      </c>
      <c r="DY33" s="14">
        <f t="shared" si="64"/>
        <v>0.89759012099316038</v>
      </c>
      <c r="DZ33" s="14">
        <f t="shared" si="65"/>
        <v>0.29527028370708452</v>
      </c>
      <c r="EA33" s="14">
        <f t="shared" si="66"/>
        <v>-0.12938507574659197</v>
      </c>
      <c r="EB33" s="14">
        <f t="shared" si="67"/>
        <v>1.4870649375495515E-2</v>
      </c>
      <c r="EC33" s="14">
        <f t="shared" si="68"/>
        <v>-8.9336482616766741E-5</v>
      </c>
      <c r="ED33" s="14">
        <f t="shared" si="69"/>
        <v>1.2476681173156716E-2</v>
      </c>
      <c r="EE33" s="14">
        <f t="shared" si="70"/>
        <v>0.93907488458904442</v>
      </c>
      <c r="EF33" s="14">
        <f t="shared" si="71"/>
        <v>0.89729144804425676</v>
      </c>
      <c r="EG33" s="14">
        <f t="shared" si="72"/>
        <v>-2.9867294890362217E-4</v>
      </c>
      <c r="EH33" s="14">
        <f t="shared" si="73"/>
        <v>-0.91255556259493797</v>
      </c>
      <c r="EI33" s="14">
        <f t="shared" si="74"/>
        <v>0.89726282810147684</v>
      </c>
      <c r="EM33">
        <f t="shared" si="20"/>
        <v>1085.3753708613117</v>
      </c>
      <c r="EW33">
        <f t="shared" si="112"/>
        <v>3.4227276147528238</v>
      </c>
      <c r="EX33">
        <f t="shared" si="75"/>
        <v>5.1072070840388548E-2</v>
      </c>
      <c r="EY33">
        <f t="shared" si="113"/>
        <v>1.1215546437765607</v>
      </c>
      <c r="EZ33">
        <f t="shared" si="114"/>
        <v>1.4064507075063092E-2</v>
      </c>
      <c r="FB33" s="16">
        <v>1938.3</v>
      </c>
      <c r="FC33" s="16">
        <v>9234</v>
      </c>
    </row>
    <row r="34" spans="3:159">
      <c r="C34" s="4">
        <f t="shared" si="76"/>
        <v>1107.7032773662856</v>
      </c>
      <c r="D34" s="4">
        <f>Sheet4!J34</f>
        <v>1151.9870364930448</v>
      </c>
      <c r="E34" s="4">
        <f t="shared" si="21"/>
        <v>1152.8379699838906</v>
      </c>
      <c r="F34" s="4">
        <f t="shared" si="22"/>
        <v>-0.8509334908458186</v>
      </c>
      <c r="G34" s="4">
        <f>Sheet5!D34</f>
        <v>1212.3676509767756</v>
      </c>
      <c r="H34" s="4">
        <f>Sheet5!F34</f>
        <v>54.772686454948825</v>
      </c>
      <c r="I34" s="4">
        <f t="shared" si="23"/>
        <v>0.92121652655227748</v>
      </c>
      <c r="J34" s="4">
        <f t="shared" si="24"/>
        <v>1152.9107427730771</v>
      </c>
      <c r="K34" s="4">
        <f t="shared" si="0"/>
        <v>1129.8451569296653</v>
      </c>
      <c r="M34" s="4">
        <f t="shared" si="1"/>
        <v>1129.8451569296653</v>
      </c>
      <c r="Q34">
        <f t="shared" si="25"/>
        <v>179.20455629042425</v>
      </c>
      <c r="S34">
        <f t="shared" si="26"/>
        <v>1.2148625755681812</v>
      </c>
      <c r="T34">
        <f t="shared" si="27"/>
        <v>1.388209173946588E-2</v>
      </c>
      <c r="U34">
        <f t="shared" si="28"/>
        <v>121.48625755681812</v>
      </c>
      <c r="V34">
        <f t="shared" si="77"/>
        <v>682.14533618153371</v>
      </c>
      <c r="W34">
        <f t="shared" si="29"/>
        <v>98.278884431252322</v>
      </c>
      <c r="X34">
        <f t="shared" si="78"/>
        <v>0.79207954437095762</v>
      </c>
      <c r="Y34">
        <f t="shared" si="30"/>
        <v>48.33</v>
      </c>
      <c r="Z34">
        <f t="shared" si="31"/>
        <v>1.012385479640151</v>
      </c>
      <c r="AA34">
        <f t="shared" si="32"/>
        <v>48.928590231008499</v>
      </c>
      <c r="AB34">
        <f t="shared" si="33"/>
        <v>59.441513146963139</v>
      </c>
      <c r="AC34">
        <f t="shared" si="2"/>
        <v>1.2148625755681812</v>
      </c>
      <c r="AD34">
        <f t="shared" si="34"/>
        <v>48.928590231008499</v>
      </c>
      <c r="AI34">
        <f t="shared" si="115"/>
        <v>0.58930766141693269</v>
      </c>
      <c r="AJ34">
        <f t="shared" si="116"/>
        <v>0.76682355812085157</v>
      </c>
      <c r="AK34">
        <f t="shared" si="35"/>
        <v>2.1157279057037552</v>
      </c>
      <c r="AL34">
        <f t="shared" si="3"/>
        <v>0</v>
      </c>
      <c r="AM34">
        <f t="shared" si="4"/>
        <v>2.1157279057037552</v>
      </c>
      <c r="AN34">
        <f t="shared" si="79"/>
        <v>2.1157279057037552</v>
      </c>
      <c r="AO34">
        <f t="shared" si="5"/>
        <v>0</v>
      </c>
      <c r="AP34">
        <f t="shared" si="6"/>
        <v>30</v>
      </c>
      <c r="AQ34">
        <f t="shared" si="80"/>
        <v>30</v>
      </c>
      <c r="AS34">
        <f t="shared" si="81"/>
        <v>1.6939207750069945</v>
      </c>
      <c r="AU34">
        <f t="shared" si="36"/>
        <v>0.89391394733208929</v>
      </c>
      <c r="AW34">
        <f t="shared" si="7"/>
        <v>0.36188849428185943</v>
      </c>
      <c r="AX34">
        <f t="shared" si="7"/>
        <v>5.2138445606937187E-2</v>
      </c>
      <c r="AY34">
        <f t="shared" si="82"/>
        <v>0.41402693988879663</v>
      </c>
      <c r="AZ34">
        <f t="shared" si="37"/>
        <v>0.87406992013384188</v>
      </c>
      <c r="BA34">
        <f t="shared" si="83"/>
        <v>0.12593007986615812</v>
      </c>
      <c r="BB34">
        <f t="shared" si="8"/>
        <v>0.84287651710604106</v>
      </c>
      <c r="BC34">
        <f t="shared" si="84"/>
        <v>0.84287651710604106</v>
      </c>
      <c r="BD34">
        <f t="shared" si="85"/>
        <v>0.79257233720457543</v>
      </c>
      <c r="BE34">
        <f t="shared" si="86"/>
        <v>0.11418845955549706</v>
      </c>
      <c r="BF34">
        <f t="shared" si="9"/>
        <v>25.727357524469401</v>
      </c>
      <c r="BG34">
        <f t="shared" si="87"/>
        <v>9.814009383732912E-3</v>
      </c>
      <c r="BH34">
        <f t="shared" si="88"/>
        <v>2.1567603642932112E-3</v>
      </c>
      <c r="BI34">
        <f t="shared" si="89"/>
        <v>0.90523987943746731</v>
      </c>
      <c r="BJ34">
        <f t="shared" si="90"/>
        <v>2.3825291100006132E-3</v>
      </c>
      <c r="BK34">
        <f t="shared" si="38"/>
        <v>3.5362171367843971E-3</v>
      </c>
      <c r="BL34">
        <f t="shared" si="39"/>
        <v>9.6662870642567196</v>
      </c>
      <c r="BM34">
        <f t="shared" si="91"/>
        <v>3.6582993172842539E-4</v>
      </c>
      <c r="BN34">
        <f t="shared" si="92"/>
        <v>0.5132728000773068</v>
      </c>
      <c r="BO34">
        <f t="shared" si="93"/>
        <v>1.4980197012362055</v>
      </c>
      <c r="BP34">
        <f t="shared" si="94"/>
        <v>0.58534964945976642</v>
      </c>
      <c r="BQ34">
        <f t="shared" si="40"/>
        <v>1.8892010719673838E-5</v>
      </c>
      <c r="BR34">
        <f t="shared" si="95"/>
        <v>1.087279387919873</v>
      </c>
      <c r="BS34">
        <f t="shared" si="96"/>
        <v>0.99899095076509514</v>
      </c>
      <c r="BT34">
        <f t="shared" si="97"/>
        <v>1.0883776145190911</v>
      </c>
      <c r="BU34">
        <f t="shared" si="41"/>
        <v>0.6370814551386067</v>
      </c>
      <c r="BV34">
        <f t="shared" si="42"/>
        <v>0.6370814551386067</v>
      </c>
      <c r="BW34">
        <f t="shared" si="43"/>
        <v>0.6370814551386067</v>
      </c>
      <c r="BX34">
        <f t="shared" si="10"/>
        <v>17.706693846033762</v>
      </c>
      <c r="BY34">
        <f t="shared" si="11"/>
        <v>0.18647276971245358</v>
      </c>
      <c r="BZ34">
        <f t="shared" si="12"/>
        <v>33727.903344016981</v>
      </c>
      <c r="CA34">
        <f t="shared" si="13"/>
        <v>0.34380648432991745</v>
      </c>
      <c r="CB34">
        <f t="shared" si="14"/>
        <v>12949.387066062471</v>
      </c>
      <c r="CC34">
        <f t="shared" si="98"/>
        <v>1.6187778227438283E-4</v>
      </c>
      <c r="CD34">
        <f t="shared" si="99"/>
        <v>3.8960917410696394E-4</v>
      </c>
      <c r="CE34">
        <f t="shared" si="100"/>
        <v>-2.8928706738542234</v>
      </c>
      <c r="CF34">
        <f t="shared" si="101"/>
        <v>11.559033160445569</v>
      </c>
      <c r="CG34">
        <f t="shared" si="102"/>
        <v>7.4843998385654212E-3</v>
      </c>
      <c r="CH34">
        <f t="shared" si="15"/>
        <v>32.469472985927517</v>
      </c>
      <c r="CI34" s="11">
        <f t="shared" si="16"/>
        <v>2038997448.1942041</v>
      </c>
      <c r="CJ34" s="18">
        <f t="shared" si="44"/>
        <v>0.22567346308802486</v>
      </c>
      <c r="CK34" s="18">
        <f t="shared" si="17"/>
        <v>45.134692617604969</v>
      </c>
      <c r="CL34">
        <f t="shared" si="103"/>
        <v>3400</v>
      </c>
      <c r="CM34" s="4">
        <f t="shared" si="18"/>
        <v>1152.8379699838906</v>
      </c>
      <c r="CN34" s="11"/>
      <c r="CO34" s="11"/>
      <c r="CP34" s="11"/>
      <c r="CQ34" s="11"/>
      <c r="CR34" s="11"/>
      <c r="CS34" s="11"/>
      <c r="CT34" s="11"/>
      <c r="CU34" s="13">
        <f t="shared" si="19"/>
        <v>1.6939207750069945</v>
      </c>
      <c r="CV34" s="14">
        <v>0.8</v>
      </c>
      <c r="CW34" s="14">
        <f t="shared" si="104"/>
        <v>0.34486314487944819</v>
      </c>
      <c r="CX34" s="14">
        <f t="shared" si="45"/>
        <v>-0.15111627070030392</v>
      </c>
      <c r="CY34" s="14">
        <f t="shared" si="105"/>
        <v>2.0285420736138038E-2</v>
      </c>
      <c r="CZ34" s="14">
        <f t="shared" si="106"/>
        <v>-1.9416192276857573E-4</v>
      </c>
      <c r="DA34" s="14">
        <f t="shared" si="46"/>
        <v>1.738627314124272E-2</v>
      </c>
      <c r="DB34" s="14">
        <f t="shared" si="47"/>
        <v>0.91782461808626725</v>
      </c>
      <c r="DC34" s="14">
        <f t="shared" si="48"/>
        <v>0.88532086146440725</v>
      </c>
      <c r="DD34" s="14">
        <f t="shared" si="49"/>
        <v>8.5320861464407205E-2</v>
      </c>
      <c r="DE34" s="14">
        <v>0.85</v>
      </c>
      <c r="DF34" s="14">
        <f t="shared" si="50"/>
        <v>0.32457707753359832</v>
      </c>
      <c r="DG34" s="14">
        <f t="shared" si="51"/>
        <v>-0.1422270783061684</v>
      </c>
      <c r="DH34" s="14">
        <f t="shared" si="52"/>
        <v>1.7969092416786635E-2</v>
      </c>
      <c r="DI34" s="14">
        <f t="shared" si="53"/>
        <v>-1.4339016698793053E-4</v>
      </c>
      <c r="DJ34" s="14">
        <f t="shared" si="54"/>
        <v>1.5262101546497419E-2</v>
      </c>
      <c r="DK34" s="14">
        <f t="shared" si="107"/>
        <v>0.92685554949428306</v>
      </c>
      <c r="DL34" s="14">
        <f t="shared" si="108"/>
        <v>0.89003116779292257</v>
      </c>
      <c r="DM34" s="14">
        <f t="shared" si="109"/>
        <v>4.0031167792922595E-2</v>
      </c>
      <c r="DN34" s="14">
        <f t="shared" si="110"/>
        <v>-0.90579387342969342</v>
      </c>
      <c r="DO34" s="14">
        <f t="shared" si="111"/>
        <v>0.8941945667410498</v>
      </c>
      <c r="DP34" s="14">
        <f t="shared" si="55"/>
        <v>0.85</v>
      </c>
      <c r="DQ34" s="14">
        <f t="shared" si="56"/>
        <v>0.32457707753359832</v>
      </c>
      <c r="DR34" s="14">
        <f t="shared" si="57"/>
        <v>-0.1422270783061684</v>
      </c>
      <c r="DS34" s="14">
        <f t="shared" si="58"/>
        <v>1.7969092416786635E-2</v>
      </c>
      <c r="DT34" s="14">
        <f t="shared" si="59"/>
        <v>-1.4339016698793053E-4</v>
      </c>
      <c r="DU34" s="14">
        <f t="shared" si="60"/>
        <v>1.5262101546497419E-2</v>
      </c>
      <c r="DV34" s="14">
        <f t="shared" si="61"/>
        <v>0.92685554949428306</v>
      </c>
      <c r="DW34" s="14">
        <f t="shared" si="62"/>
        <v>0.89003116779292257</v>
      </c>
      <c r="DX34" s="14">
        <f t="shared" si="63"/>
        <v>4.0031167792922595E-2</v>
      </c>
      <c r="DY34" s="14">
        <f t="shared" si="64"/>
        <v>0.8941945667410498</v>
      </c>
      <c r="DZ34" s="14">
        <f t="shared" si="65"/>
        <v>0.30853521835752085</v>
      </c>
      <c r="EA34" s="14">
        <f t="shared" si="66"/>
        <v>-0.13519766397244573</v>
      </c>
      <c r="EB34" s="14">
        <f t="shared" si="67"/>
        <v>1.6236781274122893E-2</v>
      </c>
      <c r="EC34" s="14">
        <f t="shared" si="68"/>
        <v>-1.1128941655091351E-4</v>
      </c>
      <c r="ED34" s="14">
        <f t="shared" si="69"/>
        <v>1.3696901616499068E-2</v>
      </c>
      <c r="EE34" s="14">
        <f t="shared" si="70"/>
        <v>0.93366753694989746</v>
      </c>
      <c r="EF34" s="14">
        <f t="shared" si="71"/>
        <v>0.89393875911434983</v>
      </c>
      <c r="EG34" s="14">
        <f t="shared" si="72"/>
        <v>-2.5580762669996648E-4</v>
      </c>
      <c r="EH34" s="14">
        <f t="shared" si="73"/>
        <v>-0.91158208780904915</v>
      </c>
      <c r="EI34" s="14">
        <f t="shared" si="74"/>
        <v>0.89391394733208929</v>
      </c>
      <c r="EM34">
        <f t="shared" si="20"/>
        <v>1129.8451569296653</v>
      </c>
      <c r="EW34">
        <f t="shared" si="112"/>
        <v>3.5764926925179141</v>
      </c>
      <c r="EX34">
        <f t="shared" si="75"/>
        <v>5.3366469293408207E-2</v>
      </c>
      <c r="EY34">
        <f t="shared" si="113"/>
        <v>1.1290484191808825</v>
      </c>
      <c r="EZ34">
        <f t="shared" si="114"/>
        <v>1.4158480434076722E-2</v>
      </c>
      <c r="FB34" s="16">
        <v>2093.8000000000002</v>
      </c>
      <c r="FC34" s="16">
        <v>9712.4</v>
      </c>
    </row>
    <row r="35" spans="3:159">
      <c r="C35" s="4">
        <f t="shared" si="76"/>
        <v>1152.8379699838906</v>
      </c>
      <c r="D35" s="4">
        <f>Sheet4!J35</f>
        <v>1198.5798784613573</v>
      </c>
      <c r="E35" s="4">
        <f t="shared" si="21"/>
        <v>1199.4025196089217</v>
      </c>
      <c r="F35" s="4">
        <f t="shared" si="22"/>
        <v>-0.82264114756435447</v>
      </c>
      <c r="G35" s="4">
        <f>Sheet5!D35</f>
        <v>1266.534238515409</v>
      </c>
      <c r="H35" s="4">
        <f>Sheet5!F35</f>
        <v>61.143332884928441</v>
      </c>
      <c r="I35" s="4">
        <f t="shared" si="23"/>
        <v>0.91187635323479388</v>
      </c>
      <c r="J35" s="4">
        <f t="shared" si="24"/>
        <v>1199.4820195736322</v>
      </c>
      <c r="K35" s="4">
        <f t="shared" si="0"/>
        <v>1175.7089242226239</v>
      </c>
      <c r="M35" s="4">
        <f t="shared" si="1"/>
        <v>1175.7089242226239</v>
      </c>
      <c r="Q35">
        <f t="shared" si="25"/>
        <v>187.17556505172465</v>
      </c>
      <c r="S35">
        <f t="shared" si="26"/>
        <v>1.2136538819370211</v>
      </c>
      <c r="T35">
        <f t="shared" si="27"/>
        <v>1.3290484159145025E-2</v>
      </c>
      <c r="U35">
        <f t="shared" si="28"/>
        <v>121.3653881937021</v>
      </c>
      <c r="V35">
        <f t="shared" si="77"/>
        <v>681.4666547076373</v>
      </c>
      <c r="W35">
        <f t="shared" si="29"/>
        <v>83.496715748729073</v>
      </c>
      <c r="X35">
        <f t="shared" si="78"/>
        <v>0.79128244349482757</v>
      </c>
      <c r="Y35">
        <f t="shared" si="30"/>
        <v>48.33</v>
      </c>
      <c r="Z35">
        <f t="shared" si="31"/>
        <v>1.0113782349475176</v>
      </c>
      <c r="AA35">
        <f t="shared" si="32"/>
        <v>48.879910095013521</v>
      </c>
      <c r="AB35">
        <f t="shared" si="33"/>
        <v>59.323292635545741</v>
      </c>
      <c r="AC35">
        <f t="shared" si="2"/>
        <v>1.2136538819370211</v>
      </c>
      <c r="AD35">
        <f t="shared" si="34"/>
        <v>48.879910095013521</v>
      </c>
      <c r="AI35">
        <f t="shared" si="115"/>
        <v>0.58082623025603297</v>
      </c>
      <c r="AJ35">
        <f t="shared" si="116"/>
        <v>0.76064767113427256</v>
      </c>
      <c r="AK35">
        <f t="shared" si="35"/>
        <v>2.0639211876628418</v>
      </c>
      <c r="AL35">
        <f t="shared" si="3"/>
        <v>0</v>
      </c>
      <c r="AM35">
        <f t="shared" si="4"/>
        <v>2.0639211876628418</v>
      </c>
      <c r="AN35">
        <f t="shared" si="79"/>
        <v>2.0639211876628418</v>
      </c>
      <c r="AO35">
        <f t="shared" si="5"/>
        <v>0</v>
      </c>
      <c r="AP35">
        <f t="shared" si="6"/>
        <v>30</v>
      </c>
      <c r="AQ35">
        <f t="shared" si="80"/>
        <v>30</v>
      </c>
      <c r="AS35">
        <f t="shared" si="81"/>
        <v>1.7626820453112801</v>
      </c>
      <c r="AU35">
        <f t="shared" si="36"/>
        <v>0.89055857934265481</v>
      </c>
      <c r="AW35">
        <f t="shared" si="7"/>
        <v>0.36152844341929663</v>
      </c>
      <c r="AX35">
        <f t="shared" si="7"/>
        <v>4.4296279893859328E-2</v>
      </c>
      <c r="AY35">
        <f t="shared" si="82"/>
        <v>0.40582472331315594</v>
      </c>
      <c r="AZ35">
        <f t="shared" si="37"/>
        <v>0.8908487399874897</v>
      </c>
      <c r="BA35">
        <f t="shared" si="83"/>
        <v>0.1091512600125103</v>
      </c>
      <c r="BB35">
        <f t="shared" si="8"/>
        <v>0.8518256159857327</v>
      </c>
      <c r="BC35">
        <f t="shared" si="84"/>
        <v>0.8518256159857327</v>
      </c>
      <c r="BD35">
        <f t="shared" si="85"/>
        <v>0.79158677514723763</v>
      </c>
      <c r="BE35">
        <f t="shared" si="86"/>
        <v>9.6989185748608694E-2</v>
      </c>
      <c r="BF35">
        <f t="shared" si="9"/>
        <v>25.714555981188237</v>
      </c>
      <c r="BG35">
        <f t="shared" si="87"/>
        <v>9.5760816433042798E-3</v>
      </c>
      <c r="BH35">
        <f t="shared" si="88"/>
        <v>2.1518281938183257E-3</v>
      </c>
      <c r="BI35">
        <f t="shared" si="89"/>
        <v>0.90744779487745342</v>
      </c>
      <c r="BJ35">
        <f t="shared" si="90"/>
        <v>2.3712969561063509E-3</v>
      </c>
      <c r="BK35">
        <f t="shared" si="38"/>
        <v>3.5151695078552074E-3</v>
      </c>
      <c r="BL35">
        <f t="shared" si="39"/>
        <v>8.7958267855757892</v>
      </c>
      <c r="BM35">
        <f t="shared" si="91"/>
        <v>3.9964060156570018E-4</v>
      </c>
      <c r="BN35">
        <f t="shared" si="92"/>
        <v>0.57013297522937856</v>
      </c>
      <c r="BO35">
        <f t="shared" si="93"/>
        <v>1.5538054193094963</v>
      </c>
      <c r="BP35">
        <f t="shared" si="94"/>
        <v>0.60574489711673607</v>
      </c>
      <c r="BQ35">
        <f t="shared" si="40"/>
        <v>1.5914447617628405E-5</v>
      </c>
      <c r="BR35">
        <f t="shared" si="95"/>
        <v>1.0874874185260885</v>
      </c>
      <c r="BS35">
        <f t="shared" si="96"/>
        <v>0.99914991474126857</v>
      </c>
      <c r="BT35">
        <f t="shared" si="97"/>
        <v>1.0884126620855441</v>
      </c>
      <c r="BU35">
        <f t="shared" si="41"/>
        <v>0.65930041601556078</v>
      </c>
      <c r="BV35">
        <f t="shared" si="42"/>
        <v>0.65930041601556078</v>
      </c>
      <c r="BW35">
        <f t="shared" si="43"/>
        <v>0.65930041601556078</v>
      </c>
      <c r="BX35">
        <f t="shared" si="10"/>
        <v>17.671477811125403</v>
      </c>
      <c r="BY35">
        <f t="shared" si="11"/>
        <v>0.16548556034680312</v>
      </c>
      <c r="BZ35">
        <f t="shared" si="12"/>
        <v>33621.962476690242</v>
      </c>
      <c r="CA35">
        <f t="shared" si="13"/>
        <v>0.37893401253108683</v>
      </c>
      <c r="CB35">
        <f t="shared" si="14"/>
        <v>11712.063050975192</v>
      </c>
      <c r="CC35">
        <f t="shared" si="98"/>
        <v>1.6187778227438283E-4</v>
      </c>
      <c r="CD35">
        <f t="shared" si="99"/>
        <v>4.3076953889689977E-4</v>
      </c>
      <c r="CE35">
        <f t="shared" si="100"/>
        <v>-2.8564601893137729</v>
      </c>
      <c r="CF35">
        <f t="shared" si="101"/>
        <v>11.425001556201474</v>
      </c>
      <c r="CG35">
        <f t="shared" si="102"/>
        <v>7.6610353132045934E-3</v>
      </c>
      <c r="CH35">
        <f t="shared" si="15"/>
        <v>33.499357623953998</v>
      </c>
      <c r="CI35" s="11">
        <f t="shared" si="16"/>
        <v>2010265202.8543782</v>
      </c>
      <c r="CJ35" s="18">
        <f t="shared" si="44"/>
        <v>0.23282274812515588</v>
      </c>
      <c r="CK35" s="18">
        <f t="shared" si="17"/>
        <v>46.564549625031177</v>
      </c>
      <c r="CL35">
        <f t="shared" si="103"/>
        <v>3600</v>
      </c>
      <c r="CM35" s="4">
        <f t="shared" si="18"/>
        <v>1199.4025196089217</v>
      </c>
      <c r="CN35" s="11"/>
      <c r="CO35" s="11"/>
      <c r="CP35" s="11"/>
      <c r="CQ35" s="11"/>
      <c r="CR35" s="11"/>
      <c r="CS35" s="11"/>
      <c r="CT35" s="11"/>
      <c r="CU35" s="13">
        <f t="shared" si="19"/>
        <v>1.7626820453112801</v>
      </c>
      <c r="CV35" s="14">
        <v>0.8</v>
      </c>
      <c r="CW35" s="14">
        <f t="shared" si="104"/>
        <v>0.35886216317647796</v>
      </c>
      <c r="CX35" s="14">
        <f t="shared" si="45"/>
        <v>-0.1572505285064025</v>
      </c>
      <c r="CY35" s="14">
        <f t="shared" si="105"/>
        <v>2.1965737662303583E-2</v>
      </c>
      <c r="CZ35" s="14">
        <f t="shared" si="106"/>
        <v>-2.3690187388377258E-4</v>
      </c>
      <c r="DA35" s="14">
        <f t="shared" si="46"/>
        <v>1.8949604348885363E-2</v>
      </c>
      <c r="DB35" s="14">
        <f t="shared" si="47"/>
        <v>0.91132849485806866</v>
      </c>
      <c r="DC35" s="14">
        <f t="shared" si="48"/>
        <v>0.88222142543921045</v>
      </c>
      <c r="DD35" s="14">
        <f t="shared" si="49"/>
        <v>8.2221425439210405E-2</v>
      </c>
      <c r="DE35" s="14">
        <v>0.85</v>
      </c>
      <c r="DF35" s="14">
        <f t="shared" si="50"/>
        <v>0.33775262416609692</v>
      </c>
      <c r="DG35" s="14">
        <f t="shared" si="51"/>
        <v>-0.14800049741779059</v>
      </c>
      <c r="DH35" s="14">
        <f t="shared" si="52"/>
        <v>1.9457539244116667E-2</v>
      </c>
      <c r="DI35" s="14">
        <f t="shared" si="53"/>
        <v>-1.7495397023048855E-4</v>
      </c>
      <c r="DJ35" s="14">
        <f t="shared" si="54"/>
        <v>1.6622958728855174E-2</v>
      </c>
      <c r="DK35" s="14">
        <f t="shared" si="107"/>
        <v>0.92104222384199008</v>
      </c>
      <c r="DL35" s="14">
        <f t="shared" si="108"/>
        <v>0.88694244267101485</v>
      </c>
      <c r="DM35" s="14">
        <f t="shared" si="109"/>
        <v>3.6942442671014875E-2</v>
      </c>
      <c r="DN35" s="14">
        <f t="shared" si="110"/>
        <v>-0.90557965536391183</v>
      </c>
      <c r="DO35" s="14">
        <f t="shared" si="111"/>
        <v>0.89079424979591593</v>
      </c>
      <c r="DP35" s="14">
        <f t="shared" si="55"/>
        <v>0.85</v>
      </c>
      <c r="DQ35" s="14">
        <f t="shared" si="56"/>
        <v>0.33775262416609692</v>
      </c>
      <c r="DR35" s="14">
        <f t="shared" si="57"/>
        <v>-0.14800049741779059</v>
      </c>
      <c r="DS35" s="14">
        <f t="shared" si="58"/>
        <v>1.9457539244116667E-2</v>
      </c>
      <c r="DT35" s="14">
        <f t="shared" si="59"/>
        <v>-1.7495397023048855E-4</v>
      </c>
      <c r="DU35" s="14">
        <f t="shared" si="60"/>
        <v>1.6622958728855174E-2</v>
      </c>
      <c r="DV35" s="14">
        <f t="shared" si="61"/>
        <v>0.92104222384199008</v>
      </c>
      <c r="DW35" s="14">
        <f t="shared" si="62"/>
        <v>0.88694244267101485</v>
      </c>
      <c r="DX35" s="14">
        <f t="shared" si="63"/>
        <v>3.6942442671014875E-2</v>
      </c>
      <c r="DY35" s="14">
        <f t="shared" si="64"/>
        <v>0.89079424979591593</v>
      </c>
      <c r="DZ35" s="14">
        <f t="shared" si="65"/>
        <v>0.32228511870946142</v>
      </c>
      <c r="EA35" s="14">
        <f t="shared" si="66"/>
        <v>-0.14122276028829703</v>
      </c>
      <c r="EB35" s="14">
        <f t="shared" si="67"/>
        <v>1.7716215589960515E-2</v>
      </c>
      <c r="EC35" s="14">
        <f t="shared" si="68"/>
        <v>-1.3839850736452149E-4</v>
      </c>
      <c r="ED35" s="14">
        <f t="shared" si="69"/>
        <v>1.5032370672250068E-2</v>
      </c>
      <c r="EE35" s="14">
        <f t="shared" si="70"/>
        <v>0.92784683336480334</v>
      </c>
      <c r="EF35" s="14">
        <f t="shared" si="71"/>
        <v>0.89057959133524112</v>
      </c>
      <c r="EG35" s="14">
        <f t="shared" si="72"/>
        <v>-2.1465846067481031E-4</v>
      </c>
      <c r="EH35" s="14">
        <f t="shared" si="73"/>
        <v>-0.9108416337493136</v>
      </c>
      <c r="EI35" s="14">
        <f t="shared" si="74"/>
        <v>0.89055857934265481</v>
      </c>
      <c r="EM35">
        <f t="shared" si="20"/>
        <v>1175.7089242226239</v>
      </c>
      <c r="EW35">
        <f t="shared" si="112"/>
        <v>3.7358794179405557</v>
      </c>
      <c r="EX35">
        <f t="shared" si="75"/>
        <v>5.5744750900368789E-2</v>
      </c>
      <c r="EY35">
        <f t="shared" si="113"/>
        <v>1.1369672119187797</v>
      </c>
      <c r="EZ35">
        <f t="shared" si="114"/>
        <v>1.4257783590731746E-2</v>
      </c>
      <c r="FB35" s="16">
        <v>2189.6999999999998</v>
      </c>
      <c r="FC35" s="16">
        <v>9961.2999999999993</v>
      </c>
    </row>
    <row r="36" spans="3:159">
      <c r="C36" s="4">
        <f t="shared" si="76"/>
        <v>1199.4025196089217</v>
      </c>
      <c r="D36" s="4">
        <f>Sheet4!J36</f>
        <v>1246.9433435794665</v>
      </c>
      <c r="E36" s="4">
        <f t="shared" si="21"/>
        <v>1247.595272285148</v>
      </c>
      <c r="F36" s="4">
        <f t="shared" si="22"/>
        <v>-0.65192870568148464</v>
      </c>
      <c r="G36" s="4">
        <f>Sheet5!D36</f>
        <v>1322.6482177970454</v>
      </c>
      <c r="H36" s="4">
        <f>Sheet5!F36</f>
        <v>67.50631397607458</v>
      </c>
      <c r="I36" s="4">
        <f t="shared" si="23"/>
        <v>0.90031511690867483</v>
      </c>
      <c r="J36" s="4">
        <f t="shared" si="24"/>
        <v>1247.667455274847</v>
      </c>
      <c r="K36" s="4">
        <f t="shared" si="0"/>
        <v>1223.1729315941941</v>
      </c>
      <c r="M36" s="4">
        <f t="shared" si="1"/>
        <v>1223.1729315941941</v>
      </c>
      <c r="Q36">
        <f t="shared" si="25"/>
        <v>195.45542085297896</v>
      </c>
      <c r="S36">
        <f t="shared" si="26"/>
        <v>1.212404281793253</v>
      </c>
      <c r="T36">
        <f t="shared" si="27"/>
        <v>1.2726509661534158E-2</v>
      </c>
      <c r="U36">
        <f t="shared" si="28"/>
        <v>121.24042817932531</v>
      </c>
      <c r="V36">
        <f t="shared" si="77"/>
        <v>680.76500422691163</v>
      </c>
      <c r="W36">
        <f t="shared" si="29"/>
        <v>69.416211349887774</v>
      </c>
      <c r="X36">
        <f t="shared" si="78"/>
        <v>0.79045445791470215</v>
      </c>
      <c r="Y36">
        <f t="shared" si="30"/>
        <v>48.33</v>
      </c>
      <c r="Z36">
        <f t="shared" si="31"/>
        <v>1.0103369014943775</v>
      </c>
      <c r="AA36">
        <f t="shared" si="32"/>
        <v>48.82958244922326</v>
      </c>
      <c r="AB36">
        <f t="shared" si="33"/>
        <v>59.201194839614956</v>
      </c>
      <c r="AC36">
        <f t="shared" si="2"/>
        <v>1.212404281793253</v>
      </c>
      <c r="AD36">
        <f t="shared" si="34"/>
        <v>48.82958244922326</v>
      </c>
      <c r="AI36">
        <f t="shared" si="115"/>
        <v>0.57238575201956787</v>
      </c>
      <c r="AJ36">
        <f t="shared" si="116"/>
        <v>0.7544359928132971</v>
      </c>
      <c r="AK36">
        <f t="shared" si="35"/>
        <v>2.0129776571232503</v>
      </c>
      <c r="AL36">
        <f t="shared" si="3"/>
        <v>0</v>
      </c>
      <c r="AM36">
        <f t="shared" si="4"/>
        <v>2.0129776571232503</v>
      </c>
      <c r="AN36">
        <f t="shared" si="79"/>
        <v>2.0129776571232503</v>
      </c>
      <c r="AO36">
        <f t="shared" si="5"/>
        <v>0</v>
      </c>
      <c r="AP36">
        <f t="shared" si="6"/>
        <v>30</v>
      </c>
      <c r="AQ36">
        <f t="shared" si="80"/>
        <v>30</v>
      </c>
      <c r="AS36">
        <f t="shared" si="81"/>
        <v>1.8338424761532146</v>
      </c>
      <c r="AU36">
        <f t="shared" si="36"/>
        <v>0.88719492372395825</v>
      </c>
      <c r="AW36">
        <f t="shared" si="7"/>
        <v>0.36115620714864594</v>
      </c>
      <c r="AX36">
        <f t="shared" si="7"/>
        <v>3.6826357774110738E-2</v>
      </c>
      <c r="AY36">
        <f t="shared" si="82"/>
        <v>0.39798256492275669</v>
      </c>
      <c r="AZ36">
        <f t="shared" si="37"/>
        <v>0.90746740932920444</v>
      </c>
      <c r="BA36">
        <f t="shared" si="83"/>
        <v>9.2532590670795556E-2</v>
      </c>
      <c r="BB36">
        <f t="shared" si="8"/>
        <v>0.86021442566569395</v>
      </c>
      <c r="BC36">
        <f t="shared" si="84"/>
        <v>0.86021442566569395</v>
      </c>
      <c r="BD36">
        <f t="shared" si="85"/>
        <v>0.79056811609838729</v>
      </c>
      <c r="BE36">
        <f t="shared" si="86"/>
        <v>8.0612609480255129E-2</v>
      </c>
      <c r="BF36">
        <f t="shared" si="9"/>
        <v>25.701314484272068</v>
      </c>
      <c r="BG36">
        <f t="shared" si="87"/>
        <v>9.3421219494754983E-3</v>
      </c>
      <c r="BH36">
        <f t="shared" si="88"/>
        <v>2.146920795339785E-3</v>
      </c>
      <c r="BI36">
        <f t="shared" si="89"/>
        <v>0.90962350660732694</v>
      </c>
      <c r="BJ36">
        <f t="shared" si="90"/>
        <v>2.360230116905481E-3</v>
      </c>
      <c r="BK36">
        <f t="shared" si="38"/>
        <v>3.4942618077202434E-3</v>
      </c>
      <c r="BL36">
        <f t="shared" si="39"/>
        <v>7.9043976899853714</v>
      </c>
      <c r="BM36">
        <f t="shared" si="91"/>
        <v>4.4206553677674464E-4</v>
      </c>
      <c r="BN36">
        <f t="shared" si="92"/>
        <v>0.64383933855953313</v>
      </c>
      <c r="BO36">
        <f t="shared" si="93"/>
        <v>1.6261398502407896</v>
      </c>
      <c r="BP36">
        <f t="shared" si="94"/>
        <v>0.62923056133937627</v>
      </c>
      <c r="BQ36">
        <f t="shared" si="40"/>
        <v>1.3118007157126792E-5</v>
      </c>
      <c r="BR36">
        <f t="shared" si="95"/>
        <v>1.0876828324886916</v>
      </c>
      <c r="BS36">
        <f t="shared" si="96"/>
        <v>0.99929923357650297</v>
      </c>
      <c r="BT36">
        <f t="shared" si="97"/>
        <v>1.0884455786039811</v>
      </c>
      <c r="BU36">
        <f t="shared" si="41"/>
        <v>0.68488322241234523</v>
      </c>
      <c r="BV36">
        <f t="shared" si="42"/>
        <v>0.68488322241234523</v>
      </c>
      <c r="BW36">
        <f t="shared" si="43"/>
        <v>0.68488322241234523</v>
      </c>
      <c r="BX36">
        <f t="shared" si="10"/>
        <v>17.635106794013563</v>
      </c>
      <c r="BY36">
        <f t="shared" si="11"/>
        <v>0.14368241305867427</v>
      </c>
      <c r="BZ36">
        <f t="shared" si="12"/>
        <v>33512.306503762877</v>
      </c>
      <c r="CA36">
        <f t="shared" si="13"/>
        <v>0.42404506313545448</v>
      </c>
      <c r="CB36">
        <f t="shared" si="14"/>
        <v>10431.967833295217</v>
      </c>
      <c r="CC36">
        <f t="shared" si="98"/>
        <v>1.6187778227438283E-4</v>
      </c>
      <c r="CD36">
        <f t="shared" si="99"/>
        <v>4.8362879186585246E-4</v>
      </c>
      <c r="CE36">
        <f t="shared" si="100"/>
        <v>-2.814222023493937</v>
      </c>
      <c r="CF36">
        <f t="shared" si="101"/>
        <v>11.269295541056655</v>
      </c>
      <c r="CG36">
        <f t="shared" si="102"/>
        <v>7.8742003892462772E-3</v>
      </c>
      <c r="CH36">
        <f t="shared" si="15"/>
        <v>34.672027348157648</v>
      </c>
      <c r="CI36" s="11">
        <f t="shared" si="16"/>
        <v>1983316920.9082742</v>
      </c>
      <c r="CJ36" s="18">
        <f t="shared" si="44"/>
        <v>0.24096376338113173</v>
      </c>
      <c r="CK36" s="18">
        <f t="shared" si="17"/>
        <v>48.192752676226348</v>
      </c>
      <c r="CL36">
        <f t="shared" si="103"/>
        <v>3800</v>
      </c>
      <c r="CM36" s="4">
        <f t="shared" si="18"/>
        <v>1247.595272285148</v>
      </c>
      <c r="CN36" s="11"/>
      <c r="CO36" s="11"/>
      <c r="CP36" s="11"/>
      <c r="CQ36" s="11"/>
      <c r="CR36" s="11"/>
      <c r="CS36" s="11"/>
      <c r="CT36" s="11"/>
      <c r="CU36" s="13">
        <f t="shared" si="19"/>
        <v>1.8338424761532146</v>
      </c>
      <c r="CV36" s="14">
        <v>0.8</v>
      </c>
      <c r="CW36" s="14">
        <f t="shared" si="104"/>
        <v>0.37334962347167661</v>
      </c>
      <c r="CX36" s="14">
        <f t="shared" si="45"/>
        <v>-0.16359881768788184</v>
      </c>
      <c r="CY36" s="14">
        <f t="shared" si="105"/>
        <v>2.3775074500155799E-2</v>
      </c>
      <c r="CZ36" s="14">
        <f t="shared" si="106"/>
        <v>-2.8874118265303855E-4</v>
      </c>
      <c r="DA36" s="14">
        <f t="shared" si="46"/>
        <v>2.0654041736306441E-2</v>
      </c>
      <c r="DB36" s="14">
        <f t="shared" si="47"/>
        <v>0.90438497882534519</v>
      </c>
      <c r="DC36" s="14">
        <f t="shared" si="48"/>
        <v>0.87914420309327423</v>
      </c>
      <c r="DD36" s="14">
        <f t="shared" si="49"/>
        <v>7.914420309327419E-2</v>
      </c>
      <c r="DE36" s="14">
        <v>0.85</v>
      </c>
      <c r="DF36" s="14">
        <f t="shared" si="50"/>
        <v>0.35138788091451922</v>
      </c>
      <c r="DG36" s="14">
        <f t="shared" si="51"/>
        <v>-0.15397535782388883</v>
      </c>
      <c r="DH36" s="14">
        <f t="shared" si="52"/>
        <v>2.1060273605674348E-2</v>
      </c>
      <c r="DI36" s="14">
        <f t="shared" si="53"/>
        <v>-2.1323772347609147E-4</v>
      </c>
      <c r="DJ36" s="14">
        <f t="shared" si="54"/>
        <v>1.8104838661664336E-2</v>
      </c>
      <c r="DK36" s="14">
        <f t="shared" si="107"/>
        <v>0.91482329525419515</v>
      </c>
      <c r="DL36" s="14">
        <f t="shared" si="108"/>
        <v>0.88386088166977095</v>
      </c>
      <c r="DM36" s="14">
        <f t="shared" si="109"/>
        <v>3.386088166977097E-2</v>
      </c>
      <c r="DN36" s="14">
        <f t="shared" si="110"/>
        <v>-0.90566642847006562</v>
      </c>
      <c r="DO36" s="14">
        <f t="shared" si="111"/>
        <v>0.88738780703947684</v>
      </c>
      <c r="DP36" s="14">
        <f t="shared" si="55"/>
        <v>0.85</v>
      </c>
      <c r="DQ36" s="14">
        <f t="shared" si="56"/>
        <v>0.35138788091451922</v>
      </c>
      <c r="DR36" s="14">
        <f t="shared" si="57"/>
        <v>-0.15397535782388883</v>
      </c>
      <c r="DS36" s="14">
        <f t="shared" si="58"/>
        <v>2.1060273605674348E-2</v>
      </c>
      <c r="DT36" s="14">
        <f t="shared" si="59"/>
        <v>-2.1323772347609147E-4</v>
      </c>
      <c r="DU36" s="14">
        <f t="shared" si="60"/>
        <v>1.8104838661664336E-2</v>
      </c>
      <c r="DV36" s="14">
        <f t="shared" si="61"/>
        <v>0.91482329525419515</v>
      </c>
      <c r="DW36" s="14">
        <f t="shared" si="62"/>
        <v>0.88386088166977095</v>
      </c>
      <c r="DX36" s="14">
        <f t="shared" si="63"/>
        <v>3.386088166977097E-2</v>
      </c>
      <c r="DY36" s="14">
        <f t="shared" si="64"/>
        <v>0.88738780703947684</v>
      </c>
      <c r="DZ36" s="14">
        <f t="shared" si="65"/>
        <v>0.33658305467798039</v>
      </c>
      <c r="EA36" s="14">
        <f t="shared" si="66"/>
        <v>-0.14748800142628413</v>
      </c>
      <c r="EB36" s="14">
        <f t="shared" si="67"/>
        <v>1.9323017459679351E-2</v>
      </c>
      <c r="EC36" s="14">
        <f t="shared" si="68"/>
        <v>-1.7194572413619291E-4</v>
      </c>
      <c r="ED36" s="14">
        <f t="shared" si="69"/>
        <v>1.6499360400033754E-2</v>
      </c>
      <c r="EE36" s="14">
        <f t="shared" si="70"/>
        <v>0.921566114263211</v>
      </c>
      <c r="EF36" s="14">
        <f t="shared" si="71"/>
        <v>0.88721221320921873</v>
      </c>
      <c r="EG36" s="14">
        <f t="shared" si="72"/>
        <v>-1.7559383025811393E-4</v>
      </c>
      <c r="EH36" s="14">
        <f t="shared" si="73"/>
        <v>-0.9103629818162593</v>
      </c>
      <c r="EI36" s="14">
        <f t="shared" si="74"/>
        <v>0.88719492372395825</v>
      </c>
      <c r="EM36">
        <f t="shared" si="20"/>
        <v>1223.1729315941941</v>
      </c>
      <c r="EW36">
        <f t="shared" si="112"/>
        <v>3.901618887754474</v>
      </c>
      <c r="EX36">
        <f t="shared" si="75"/>
        <v>5.8217824687163876E-2</v>
      </c>
      <c r="EY36">
        <f t="shared" si="113"/>
        <v>1.1453640437192902</v>
      </c>
      <c r="EZ36">
        <f t="shared" si="114"/>
        <v>1.436308144752518E-2</v>
      </c>
    </row>
    <row r="37" spans="3:159">
      <c r="C37" s="4">
        <f t="shared" si="76"/>
        <v>1247.595272285148</v>
      </c>
      <c r="D37" s="4">
        <f>Sheet4!J37</f>
        <v>1297.4736740655921</v>
      </c>
      <c r="E37" s="4">
        <f t="shared" si="21"/>
        <v>1297.6934635387131</v>
      </c>
      <c r="F37" s="4">
        <f t="shared" si="22"/>
        <v>-0.21978947312095443</v>
      </c>
      <c r="G37" s="4">
        <f>Sheet5!D37</f>
        <v>1380.8411293921199</v>
      </c>
      <c r="H37" s="4">
        <f>Sheet5!F37</f>
        <v>73.584770535441521</v>
      </c>
      <c r="I37" s="4">
        <f t="shared" si="23"/>
        <v>0.88529222487948067</v>
      </c>
      <c r="J37" s="4">
        <f t="shared" si="24"/>
        <v>1297.7219417753315</v>
      </c>
      <c r="K37" s="4">
        <f t="shared" si="0"/>
        <v>1272.5344731753701</v>
      </c>
      <c r="M37" s="4">
        <f t="shared" si="1"/>
        <v>1272.5344731753701</v>
      </c>
      <c r="Q37">
        <f t="shared" si="25"/>
        <v>204.09827737182712</v>
      </c>
      <c r="S37">
        <f t="shared" si="26"/>
        <v>1.2111060894332681</v>
      </c>
      <c r="T37">
        <f t="shared" si="27"/>
        <v>1.2186286831736557E-2</v>
      </c>
      <c r="U37">
        <f t="shared" si="28"/>
        <v>121.11060894332681</v>
      </c>
      <c r="V37">
        <f t="shared" si="77"/>
        <v>680.03606921678011</v>
      </c>
      <c r="W37">
        <f t="shared" si="29"/>
        <v>55.937155801772711</v>
      </c>
      <c r="X37">
        <f t="shared" si="78"/>
        <v>0.78959017226281736</v>
      </c>
      <c r="Y37">
        <f t="shared" si="30"/>
        <v>48.33</v>
      </c>
      <c r="Z37">
        <f t="shared" si="31"/>
        <v>1.0092550745277236</v>
      </c>
      <c r="AA37">
        <f t="shared" si="32"/>
        <v>48.777297751924877</v>
      </c>
      <c r="AB37">
        <f t="shared" si="33"/>
        <v>59.074482333455876</v>
      </c>
      <c r="AC37">
        <f t="shared" si="2"/>
        <v>1.2111060894332681</v>
      </c>
      <c r="AD37">
        <f t="shared" si="34"/>
        <v>48.777297751924877</v>
      </c>
      <c r="AI37">
        <f t="shared" si="115"/>
        <v>0.56394920137776594</v>
      </c>
      <c r="AJ37">
        <f t="shared" si="116"/>
        <v>0.74816097405503867</v>
      </c>
      <c r="AK37">
        <f t="shared" si="35"/>
        <v>1.9626710834022965</v>
      </c>
      <c r="AL37">
        <f t="shared" si="3"/>
        <v>0</v>
      </c>
      <c r="AM37">
        <f t="shared" si="4"/>
        <v>1.9626710834022965</v>
      </c>
      <c r="AN37">
        <f t="shared" si="79"/>
        <v>1.9626710834022965</v>
      </c>
      <c r="AO37">
        <f t="shared" si="5"/>
        <v>0</v>
      </c>
      <c r="AP37">
        <f t="shared" si="6"/>
        <v>30</v>
      </c>
      <c r="AQ37">
        <f t="shared" si="80"/>
        <v>30</v>
      </c>
      <c r="AS37">
        <f t="shared" si="81"/>
        <v>1.9078477858701199</v>
      </c>
      <c r="AU37">
        <f t="shared" si="36"/>
        <v>0.88381796953082359</v>
      </c>
      <c r="AW37">
        <f t="shared" si="7"/>
        <v>0.36076949601942754</v>
      </c>
      <c r="AX37">
        <f t="shared" si="7"/>
        <v>2.9675513433586237E-2</v>
      </c>
      <c r="AY37">
        <f t="shared" si="82"/>
        <v>0.39044500945301375</v>
      </c>
      <c r="AZ37">
        <f t="shared" si="37"/>
        <v>0.92399566465157401</v>
      </c>
      <c r="BA37">
        <f t="shared" si="83"/>
        <v>7.6004335348425989E-2</v>
      </c>
      <c r="BB37">
        <f t="shared" si="8"/>
        <v>0.86812312596467844</v>
      </c>
      <c r="BC37">
        <f t="shared" si="84"/>
        <v>0.86812312596467844</v>
      </c>
      <c r="BD37">
        <f t="shared" si="85"/>
        <v>0.7895101232110634</v>
      </c>
      <c r="BE37">
        <f t="shared" si="86"/>
        <v>6.4942071116901118E-2</v>
      </c>
      <c r="BF37">
        <f t="shared" si="9"/>
        <v>25.687550846629225</v>
      </c>
      <c r="BG37">
        <f t="shared" si="87"/>
        <v>9.1110917487997774E-3</v>
      </c>
      <c r="BH37">
        <f t="shared" si="88"/>
        <v>2.142018532056368E-3</v>
      </c>
      <c r="BI37">
        <f t="shared" si="89"/>
        <v>0.91177644889225962</v>
      </c>
      <c r="BJ37">
        <f t="shared" si="90"/>
        <v>2.3492803906689638E-3</v>
      </c>
      <c r="BK37">
        <f t="shared" si="38"/>
        <v>3.4733964429651443E-3</v>
      </c>
      <c r="BL37">
        <f t="shared" si="39"/>
        <v>6.9768110276112889</v>
      </c>
      <c r="BM37">
        <f t="shared" si="91"/>
        <v>4.9784872045679606E-4</v>
      </c>
      <c r="BN37">
        <f t="shared" si="92"/>
        <v>0.74474987460475039</v>
      </c>
      <c r="BO37">
        <f t="shared" si="93"/>
        <v>1.7252062890192499</v>
      </c>
      <c r="BP37">
        <f t="shared" si="94"/>
        <v>0.65702924834088205</v>
      </c>
      <c r="BQ37">
        <f t="shared" si="40"/>
        <v>1.0479880220926216E-5</v>
      </c>
      <c r="BR37">
        <f t="shared" si="95"/>
        <v>1.0878672170360797</v>
      </c>
      <c r="BS37">
        <f t="shared" si="96"/>
        <v>0.99944012085512068</v>
      </c>
      <c r="BT37">
        <f t="shared" si="97"/>
        <v>1.0884766324022501</v>
      </c>
      <c r="BU37">
        <f t="shared" si="41"/>
        <v>0.71516098362386493</v>
      </c>
      <c r="BV37">
        <f t="shared" si="42"/>
        <v>0.71516098362386493</v>
      </c>
      <c r="BW37">
        <f t="shared" si="43"/>
        <v>0.71516098362386493</v>
      </c>
      <c r="BX37">
        <f t="shared" si="10"/>
        <v>17.597361127151494</v>
      </c>
      <c r="BY37">
        <f t="shared" si="11"/>
        <v>0.12092063068954066</v>
      </c>
      <c r="BZ37">
        <f t="shared" si="12"/>
        <v>33398.252382260034</v>
      </c>
      <c r="CA37">
        <f t="shared" si="13"/>
        <v>0.48473908392975162</v>
      </c>
      <c r="CB37">
        <f t="shared" si="14"/>
        <v>9094.7263396182334</v>
      </c>
      <c r="CC37">
        <f t="shared" si="98"/>
        <v>1.6187778227438283E-4</v>
      </c>
      <c r="CD37">
        <f t="shared" si="99"/>
        <v>5.5473906653158087E-4</v>
      </c>
      <c r="CE37">
        <f t="shared" si="100"/>
        <v>-2.7638133960417473</v>
      </c>
      <c r="CF37">
        <f t="shared" si="101"/>
        <v>11.08324632814584</v>
      </c>
      <c r="CG37">
        <f t="shared" si="102"/>
        <v>8.1407801940837788E-3</v>
      </c>
      <c r="CH37">
        <f t="shared" si="15"/>
        <v>36.044271210575161</v>
      </c>
      <c r="CI37" s="11">
        <f t="shared" si="16"/>
        <v>1958995851.3469954</v>
      </c>
      <c r="CJ37" s="18">
        <f t="shared" si="44"/>
        <v>0.25049095626782558</v>
      </c>
      <c r="CK37" s="18">
        <f t="shared" si="17"/>
        <v>50.098191253565119</v>
      </c>
      <c r="CL37">
        <f t="shared" si="103"/>
        <v>4000</v>
      </c>
      <c r="CM37" s="4">
        <f t="shared" si="18"/>
        <v>1297.6934635387131</v>
      </c>
      <c r="CN37" s="11"/>
      <c r="CO37" s="11"/>
      <c r="CP37" s="11"/>
      <c r="CQ37" s="11"/>
      <c r="CR37" s="11"/>
      <c r="CS37" s="11"/>
      <c r="CT37" s="11"/>
      <c r="CU37" s="13">
        <f t="shared" si="19"/>
        <v>1.9078477858701199</v>
      </c>
      <c r="CV37" s="14">
        <v>0.8</v>
      </c>
      <c r="CW37" s="14">
        <f t="shared" si="104"/>
        <v>0.38841626898621917</v>
      </c>
      <c r="CX37" s="14">
        <f t="shared" si="45"/>
        <v>-0.17020090119818859</v>
      </c>
      <c r="CY37" s="14">
        <f t="shared" si="105"/>
        <v>2.5732695184067029E-2</v>
      </c>
      <c r="CZ37" s="14">
        <f t="shared" si="106"/>
        <v>-3.518983283400173E-4</v>
      </c>
      <c r="DA37" s="14">
        <f t="shared" si="46"/>
        <v>2.252277286923875E-2</v>
      </c>
      <c r="DB37" s="14">
        <f t="shared" si="47"/>
        <v>0.89693198051787804</v>
      </c>
      <c r="DC37" s="14">
        <f t="shared" si="48"/>
        <v>0.87608508759057913</v>
      </c>
      <c r="DD37" s="14">
        <f t="shared" si="49"/>
        <v>7.6085087590579081E-2</v>
      </c>
      <c r="DE37" s="14">
        <v>0.85</v>
      </c>
      <c r="DF37" s="14">
        <f t="shared" si="50"/>
        <v>0.36556825316350045</v>
      </c>
      <c r="DG37" s="14">
        <f t="shared" si="51"/>
        <v>-0.16018908348064811</v>
      </c>
      <c r="DH37" s="14">
        <f t="shared" si="52"/>
        <v>2.2794359747824088E-2</v>
      </c>
      <c r="DI37" s="14">
        <f t="shared" si="53"/>
        <v>-2.5987979179414704E-4</v>
      </c>
      <c r="DJ37" s="14">
        <f t="shared" si="54"/>
        <v>1.9727473956097155E-2</v>
      </c>
      <c r="DK37" s="14">
        <f t="shared" si="107"/>
        <v>0.90814198041689076</v>
      </c>
      <c r="DL37" s="14">
        <f t="shared" si="108"/>
        <v>0.88078050332608282</v>
      </c>
      <c r="DM37" s="14">
        <f t="shared" si="109"/>
        <v>3.0780503326082842E-2</v>
      </c>
      <c r="DN37" s="14">
        <f t="shared" si="110"/>
        <v>-0.90609168528992601</v>
      </c>
      <c r="DO37" s="14">
        <f t="shared" si="111"/>
        <v>0.88397062772542034</v>
      </c>
      <c r="DP37" s="14">
        <f t="shared" si="55"/>
        <v>0.85</v>
      </c>
      <c r="DQ37" s="14">
        <f t="shared" si="56"/>
        <v>0.36556825316350045</v>
      </c>
      <c r="DR37" s="14">
        <f t="shared" si="57"/>
        <v>-0.16018908348064811</v>
      </c>
      <c r="DS37" s="14">
        <f t="shared" si="58"/>
        <v>2.2794359747824088E-2</v>
      </c>
      <c r="DT37" s="14">
        <f t="shared" si="59"/>
        <v>-2.5987979179414704E-4</v>
      </c>
      <c r="DU37" s="14">
        <f t="shared" si="60"/>
        <v>1.9727473956097155E-2</v>
      </c>
      <c r="DV37" s="14">
        <f t="shared" si="61"/>
        <v>0.90814198041689076</v>
      </c>
      <c r="DW37" s="14">
        <f t="shared" si="62"/>
        <v>0.88078050332608282</v>
      </c>
      <c r="DX37" s="14">
        <f t="shared" si="63"/>
        <v>3.0780503326082842E-2</v>
      </c>
      <c r="DY37" s="14">
        <f t="shared" si="64"/>
        <v>0.88397062772542034</v>
      </c>
      <c r="DZ37" s="14">
        <f t="shared" si="65"/>
        <v>0.35151961551995758</v>
      </c>
      <c r="EA37" s="14">
        <f t="shared" si="66"/>
        <v>-0.15403308287393144</v>
      </c>
      <c r="EB37" s="14">
        <f t="shared" si="67"/>
        <v>2.1076067473572702E-2</v>
      </c>
      <c r="EC37" s="14">
        <f t="shared" si="68"/>
        <v>-2.1363773524584741E-4</v>
      </c>
      <c r="ED37" s="14">
        <f t="shared" si="69"/>
        <v>1.8119526890079927E-2</v>
      </c>
      <c r="EE37" s="14">
        <f t="shared" si="70"/>
        <v>0.91476222130090667</v>
      </c>
      <c r="EF37" s="14">
        <f t="shared" si="71"/>
        <v>0.88383168100177811</v>
      </c>
      <c r="EG37" s="14">
        <f t="shared" si="72"/>
        <v>-1.3894672364223037E-4</v>
      </c>
      <c r="EH37" s="14">
        <f t="shared" si="73"/>
        <v>-0.91018188711855674</v>
      </c>
      <c r="EI37" s="14">
        <f t="shared" si="74"/>
        <v>0.88381796953082359</v>
      </c>
      <c r="EM37">
        <f t="shared" si="20"/>
        <v>1272.5344731753701</v>
      </c>
      <c r="EW37">
        <f t="shared" si="112"/>
        <v>4.0747611986616805</v>
      </c>
      <c r="EX37">
        <f t="shared" si="75"/>
        <v>6.0801359622870414E-2</v>
      </c>
      <c r="EY37">
        <f t="shared" si="113"/>
        <v>1.1543122650511286</v>
      </c>
      <c r="EZ37">
        <f t="shared" si="114"/>
        <v>1.4475293833189328E-2</v>
      </c>
    </row>
    <row r="38" spans="3:159">
      <c r="C38" s="4">
        <f t="shared" si="76"/>
        <v>1297.6934635387131</v>
      </c>
      <c r="D38" s="4">
        <f>Sheet4!J38</f>
        <v>1350.8180388433314</v>
      </c>
      <c r="E38" s="4">
        <f t="shared" si="21"/>
        <v>1350.1107516344171</v>
      </c>
      <c r="F38" s="4">
        <f t="shared" si="22"/>
        <v>0.70728720891429475</v>
      </c>
      <c r="G38" s="4">
        <f>Sheet5!D38</f>
        <v>1441.2627986915509</v>
      </c>
      <c r="H38" s="4">
        <f>Sheet5!F38</f>
        <v>78.884295050238961</v>
      </c>
      <c r="I38" s="4">
        <f t="shared" si="23"/>
        <v>0.86436193730314437</v>
      </c>
      <c r="J38" s="4">
        <f t="shared" si="24"/>
        <v>1349.9997621719626</v>
      </c>
      <c r="K38" s="4">
        <f t="shared" si="0"/>
        <v>1324.2557511910222</v>
      </c>
      <c r="M38" s="4">
        <f t="shared" si="1"/>
        <v>1324.2557511910222</v>
      </c>
      <c r="Q38">
        <f t="shared" si="25"/>
        <v>213.18805984806914</v>
      </c>
      <c r="S38">
        <f t="shared" si="26"/>
        <v>1.2097473280697095</v>
      </c>
      <c r="T38">
        <f t="shared" si="27"/>
        <v>1.1665257897572976E-2</v>
      </c>
      <c r="U38">
        <f t="shared" si="28"/>
        <v>120.97473280697095</v>
      </c>
      <c r="V38">
        <f t="shared" si="77"/>
        <v>679.27312471114192</v>
      </c>
      <c r="W38">
        <f t="shared" si="29"/>
        <v>42.942077558229514</v>
      </c>
      <c r="X38">
        <f t="shared" si="78"/>
        <v>0.7886811940151931</v>
      </c>
      <c r="Y38">
        <f t="shared" si="30"/>
        <v>48.33</v>
      </c>
      <c r="Z38">
        <f t="shared" si="31"/>
        <v>1.0081227733914246</v>
      </c>
      <c r="AA38">
        <f t="shared" si="32"/>
        <v>48.722573638007553</v>
      </c>
      <c r="AB38">
        <f t="shared" si="33"/>
        <v>58.942003275259303</v>
      </c>
      <c r="AC38">
        <f t="shared" si="2"/>
        <v>1.2097473280697095</v>
      </c>
      <c r="AD38">
        <f t="shared" si="34"/>
        <v>48.722573638007553</v>
      </c>
      <c r="AI38">
        <f t="shared" si="115"/>
        <v>0.55545962832357432</v>
      </c>
      <c r="AJ38">
        <f t="shared" si="116"/>
        <v>0.74177882494518765</v>
      </c>
      <c r="AK38">
        <f t="shared" si="35"/>
        <v>1.9126692758625725</v>
      </c>
      <c r="AL38">
        <f t="shared" si="3"/>
        <v>0</v>
      </c>
      <c r="AM38">
        <f t="shared" si="4"/>
        <v>1.9126692758625725</v>
      </c>
      <c r="AN38">
        <f t="shared" si="79"/>
        <v>1.9126692758625725</v>
      </c>
      <c r="AO38">
        <f t="shared" si="5"/>
        <v>0</v>
      </c>
      <c r="AP38">
        <f t="shared" si="6"/>
        <v>30</v>
      </c>
      <c r="AQ38">
        <f t="shared" si="80"/>
        <v>30</v>
      </c>
      <c r="AS38">
        <f t="shared" si="81"/>
        <v>1.9853909313208729</v>
      </c>
      <c r="AU38">
        <f t="shared" si="36"/>
        <v>0.88041632622748811</v>
      </c>
      <c r="AW38">
        <f t="shared" si="7"/>
        <v>0.36036474233466065</v>
      </c>
      <c r="AX38">
        <f t="shared" si="7"/>
        <v>2.2781426427207745E-2</v>
      </c>
      <c r="AY38">
        <f t="shared" si="82"/>
        <v>0.38314616876186841</v>
      </c>
      <c r="AZ38">
        <f t="shared" si="37"/>
        <v>0.94054116082949324</v>
      </c>
      <c r="BA38">
        <f t="shared" si="83"/>
        <v>5.9458839170506761E-2</v>
      </c>
      <c r="BB38">
        <f t="shared" si="8"/>
        <v>0.87563724698361589</v>
      </c>
      <c r="BC38">
        <f t="shared" si="84"/>
        <v>0.87563724698361589</v>
      </c>
      <c r="BD38">
        <f t="shared" si="85"/>
        <v>0.78840307179776603</v>
      </c>
      <c r="BE38">
        <f t="shared" si="86"/>
        <v>4.9841020680279444E-2</v>
      </c>
      <c r="BF38">
        <f t="shared" si="9"/>
        <v>25.673137143709692</v>
      </c>
      <c r="BG38">
        <f t="shared" si="87"/>
        <v>8.8814659834180413E-3</v>
      </c>
      <c r="BH38">
        <f t="shared" si="88"/>
        <v>2.1370902545594329E-3</v>
      </c>
      <c r="BI38">
        <f t="shared" si="89"/>
        <v>0.91392068782869285</v>
      </c>
      <c r="BJ38">
        <f t="shared" si="90"/>
        <v>2.3383760571573948E-3</v>
      </c>
      <c r="BK38">
        <f t="shared" si="38"/>
        <v>3.4524266620692273E-3</v>
      </c>
      <c r="BL38">
        <f t="shared" si="39"/>
        <v>5.9885703754142758</v>
      </c>
      <c r="BM38">
        <f t="shared" si="91"/>
        <v>5.765026451459872E-4</v>
      </c>
      <c r="BN38">
        <f t="shared" si="92"/>
        <v>0.89474669939258722</v>
      </c>
      <c r="BO38">
        <f t="shared" si="93"/>
        <v>1.8725253812840483</v>
      </c>
      <c r="BP38">
        <f t="shared" si="94"/>
        <v>0.69125167386848163</v>
      </c>
      <c r="BQ38">
        <f t="shared" si="40"/>
        <v>7.9749168543604795E-6</v>
      </c>
      <c r="BR38">
        <f t="shared" si="95"/>
        <v>1.0880423245547759</v>
      </c>
      <c r="BS38">
        <f t="shared" si="96"/>
        <v>0.99957391618126334</v>
      </c>
      <c r="BT38">
        <f t="shared" si="97"/>
        <v>1.0885061193988477</v>
      </c>
      <c r="BU38">
        <f t="shared" si="41"/>
        <v>0.75243167705053882</v>
      </c>
      <c r="BV38">
        <f t="shared" si="42"/>
        <v>0.75243167705053882</v>
      </c>
      <c r="BW38">
        <f t="shared" si="43"/>
        <v>0.75243167705053882</v>
      </c>
      <c r="BX38">
        <f t="shared" si="10"/>
        <v>17.55789769494212</v>
      </c>
      <c r="BY38">
        <f t="shared" si="11"/>
        <v>9.6979120396214008E-2</v>
      </c>
      <c r="BZ38">
        <f t="shared" si="12"/>
        <v>33278.736601840144</v>
      </c>
      <c r="CA38">
        <f t="shared" si="13"/>
        <v>0.5720522865306632</v>
      </c>
      <c r="CB38">
        <f t="shared" si="14"/>
        <v>7679.0065084504067</v>
      </c>
      <c r="CC38">
        <f t="shared" si="98"/>
        <v>1.6187778227438283E-4</v>
      </c>
      <c r="CD38">
        <f t="shared" si="99"/>
        <v>6.5701207499277165E-4</v>
      </c>
      <c r="CE38">
        <f t="shared" si="100"/>
        <v>-2.7011719083043162</v>
      </c>
      <c r="CF38">
        <f t="shared" si="101"/>
        <v>10.851857923137537</v>
      </c>
      <c r="CG38">
        <f t="shared" si="102"/>
        <v>8.4916444488975663E-3</v>
      </c>
      <c r="CH38">
        <f t="shared" si="15"/>
        <v>37.714290800136254</v>
      </c>
      <c r="CI38" s="11">
        <f t="shared" si="16"/>
        <v>1938990890.762224</v>
      </c>
      <c r="CJ38" s="18">
        <f t="shared" si="44"/>
        <v>0.26208644047851959</v>
      </c>
      <c r="CK38" s="18">
        <f t="shared" si="17"/>
        <v>52.417288095703917</v>
      </c>
      <c r="CL38">
        <f t="shared" si="103"/>
        <v>4200</v>
      </c>
      <c r="CM38" s="4">
        <f t="shared" si="18"/>
        <v>1350.1107516344171</v>
      </c>
      <c r="CN38" s="11"/>
      <c r="CO38" s="11"/>
      <c r="CP38" s="11"/>
      <c r="CQ38" s="11"/>
      <c r="CR38" s="11"/>
      <c r="CS38" s="11"/>
      <c r="CT38" s="11"/>
      <c r="CU38" s="13">
        <f t="shared" si="19"/>
        <v>1.9853909313208729</v>
      </c>
      <c r="CV38" s="14">
        <v>0.8</v>
      </c>
      <c r="CW38" s="14">
        <f t="shared" si="104"/>
        <v>0.40420317791286647</v>
      </c>
      <c r="CX38" s="14">
        <f t="shared" si="45"/>
        <v>-0.17711859837256835</v>
      </c>
      <c r="CY38" s="14">
        <f t="shared" si="105"/>
        <v>2.7866979526166253E-2</v>
      </c>
      <c r="CZ38" s="14">
        <f t="shared" si="106"/>
        <v>-4.2946597407067077E-4</v>
      </c>
      <c r="DA38" s="14">
        <f t="shared" si="46"/>
        <v>2.4589287660010475E-2</v>
      </c>
      <c r="DB38" s="14">
        <f t="shared" si="47"/>
        <v>0.88887636003696358</v>
      </c>
      <c r="DC38" s="14">
        <f t="shared" si="48"/>
        <v>0.87303468363880044</v>
      </c>
      <c r="DD38" s="14">
        <f t="shared" si="49"/>
        <v>7.3034683638800391E-2</v>
      </c>
      <c r="DE38" s="14">
        <v>0.85</v>
      </c>
      <c r="DF38" s="14">
        <f t="shared" si="50"/>
        <v>0.38042652038858021</v>
      </c>
      <c r="DG38" s="14">
        <f t="shared" si="51"/>
        <v>-0.16669985729182904</v>
      </c>
      <c r="DH38" s="14">
        <f t="shared" si="52"/>
        <v>2.4684936881309901E-2</v>
      </c>
      <c r="DI38" s="14">
        <f t="shared" si="53"/>
        <v>-3.1716413218171104E-4</v>
      </c>
      <c r="DJ38" s="14">
        <f t="shared" si="54"/>
        <v>2.1519408976657328E-2</v>
      </c>
      <c r="DK38" s="14">
        <f t="shared" si="107"/>
        <v>0.90091330463318431</v>
      </c>
      <c r="DL38" s="14">
        <f t="shared" si="108"/>
        <v>0.87768936557657595</v>
      </c>
      <c r="DM38" s="14">
        <f t="shared" si="109"/>
        <v>2.7689365576575975E-2</v>
      </c>
      <c r="DN38" s="14">
        <f t="shared" si="110"/>
        <v>-0.90690636124448953</v>
      </c>
      <c r="DO38" s="14">
        <f t="shared" si="111"/>
        <v>0.88053166981713482</v>
      </c>
      <c r="DP38" s="14">
        <f t="shared" si="55"/>
        <v>0.85</v>
      </c>
      <c r="DQ38" s="14">
        <f t="shared" si="56"/>
        <v>0.38042652038858021</v>
      </c>
      <c r="DR38" s="14">
        <f t="shared" si="57"/>
        <v>-0.16669985729182904</v>
      </c>
      <c r="DS38" s="14">
        <f t="shared" si="58"/>
        <v>2.4684936881309901E-2</v>
      </c>
      <c r="DT38" s="14">
        <f t="shared" si="59"/>
        <v>-3.1716413218171104E-4</v>
      </c>
      <c r="DU38" s="14">
        <f t="shared" si="60"/>
        <v>2.1519408976657332E-2</v>
      </c>
      <c r="DV38" s="14">
        <f t="shared" si="61"/>
        <v>0.90091330463318431</v>
      </c>
      <c r="DW38" s="14">
        <f t="shared" si="62"/>
        <v>0.87768936557657595</v>
      </c>
      <c r="DX38" s="14">
        <f t="shared" si="63"/>
        <v>2.7689365576575975E-2</v>
      </c>
      <c r="DY38" s="14">
        <f t="shared" si="64"/>
        <v>0.88053166981713482</v>
      </c>
      <c r="DZ38" s="14">
        <f t="shared" si="65"/>
        <v>0.36723556166633708</v>
      </c>
      <c r="EA38" s="14">
        <f t="shared" si="66"/>
        <v>-0.16091968472579901</v>
      </c>
      <c r="EB38" s="14">
        <f t="shared" si="67"/>
        <v>2.3002758031376167E-2</v>
      </c>
      <c r="EC38" s="14">
        <f t="shared" si="68"/>
        <v>-2.6586048482036249E-4</v>
      </c>
      <c r="ED38" s="14">
        <f t="shared" si="69"/>
        <v>1.9923829141345831E-2</v>
      </c>
      <c r="EE38" s="14">
        <f t="shared" si="70"/>
        <v>0.90734232768193457</v>
      </c>
      <c r="EF38" s="14">
        <f t="shared" si="71"/>
        <v>0.88042666729984342</v>
      </c>
      <c r="EG38" s="14">
        <f t="shared" si="72"/>
        <v>-1.0500251729139709E-4</v>
      </c>
      <c r="EH38" s="14">
        <f t="shared" si="73"/>
        <v>-0.91034549568817702</v>
      </c>
      <c r="EI38" s="14">
        <f t="shared" si="74"/>
        <v>0.88041632622748811</v>
      </c>
      <c r="EM38">
        <f t="shared" si="20"/>
        <v>1324.2557511910222</v>
      </c>
      <c r="EW38">
        <f t="shared" si="112"/>
        <v>4.2569380238803802</v>
      </c>
      <c r="EX38">
        <f t="shared" si="75"/>
        <v>6.3519702643490369E-2</v>
      </c>
      <c r="EY38">
        <f t="shared" si="113"/>
        <v>1.1639216086956965</v>
      </c>
      <c r="EZ38">
        <f t="shared" si="114"/>
        <v>1.4595796817529575E-2</v>
      </c>
    </row>
    <row r="39" spans="3:159">
      <c r="C39" s="4">
        <f t="shared" si="76"/>
        <v>1350.1107516344171</v>
      </c>
      <c r="D39" s="4">
        <f>Sheet4!J39</f>
        <v>1408.184313567534</v>
      </c>
      <c r="E39" s="4">
        <f t="shared" si="21"/>
        <v>1405.5303195580921</v>
      </c>
      <c r="F39" s="4">
        <f t="shared" si="22"/>
        <v>2.6539940094419308</v>
      </c>
      <c r="G39" s="4">
        <f>Sheet5!D39</f>
        <v>1504.0845653473702</v>
      </c>
      <c r="H39" s="4">
        <f>Sheet5!F39</f>
        <v>82.419828258174675</v>
      </c>
      <c r="I39" s="4">
        <f t="shared" si="23"/>
        <v>0.83175834023726836</v>
      </c>
      <c r="J39" s="4">
        <f t="shared" si="24"/>
        <v>1404.9934901263348</v>
      </c>
      <c r="K39" s="4">
        <f t="shared" si="0"/>
        <v>1379.1475326009754</v>
      </c>
      <c r="M39" s="4">
        <f t="shared" si="1"/>
        <v>1379.1475326009754</v>
      </c>
      <c r="Q39">
        <f t="shared" si="25"/>
        <v>222.87148016539572</v>
      </c>
      <c r="S39">
        <f t="shared" si="26"/>
        <v>1.2083069423362907</v>
      </c>
      <c r="T39">
        <f t="shared" si="27"/>
        <v>1.1157044046424426E-2</v>
      </c>
      <c r="U39">
        <f t="shared" si="28"/>
        <v>120.83069423362906</v>
      </c>
      <c r="V39">
        <f t="shared" si="77"/>
        <v>678.46434812182724</v>
      </c>
      <c r="W39">
        <f t="shared" si="29"/>
        <v>30.267409070897859</v>
      </c>
      <c r="X39">
        <f t="shared" si="78"/>
        <v>0.78771285198346053</v>
      </c>
      <c r="Y39">
        <f t="shared" si="30"/>
        <v>48.33</v>
      </c>
      <c r="Z39">
        <f t="shared" si="31"/>
        <v>1.0069224519469089</v>
      </c>
      <c r="AA39">
        <f t="shared" si="32"/>
        <v>48.664562102594104</v>
      </c>
      <c r="AB39">
        <f t="shared" si="33"/>
        <v>58.801728234320009</v>
      </c>
      <c r="AC39">
        <f t="shared" si="2"/>
        <v>1.2083069423362907</v>
      </c>
      <c r="AD39">
        <f t="shared" si="34"/>
        <v>48.664562102594104</v>
      </c>
      <c r="AI39">
        <f t="shared" si="115"/>
        <v>0.54681684875447178</v>
      </c>
      <c r="AJ39">
        <f t="shared" si="116"/>
        <v>0.73521083940540477</v>
      </c>
      <c r="AK39">
        <f t="shared" si="35"/>
        <v>1.8624069525232514</v>
      </c>
      <c r="AL39">
        <f t="shared" si="3"/>
        <v>0</v>
      </c>
      <c r="AM39">
        <f t="shared" si="4"/>
        <v>1.8624069525232514</v>
      </c>
      <c r="AN39">
        <f t="shared" si="79"/>
        <v>1.8624069525232514</v>
      </c>
      <c r="AO39">
        <f t="shared" si="5"/>
        <v>0</v>
      </c>
      <c r="AP39">
        <f t="shared" si="6"/>
        <v>30</v>
      </c>
      <c r="AQ39">
        <f t="shared" si="80"/>
        <v>30</v>
      </c>
      <c r="AS39">
        <f t="shared" si="81"/>
        <v>2.0676874551738762</v>
      </c>
      <c r="AU39">
        <f t="shared" si="36"/>
        <v>0.87696396715756586</v>
      </c>
      <c r="AW39">
        <f t="shared" si="7"/>
        <v>0.35993567403118759</v>
      </c>
      <c r="AX39">
        <f t="shared" si="7"/>
        <v>1.6057321678389917E-2</v>
      </c>
      <c r="AY39">
        <f t="shared" si="82"/>
        <v>0.3759929957095775</v>
      </c>
      <c r="AZ39">
        <f t="shared" si="37"/>
        <v>0.95729356168434365</v>
      </c>
      <c r="BA39">
        <f t="shared" si="83"/>
        <v>4.2706438315656348E-2</v>
      </c>
      <c r="BB39">
        <f t="shared" si="8"/>
        <v>0.8828638287596009</v>
      </c>
      <c r="BC39">
        <f t="shared" si="84"/>
        <v>0.8828638287596009</v>
      </c>
      <c r="BD39">
        <f t="shared" si="85"/>
        <v>0.78722985627718944</v>
      </c>
      <c r="BE39">
        <f t="shared" si="86"/>
        <v>3.5119617056852764E-2</v>
      </c>
      <c r="BF39">
        <f t="shared" si="9"/>
        <v>25.657848730376902</v>
      </c>
      <c r="BG39">
        <f t="shared" si="87"/>
        <v>8.6506493721779081E-3</v>
      </c>
      <c r="BH39">
        <f t="shared" si="88"/>
        <v>2.132079973217643E-3</v>
      </c>
      <c r="BI39">
        <f t="shared" si="89"/>
        <v>0.91608043158043306</v>
      </c>
      <c r="BJ39">
        <f t="shared" si="90"/>
        <v>2.327393861627797E-3</v>
      </c>
      <c r="BK39">
        <f t="shared" si="38"/>
        <v>3.4310989253244426E-3</v>
      </c>
      <c r="BL39">
        <f t="shared" si="39"/>
        <v>4.8937647972455984</v>
      </c>
      <c r="BM39">
        <f t="shared" si="91"/>
        <v>7.011164343769849E-4</v>
      </c>
      <c r="BN39">
        <f t="shared" si="92"/>
        <v>1.1508691441554535</v>
      </c>
      <c r="BO39">
        <f t="shared" si="93"/>
        <v>2.1242196012810743</v>
      </c>
      <c r="BP39">
        <f t="shared" si="94"/>
        <v>0.73606008451824023</v>
      </c>
      <c r="BQ39">
        <f t="shared" si="40"/>
        <v>5.5705357660069971E-6</v>
      </c>
      <c r="BR39">
        <f t="shared" si="95"/>
        <v>1.0882104284982843</v>
      </c>
      <c r="BS39">
        <f t="shared" si="96"/>
        <v>0.99970235711305633</v>
      </c>
      <c r="BT39">
        <f t="shared" si="97"/>
        <v>1.0885344230264915</v>
      </c>
      <c r="BU39">
        <f t="shared" si="41"/>
        <v>0.80122673941389322</v>
      </c>
      <c r="BV39">
        <f t="shared" si="42"/>
        <v>0.80122673941389322</v>
      </c>
      <c r="BW39">
        <f t="shared" si="43"/>
        <v>0.80122673941389322</v>
      </c>
      <c r="BX39">
        <f t="shared" si="10"/>
        <v>17.516111961829797</v>
      </c>
      <c r="BY39">
        <f t="shared" si="11"/>
        <v>7.1471403977857798E-2</v>
      </c>
      <c r="BZ39">
        <f t="shared" si="12"/>
        <v>33151.891141212793</v>
      </c>
      <c r="CA39">
        <f t="shared" si="13"/>
        <v>0.71164041279979051</v>
      </c>
      <c r="CB39">
        <f t="shared" si="14"/>
        <v>6149.2427241779278</v>
      </c>
      <c r="CC39">
        <f t="shared" si="98"/>
        <v>1.6187778227438283E-4</v>
      </c>
      <c r="CD39">
        <f t="shared" si="99"/>
        <v>8.2045875017471796E-4</v>
      </c>
      <c r="CE39">
        <f t="shared" si="100"/>
        <v>-2.6182481362921641</v>
      </c>
      <c r="CF39">
        <f t="shared" si="101"/>
        <v>10.545520213041463</v>
      </c>
      <c r="CG39">
        <f t="shared" si="102"/>
        <v>8.9921591153519654E-3</v>
      </c>
      <c r="CH39">
        <f t="shared" si="15"/>
        <v>39.876091484083922</v>
      </c>
      <c r="CI39" s="11">
        <f t="shared" si="16"/>
        <v>1927188815.9185882</v>
      </c>
      <c r="CJ39" s="18">
        <f t="shared" si="44"/>
        <v>0.27709783961837497</v>
      </c>
      <c r="CK39" s="18">
        <f t="shared" si="17"/>
        <v>55.419567923674997</v>
      </c>
      <c r="CL39">
        <f t="shared" si="103"/>
        <v>4400</v>
      </c>
      <c r="CM39" s="4">
        <f t="shared" si="18"/>
        <v>1405.5303195580921</v>
      </c>
      <c r="CN39" s="11"/>
      <c r="CO39" s="11"/>
      <c r="CP39" s="11"/>
      <c r="CQ39" s="11"/>
      <c r="CR39" s="11"/>
      <c r="CS39" s="11"/>
      <c r="CT39" s="11"/>
      <c r="CU39" s="13">
        <f t="shared" si="19"/>
        <v>2.0676874551738762</v>
      </c>
      <c r="CV39" s="14">
        <v>0.8</v>
      </c>
      <c r="CW39" s="14">
        <f t="shared" si="104"/>
        <v>0.42095782101503637</v>
      </c>
      <c r="CX39" s="14">
        <f t="shared" si="45"/>
        <v>-0.18446034891943977</v>
      </c>
      <c r="CY39" s="14">
        <f t="shared" si="105"/>
        <v>3.0225090966521054E-2</v>
      </c>
      <c r="CZ39" s="14">
        <f t="shared" si="106"/>
        <v>-5.2616633317436657E-4</v>
      </c>
      <c r="DA39" s="14">
        <f t="shared" si="46"/>
        <v>2.6907871657334572E-2</v>
      </c>
      <c r="DB39" s="14">
        <f t="shared" si="47"/>
        <v>0.88006003153767243</v>
      </c>
      <c r="DC39" s="14">
        <f t="shared" si="48"/>
        <v>0.86997145075962112</v>
      </c>
      <c r="DD39" s="14">
        <f t="shared" si="49"/>
        <v>6.9971450759621079E-2</v>
      </c>
      <c r="DE39" s="14">
        <v>0.85</v>
      </c>
      <c r="DF39" s="14">
        <f t="shared" si="50"/>
        <v>0.396195596249446</v>
      </c>
      <c r="DG39" s="14">
        <f t="shared" si="51"/>
        <v>-0.17360974015947273</v>
      </c>
      <c r="DH39" s="14">
        <f t="shared" si="52"/>
        <v>2.6773783001485772E-2</v>
      </c>
      <c r="DI39" s="14">
        <f t="shared" si="53"/>
        <v>-3.8857813778052608E-4</v>
      </c>
      <c r="DJ39" s="14">
        <f t="shared" si="54"/>
        <v>2.3527005485554506E-2</v>
      </c>
      <c r="DK39" s="14">
        <f t="shared" si="107"/>
        <v>0.89299343004830423</v>
      </c>
      <c r="DL39" s="14">
        <f t="shared" si="108"/>
        <v>0.87456208230710419</v>
      </c>
      <c r="DM39" s="14">
        <f t="shared" si="109"/>
        <v>2.4562082307104216E-2</v>
      </c>
      <c r="DN39" s="14">
        <f t="shared" si="110"/>
        <v>-0.90818736905033848</v>
      </c>
      <c r="DO39" s="14">
        <f t="shared" si="111"/>
        <v>0.87704517057178188</v>
      </c>
      <c r="DP39" s="14">
        <f t="shared" si="55"/>
        <v>0.85</v>
      </c>
      <c r="DQ39" s="14">
        <f t="shared" si="56"/>
        <v>0.396195596249446</v>
      </c>
      <c r="DR39" s="14">
        <f t="shared" si="57"/>
        <v>-0.17360974015947273</v>
      </c>
      <c r="DS39" s="14">
        <f t="shared" si="58"/>
        <v>2.6773783001485772E-2</v>
      </c>
      <c r="DT39" s="14">
        <f t="shared" si="59"/>
        <v>-3.8857813778052608E-4</v>
      </c>
      <c r="DU39" s="14">
        <f t="shared" si="60"/>
        <v>2.3527005485554506E-2</v>
      </c>
      <c r="DV39" s="14">
        <f t="shared" si="61"/>
        <v>0.89299343004830423</v>
      </c>
      <c r="DW39" s="14">
        <f t="shared" si="62"/>
        <v>0.87456208230710419</v>
      </c>
      <c r="DX39" s="14">
        <f t="shared" si="63"/>
        <v>2.4562082307104216E-2</v>
      </c>
      <c r="DY39" s="14">
        <f t="shared" si="64"/>
        <v>0.87704517057178188</v>
      </c>
      <c r="DZ39" s="14">
        <f t="shared" si="65"/>
        <v>0.38397823522872521</v>
      </c>
      <c r="EA39" s="14">
        <f t="shared" si="66"/>
        <v>-0.16825619031611105</v>
      </c>
      <c r="EB39" s="14">
        <f t="shared" si="67"/>
        <v>2.5148012506067775E-2</v>
      </c>
      <c r="EC39" s="14">
        <f t="shared" si="68"/>
        <v>-3.3224861854608544E-4</v>
      </c>
      <c r="ED39" s="14">
        <f t="shared" si="69"/>
        <v>2.1961960231179193E-2</v>
      </c>
      <c r="EE39" s="14">
        <f t="shared" si="70"/>
        <v>0.89915151218514011</v>
      </c>
      <c r="EF39" s="14">
        <f t="shared" si="71"/>
        <v>0.87697120056091749</v>
      </c>
      <c r="EG39" s="14">
        <f t="shared" si="72"/>
        <v>-7.3970010864399249E-5</v>
      </c>
      <c r="EH39" s="14">
        <f t="shared" si="73"/>
        <v>-0.91092242337983653</v>
      </c>
      <c r="EI39" s="14">
        <f t="shared" si="74"/>
        <v>0.87696396715756586</v>
      </c>
      <c r="EM39">
        <f t="shared" si="20"/>
        <v>1379.1475326009754</v>
      </c>
      <c r="EW39">
        <f t="shared" si="112"/>
        <v>4.4510165150421468</v>
      </c>
      <c r="EX39">
        <f t="shared" si="75"/>
        <v>6.641563581868265E-2</v>
      </c>
      <c r="EY39">
        <f t="shared" si="113"/>
        <v>1.1743777035471357</v>
      </c>
      <c r="EZ39">
        <f t="shared" si="114"/>
        <v>1.4726918221940517E-2</v>
      </c>
    </row>
    <row r="40" spans="3:159">
      <c r="C40" s="4">
        <f t="shared" si="76"/>
        <v>1405.5303195580921</v>
      </c>
      <c r="D40" s="4">
        <f>Sheet4!J40</f>
        <v>1472.4814964667612</v>
      </c>
      <c r="E40" s="4">
        <f t="shared" si="21"/>
        <v>1465.3104361998667</v>
      </c>
      <c r="F40" s="4">
        <f t="shared" si="22"/>
        <v>7.1710602668945285</v>
      </c>
      <c r="G40" s="4">
        <f>Sheet5!D40</f>
        <v>1569.5032679084893</v>
      </c>
      <c r="H40" s="4">
        <f>Sheet5!F40</f>
        <v>81.721833274163828</v>
      </c>
      <c r="I40" s="4">
        <f t="shared" si="23"/>
        <v>0.76839220619719328</v>
      </c>
      <c r="J40" s="4">
        <f t="shared" si="24"/>
        <v>1463.1489444066819</v>
      </c>
      <c r="K40" s="4">
        <f t="shared" si="0"/>
        <v>1439.0059080124265</v>
      </c>
      <c r="M40" s="4">
        <f t="shared" si="1"/>
        <v>1439.0059080124265</v>
      </c>
      <c r="Q40">
        <f t="shared" si="25"/>
        <v>233.47225928639617</v>
      </c>
      <c r="S40">
        <f t="shared" si="26"/>
        <v>1.206738185582686</v>
      </c>
      <c r="T40">
        <f t="shared" si="27"/>
        <v>1.0649367170464405E-2</v>
      </c>
      <c r="U40">
        <f t="shared" si="28"/>
        <v>120.67381855826859</v>
      </c>
      <c r="V40">
        <f t="shared" si="77"/>
        <v>677.58349120467813</v>
      </c>
      <c r="W40">
        <f t="shared" si="29"/>
        <v>17.600997935740061</v>
      </c>
      <c r="X40">
        <f t="shared" si="78"/>
        <v>0.78665277407136047</v>
      </c>
      <c r="Y40">
        <f t="shared" si="30"/>
        <v>48.33</v>
      </c>
      <c r="Z40">
        <f t="shared" si="31"/>
        <v>1.0056151546522383</v>
      </c>
      <c r="AA40">
        <f t="shared" si="32"/>
        <v>48.601380424342672</v>
      </c>
      <c r="AB40">
        <f t="shared" si="33"/>
        <v>58.649141630085147</v>
      </c>
      <c r="AC40">
        <f t="shared" si="2"/>
        <v>1.206738185582686</v>
      </c>
      <c r="AD40">
        <f t="shared" si="34"/>
        <v>48.601380424342672</v>
      </c>
      <c r="AI40">
        <f t="shared" si="115"/>
        <v>0.53779458340248543</v>
      </c>
      <c r="AJ40">
        <f t="shared" si="116"/>
        <v>0.72827738453868762</v>
      </c>
      <c r="AK40">
        <f t="shared" si="35"/>
        <v>1.8106306354739432</v>
      </c>
      <c r="AL40">
        <f t="shared" si="3"/>
        <v>0</v>
      </c>
      <c r="AM40">
        <f t="shared" si="4"/>
        <v>1.8106306354739432</v>
      </c>
      <c r="AN40">
        <f t="shared" si="79"/>
        <v>1.8106306354739432</v>
      </c>
      <c r="AO40">
        <f t="shared" si="5"/>
        <v>0</v>
      </c>
      <c r="AP40">
        <f t="shared" si="6"/>
        <v>30</v>
      </c>
      <c r="AQ40">
        <f t="shared" si="80"/>
        <v>30</v>
      </c>
      <c r="AS40">
        <f t="shared" si="81"/>
        <v>2.1574301469451673</v>
      </c>
      <c r="AU40">
        <f t="shared" si="36"/>
        <v>0.8733900760795541</v>
      </c>
      <c r="AW40">
        <f t="shared" si="7"/>
        <v>0.35946836601555371</v>
      </c>
      <c r="AX40">
        <f t="shared" si="7"/>
        <v>9.3375975807126199E-3</v>
      </c>
      <c r="AY40">
        <f t="shared" si="82"/>
        <v>0.36880596359626633</v>
      </c>
      <c r="AZ40">
        <f t="shared" si="37"/>
        <v>0.97468154394885398</v>
      </c>
      <c r="BA40">
        <f t="shared" si="83"/>
        <v>2.5318456051146021E-2</v>
      </c>
      <c r="BB40">
        <f t="shared" si="8"/>
        <v>0.88998746014602581</v>
      </c>
      <c r="BC40">
        <f t="shared" si="84"/>
        <v>0.88998746014602581</v>
      </c>
      <c r="BD40">
        <f t="shared" si="85"/>
        <v>0.78595247837834603</v>
      </c>
      <c r="BE40">
        <f t="shared" si="86"/>
        <v>2.041600500763727E-2</v>
      </c>
      <c r="BF40">
        <f t="shared" si="9"/>
        <v>25.641187402407173</v>
      </c>
      <c r="BG40">
        <f t="shared" si="87"/>
        <v>8.4128867631067458E-3</v>
      </c>
      <c r="BH40">
        <f t="shared" si="88"/>
        <v>2.1268593563986428E-3</v>
      </c>
      <c r="BI40">
        <f t="shared" si="89"/>
        <v>0.91830974374414076</v>
      </c>
      <c r="BJ40">
        <f t="shared" si="90"/>
        <v>2.3160587926759797E-3</v>
      </c>
      <c r="BK40">
        <f t="shared" si="38"/>
        <v>3.4088482312911329E-3</v>
      </c>
      <c r="BL40">
        <f t="shared" si="39"/>
        <v>3.5801651052875831</v>
      </c>
      <c r="BM40">
        <f t="shared" si="91"/>
        <v>9.5214833144330953E-4</v>
      </c>
      <c r="BN40">
        <f t="shared" si="92"/>
        <v>1.7356126831200955</v>
      </c>
      <c r="BO40">
        <f t="shared" si="93"/>
        <v>2.6993508264777035</v>
      </c>
      <c r="BP40">
        <f t="shared" si="94"/>
        <v>0.80185666145074341</v>
      </c>
      <c r="BQ40">
        <f t="shared" si="40"/>
        <v>3.2086494761135181E-6</v>
      </c>
      <c r="BR40">
        <f t="shared" si="95"/>
        <v>1.0883755876652106</v>
      </c>
      <c r="BS40">
        <f t="shared" si="96"/>
        <v>0.9998285450786687</v>
      </c>
      <c r="BT40">
        <f t="shared" si="97"/>
        <v>1.0885622270162079</v>
      </c>
      <c r="BU40">
        <f t="shared" si="41"/>
        <v>0.87287087313660272</v>
      </c>
      <c r="BV40">
        <f t="shared" si="42"/>
        <v>0.87287087313660272</v>
      </c>
      <c r="BW40">
        <f t="shared" si="43"/>
        <v>0.87287087313660272</v>
      </c>
      <c r="BX40">
        <f t="shared" si="10"/>
        <v>17.470658807238777</v>
      </c>
      <c r="BY40">
        <f t="shared" si="11"/>
        <v>4.3544660798791927E-2</v>
      </c>
      <c r="BZ40">
        <f t="shared" si="12"/>
        <v>33013.572969112087</v>
      </c>
      <c r="CA40">
        <f t="shared" si="13"/>
        <v>0.98336140073650202</v>
      </c>
      <c r="CB40">
        <f t="shared" si="14"/>
        <v>4431.5260174529612</v>
      </c>
      <c r="CC40">
        <f t="shared" si="98"/>
        <v>1.6187778227438283E-4</v>
      </c>
      <c r="CD40">
        <f t="shared" si="99"/>
        <v>1.138479155967982E-3</v>
      </c>
      <c r="CE40">
        <f t="shared" si="100"/>
        <v>-2.4948200141758821</v>
      </c>
      <c r="CF40">
        <f t="shared" si="101"/>
        <v>10.0902540355782</v>
      </c>
      <c r="CG40">
        <f t="shared" si="102"/>
        <v>9.8219065867186147E-3</v>
      </c>
      <c r="CH40">
        <f t="shared" si="15"/>
        <v>43.015579364625495</v>
      </c>
      <c r="CI40" s="11">
        <f t="shared" si="16"/>
        <v>1935135291.7393665</v>
      </c>
      <c r="CJ40" s="18">
        <f t="shared" si="44"/>
        <v>0.29890058320887358</v>
      </c>
      <c r="CK40" s="18">
        <f t="shared" si="17"/>
        <v>59.780116641774718</v>
      </c>
      <c r="CL40">
        <f t="shared" si="103"/>
        <v>4600</v>
      </c>
      <c r="CM40" s="4">
        <f t="shared" si="18"/>
        <v>1465.3104361998667</v>
      </c>
      <c r="CN40" s="11"/>
      <c r="CO40" s="11"/>
      <c r="CP40" s="11"/>
      <c r="CQ40" s="11"/>
      <c r="CR40" s="11"/>
      <c r="CS40" s="11"/>
      <c r="CT40" s="11"/>
      <c r="CU40" s="13">
        <f t="shared" si="19"/>
        <v>2.1574301469451673</v>
      </c>
      <c r="CV40" s="14">
        <v>0.8</v>
      </c>
      <c r="CW40" s="14">
        <f t="shared" si="104"/>
        <v>0.43922841983573185</v>
      </c>
      <c r="CX40" s="14">
        <f t="shared" si="45"/>
        <v>-0.19246637913241024</v>
      </c>
      <c r="CY40" s="14">
        <f t="shared" si="105"/>
        <v>3.2905713872172886E-2</v>
      </c>
      <c r="CZ40" s="14">
        <f t="shared" si="106"/>
        <v>-6.5070224830604409E-4</v>
      </c>
      <c r="DA40" s="14">
        <f t="shared" si="46"/>
        <v>2.9588631854593934E-2</v>
      </c>
      <c r="DB40" s="14">
        <f t="shared" si="47"/>
        <v>0.87014407547107353</v>
      </c>
      <c r="DC40" s="14">
        <f t="shared" si="48"/>
        <v>0.8668364096976382</v>
      </c>
      <c r="DD40" s="14">
        <f t="shared" si="49"/>
        <v>6.6836409697638155E-2</v>
      </c>
      <c r="DE40" s="14">
        <v>0.85</v>
      </c>
      <c r="DF40" s="14">
        <f t="shared" si="50"/>
        <v>0.41339145396304178</v>
      </c>
      <c r="DG40" s="14">
        <f t="shared" si="51"/>
        <v>-0.18114482741873905</v>
      </c>
      <c r="DH40" s="14">
        <f t="shared" si="52"/>
        <v>2.9148314018256957E-2</v>
      </c>
      <c r="DI40" s="14">
        <f t="shared" si="53"/>
        <v>-4.8054892902578135E-4</v>
      </c>
      <c r="DJ40" s="14">
        <f t="shared" si="54"/>
        <v>2.5844540097297062E-2</v>
      </c>
      <c r="DK40" s="14">
        <f t="shared" si="107"/>
        <v>0.88407490274221101</v>
      </c>
      <c r="DL40" s="14">
        <f t="shared" si="108"/>
        <v>0.8713325448014787</v>
      </c>
      <c r="DM40" s="14">
        <f t="shared" si="109"/>
        <v>2.1332544801478726E-2</v>
      </c>
      <c r="DN40" s="14">
        <f t="shared" si="110"/>
        <v>-0.91007729792318981</v>
      </c>
      <c r="DO40" s="14">
        <f t="shared" si="111"/>
        <v>0.87344036583503393</v>
      </c>
      <c r="DP40" s="14">
        <f t="shared" si="55"/>
        <v>0.85</v>
      </c>
      <c r="DQ40" s="14">
        <f t="shared" si="56"/>
        <v>0.41339145396304178</v>
      </c>
      <c r="DR40" s="14">
        <f t="shared" si="57"/>
        <v>-0.18114482741873905</v>
      </c>
      <c r="DS40" s="14">
        <f t="shared" si="58"/>
        <v>2.9148314018256957E-2</v>
      </c>
      <c r="DT40" s="14">
        <f t="shared" si="59"/>
        <v>-4.8054892902578135E-4</v>
      </c>
      <c r="DU40" s="14">
        <f t="shared" si="60"/>
        <v>2.5844540097297062E-2</v>
      </c>
      <c r="DV40" s="14">
        <f t="shared" si="61"/>
        <v>0.88407490274221101</v>
      </c>
      <c r="DW40" s="14">
        <f t="shared" si="62"/>
        <v>0.8713325448014787</v>
      </c>
      <c r="DX40" s="14">
        <f t="shared" si="63"/>
        <v>2.1332544801478726E-2</v>
      </c>
      <c r="DY40" s="14">
        <f t="shared" si="64"/>
        <v>0.87344036583503393</v>
      </c>
      <c r="DZ40" s="14">
        <f t="shared" si="65"/>
        <v>0.40229734005097606</v>
      </c>
      <c r="EA40" s="14">
        <f t="shared" si="66"/>
        <v>-0.17628347547084747</v>
      </c>
      <c r="EB40" s="14">
        <f t="shared" si="67"/>
        <v>2.7604810698347641E-2</v>
      </c>
      <c r="EC40" s="14">
        <f t="shared" si="68"/>
        <v>-4.1943623654757149E-4</v>
      </c>
      <c r="ED40" s="14">
        <f t="shared" si="69"/>
        <v>2.4333805667450376E-2</v>
      </c>
      <c r="EE40" s="14">
        <f t="shared" si="70"/>
        <v>0.88986197636852393</v>
      </c>
      <c r="EF40" s="14">
        <f t="shared" si="71"/>
        <v>0.87339449986785278</v>
      </c>
      <c r="EG40" s="14">
        <f t="shared" si="72"/>
        <v>-4.5865967181146772E-5</v>
      </c>
      <c r="EH40" s="14">
        <f t="shared" si="73"/>
        <v>-0.91203400659846867</v>
      </c>
      <c r="EI40" s="14">
        <f t="shared" si="74"/>
        <v>0.8733900760795541</v>
      </c>
      <c r="EM40">
        <f t="shared" si="20"/>
        <v>1439.0059080124265</v>
      </c>
      <c r="EW40">
        <f t="shared" si="112"/>
        <v>4.6633687543716915</v>
      </c>
      <c r="EX40">
        <f t="shared" si="75"/>
        <v>6.958423987686356E-2</v>
      </c>
      <c r="EY40">
        <f t="shared" si="113"/>
        <v>1.1860773076044351</v>
      </c>
      <c r="EZ40">
        <f t="shared" si="114"/>
        <v>1.4873633466670141E-2</v>
      </c>
    </row>
    <row r="41" spans="3:159">
      <c r="C41" s="4">
        <f t="shared" si="76"/>
        <v>1465.3104361998667</v>
      </c>
      <c r="D41" s="4">
        <f>Sheet4!J41</f>
        <v>1537.8574369238102</v>
      </c>
      <c r="E41" s="4">
        <f t="shared" si="21"/>
        <v>1532.3467348860272</v>
      </c>
      <c r="F41" s="4">
        <f t="shared" si="22"/>
        <v>5.5107020377829485</v>
      </c>
      <c r="G41" s="4">
        <f>Sheet5!D41</f>
        <v>1637.7461992189358</v>
      </c>
      <c r="H41" s="4">
        <f>Sheet5!F41</f>
        <v>82.606719598276413</v>
      </c>
      <c r="I41" s="4">
        <f t="shared" si="23"/>
        <v>0.77181872904491489</v>
      </c>
      <c r="J41" s="4">
        <f t="shared" si="24"/>
        <v>1530.7175453528941</v>
      </c>
      <c r="K41" s="4">
        <f t="shared" si="0"/>
        <v>1501.5839365618385</v>
      </c>
      <c r="M41" s="4">
        <f t="shared" si="1"/>
        <v>1501.5839365618385</v>
      </c>
      <c r="Q41">
        <f t="shared" si="25"/>
        <v>244.59893288777411</v>
      </c>
      <c r="S41">
        <f t="shared" si="26"/>
        <v>1.2051003302838337</v>
      </c>
      <c r="T41">
        <f t="shared" si="27"/>
        <v>1.0164460012637757E-2</v>
      </c>
      <c r="U41">
        <f t="shared" si="28"/>
        <v>120.51003302838336</v>
      </c>
      <c r="V41">
        <f t="shared" si="77"/>
        <v>676.66383545437259</v>
      </c>
      <c r="W41">
        <f t="shared" si="29"/>
        <v>5.4898930687792928</v>
      </c>
      <c r="X41">
        <f t="shared" si="78"/>
        <v>0.78554010671122265</v>
      </c>
      <c r="Y41">
        <f t="shared" si="30"/>
        <v>48.33</v>
      </c>
      <c r="Z41">
        <f t="shared" si="31"/>
        <v>1.0042502752365281</v>
      </c>
      <c r="AA41">
        <f t="shared" si="32"/>
        <v>48.535415802181404</v>
      </c>
      <c r="AB41">
        <f t="shared" si="33"/>
        <v>58.490045613672009</v>
      </c>
      <c r="AC41">
        <f t="shared" si="2"/>
        <v>1.2051003302838337</v>
      </c>
      <c r="AD41">
        <f t="shared" si="34"/>
        <v>48.535415802181404</v>
      </c>
      <c r="AI41">
        <f t="shared" si="115"/>
        <v>0.52878058665364003</v>
      </c>
      <c r="AJ41">
        <f t="shared" si="116"/>
        <v>0.72127055551797303</v>
      </c>
      <c r="AK41">
        <f t="shared" si="35"/>
        <v>1.7596106018758562</v>
      </c>
      <c r="AL41">
        <f t="shared" si="3"/>
        <v>0</v>
      </c>
      <c r="AM41">
        <f t="shared" si="4"/>
        <v>1.7596106018758562</v>
      </c>
      <c r="AN41">
        <f t="shared" si="79"/>
        <v>1.7596106018758562</v>
      </c>
      <c r="AO41">
        <f t="shared" si="5"/>
        <v>0</v>
      </c>
      <c r="AP41">
        <f t="shared" si="6"/>
        <v>30</v>
      </c>
      <c r="AQ41">
        <f t="shared" si="80"/>
        <v>30</v>
      </c>
      <c r="AS41">
        <f t="shared" si="81"/>
        <v>2.2512502797029064</v>
      </c>
      <c r="AU41">
        <f t="shared" si="36"/>
        <v>0.86987289859808503</v>
      </c>
      <c r="AW41">
        <f t="shared" si="7"/>
        <v>0.35898047462777599</v>
      </c>
      <c r="AX41">
        <f t="shared" si="7"/>
        <v>2.9124719191809339E-3</v>
      </c>
      <c r="AY41">
        <f t="shared" si="82"/>
        <v>0.36189294654695692</v>
      </c>
      <c r="AZ41">
        <f t="shared" si="37"/>
        <v>0.99195211747846812</v>
      </c>
      <c r="BA41">
        <f t="shared" si="83"/>
        <v>8.0478825215318794E-3</v>
      </c>
      <c r="BB41">
        <f t="shared" si="8"/>
        <v>0.89670977546480823</v>
      </c>
      <c r="BC41">
        <f t="shared" si="84"/>
        <v>0.89670977546480823</v>
      </c>
      <c r="BD41">
        <f t="shared" si="85"/>
        <v>0.78461927912189766</v>
      </c>
      <c r="BE41">
        <f t="shared" si="86"/>
        <v>6.3657546279083863E-3</v>
      </c>
      <c r="BF41">
        <f t="shared" si="9"/>
        <v>25.623780638090537</v>
      </c>
      <c r="BG41">
        <f t="shared" si="87"/>
        <v>8.1786045847959295E-3</v>
      </c>
      <c r="BH41">
        <f t="shared" si="88"/>
        <v>2.1216556495037846E-3</v>
      </c>
      <c r="BI41">
        <f t="shared" si="89"/>
        <v>0.92051094240548004</v>
      </c>
      <c r="BJ41">
        <f t="shared" si="90"/>
        <v>2.304867385888398E-3</v>
      </c>
      <c r="BK41">
        <f t="shared" si="38"/>
        <v>3.3866219299944229E-3</v>
      </c>
      <c r="BL41">
        <f t="shared" si="39"/>
        <v>1.8305796516113957</v>
      </c>
      <c r="BM41">
        <f t="shared" si="91"/>
        <v>1.8500270813200056E-3</v>
      </c>
      <c r="BN41">
        <f t="shared" si="92"/>
        <v>4.5796238099302062</v>
      </c>
      <c r="BO41">
        <f t="shared" si="93"/>
        <v>5.5014137457698009</v>
      </c>
      <c r="BP41">
        <f t="shared" si="94"/>
        <v>0.91238418388065801</v>
      </c>
      <c r="BQ41">
        <f t="shared" si="40"/>
        <v>9.9122336431044878E-7</v>
      </c>
      <c r="BR41">
        <f t="shared" si="95"/>
        <v>1.088530668895511</v>
      </c>
      <c r="BS41">
        <f t="shared" si="96"/>
        <v>0.99994703041568977</v>
      </c>
      <c r="BT41">
        <f t="shared" si="97"/>
        <v>1.0885883309668873</v>
      </c>
      <c r="BU41">
        <f t="shared" si="41"/>
        <v>0.99321077593123108</v>
      </c>
      <c r="BV41">
        <f t="shared" si="42"/>
        <v>0.99321077593123108</v>
      </c>
      <c r="BW41">
        <f t="shared" si="43"/>
        <v>0.99321077593123108</v>
      </c>
      <c r="BX41">
        <f t="shared" si="10"/>
        <v>17.42326660092354</v>
      </c>
      <c r="BY41">
        <f t="shared" si="11"/>
        <v>1.423028677497663E-2</v>
      </c>
      <c r="BZ41">
        <f t="shared" si="12"/>
        <v>32868.984133436199</v>
      </c>
      <c r="CA41">
        <f t="shared" si="13"/>
        <v>1.7036232633066122</v>
      </c>
      <c r="CB41">
        <f t="shared" si="14"/>
        <v>2546.7519721422786</v>
      </c>
      <c r="CC41">
        <f t="shared" si="98"/>
        <v>1.6187778227438283E-4</v>
      </c>
      <c r="CD41">
        <f t="shared" si="99"/>
        <v>1.9810331179428028E-3</v>
      </c>
      <c r="CE41">
        <f t="shared" si="100"/>
        <v>-2.2837974962958647</v>
      </c>
      <c r="CF41">
        <f t="shared" si="101"/>
        <v>9.3167329368189638</v>
      </c>
      <c r="CG41">
        <f t="shared" si="102"/>
        <v>1.1520536565114963E-2</v>
      </c>
      <c r="CH41">
        <f t="shared" si="15"/>
        <v>48.239070018892505</v>
      </c>
      <c r="CI41" s="11">
        <f t="shared" si="16"/>
        <v>2006331055.152518</v>
      </c>
      <c r="CJ41" s="18">
        <f t="shared" si="44"/>
        <v>0.33518149343080228</v>
      </c>
      <c r="CK41" s="18">
        <f t="shared" si="17"/>
        <v>67.03629868616045</v>
      </c>
      <c r="CL41">
        <f t="shared" si="103"/>
        <v>4800</v>
      </c>
      <c r="CM41" s="4">
        <f t="shared" si="18"/>
        <v>1532.3467348860272</v>
      </c>
      <c r="CN41" s="11"/>
      <c r="CO41" s="11"/>
      <c r="CP41" s="11"/>
      <c r="CQ41" s="11"/>
      <c r="CR41" s="11"/>
      <c r="CS41" s="11"/>
      <c r="CT41" s="11"/>
      <c r="CU41" s="13">
        <f t="shared" si="19"/>
        <v>2.2512502797029064</v>
      </c>
      <c r="CV41" s="14">
        <v>0.8</v>
      </c>
      <c r="CW41" s="14">
        <f t="shared" si="104"/>
        <v>0.45832913960564414</v>
      </c>
      <c r="CX41" s="14">
        <f t="shared" si="45"/>
        <v>-0.20083616170320279</v>
      </c>
      <c r="CY41" s="14">
        <f t="shared" si="105"/>
        <v>3.5829883036817715E-2</v>
      </c>
      <c r="CZ41" s="14">
        <f t="shared" si="106"/>
        <v>-8.0504005782921844E-4</v>
      </c>
      <c r="DA41" s="14">
        <f t="shared" si="46"/>
        <v>3.2567639770357773E-2</v>
      </c>
      <c r="DB41" s="14">
        <f t="shared" si="47"/>
        <v>0.8594545821315337</v>
      </c>
      <c r="DC41" s="14">
        <f t="shared" si="48"/>
        <v>0.86378916862128718</v>
      </c>
      <c r="DD41" s="14">
        <f t="shared" si="49"/>
        <v>6.378916862128714E-2</v>
      </c>
      <c r="DE41" s="14">
        <v>0.85</v>
      </c>
      <c r="DF41" s="14">
        <f t="shared" si="50"/>
        <v>0.43136860198178278</v>
      </c>
      <c r="DG41" s="14">
        <f t="shared" si="51"/>
        <v>-0.18902226983830853</v>
      </c>
      <c r="DH41" s="14">
        <f t="shared" si="52"/>
        <v>3.1738581513582484E-2</v>
      </c>
      <c r="DI41" s="14">
        <f t="shared" si="53"/>
        <v>-5.9452866287121255E-4</v>
      </c>
      <c r="DJ41" s="14">
        <f t="shared" si="54"/>
        <v>2.8415545345706186E-2</v>
      </c>
      <c r="DK41" s="14">
        <f t="shared" si="107"/>
        <v>0.87444763536591419</v>
      </c>
      <c r="DL41" s="14">
        <f t="shared" si="108"/>
        <v>0.86815874677333082</v>
      </c>
      <c r="DM41" s="14">
        <f t="shared" si="109"/>
        <v>1.8158746773330847E-2</v>
      </c>
      <c r="DN41" s="14">
        <f t="shared" si="110"/>
        <v>-0.91260843695912708</v>
      </c>
      <c r="DO41" s="14">
        <f t="shared" si="111"/>
        <v>0.86989763192836245</v>
      </c>
      <c r="DP41" s="14">
        <f t="shared" si="55"/>
        <v>0.85</v>
      </c>
      <c r="DQ41" s="14">
        <f t="shared" si="56"/>
        <v>0.43136860198178278</v>
      </c>
      <c r="DR41" s="14">
        <f t="shared" si="57"/>
        <v>-0.18902226983830853</v>
      </c>
      <c r="DS41" s="14">
        <f t="shared" si="58"/>
        <v>3.1738581513582484E-2</v>
      </c>
      <c r="DT41" s="14">
        <f t="shared" si="59"/>
        <v>-5.9452866287121255E-4</v>
      </c>
      <c r="DU41" s="14">
        <f t="shared" si="60"/>
        <v>2.8415545345706186E-2</v>
      </c>
      <c r="DV41" s="14">
        <f t="shared" si="61"/>
        <v>0.87444763536591419</v>
      </c>
      <c r="DW41" s="14">
        <f t="shared" si="62"/>
        <v>0.86815874677333082</v>
      </c>
      <c r="DX41" s="14">
        <f t="shared" si="63"/>
        <v>1.8158746773330847E-2</v>
      </c>
      <c r="DY41" s="14">
        <f t="shared" si="64"/>
        <v>0.86989763192836245</v>
      </c>
      <c r="DZ41" s="14">
        <f t="shared" si="65"/>
        <v>0.42150167815919598</v>
      </c>
      <c r="EA41" s="14">
        <f t="shared" si="66"/>
        <v>-0.18469866276839528</v>
      </c>
      <c r="EB41" s="14">
        <f t="shared" si="67"/>
        <v>3.030324012764541E-2</v>
      </c>
      <c r="EC41" s="14">
        <f t="shared" si="68"/>
        <v>-5.2957403424186975E-4</v>
      </c>
      <c r="ED41" s="14">
        <f t="shared" si="69"/>
        <v>2.6985346166757431E-2</v>
      </c>
      <c r="EE41" s="14">
        <f t="shared" si="70"/>
        <v>0.87976935518640897</v>
      </c>
      <c r="EF41" s="14">
        <f t="shared" si="71"/>
        <v>0.86987503199010219</v>
      </c>
      <c r="EG41" s="14">
        <f t="shared" si="72"/>
        <v>-2.25999382602593E-5</v>
      </c>
      <c r="EH41" s="14">
        <f t="shared" si="73"/>
        <v>-0.91374424740840965</v>
      </c>
      <c r="EI41" s="14">
        <f t="shared" si="74"/>
        <v>0.86987289859808503</v>
      </c>
      <c r="EM41">
        <f t="shared" si="20"/>
        <v>1501.5839365618385</v>
      </c>
      <c r="EW41">
        <f t="shared" si="112"/>
        <v>4.8859824814992798</v>
      </c>
      <c r="EX41">
        <f t="shared" si="75"/>
        <v>7.2905960247745066E-2</v>
      </c>
      <c r="EY41">
        <f t="shared" si="113"/>
        <v>1.1986334825156686</v>
      </c>
      <c r="EZ41">
        <f t="shared" si="114"/>
        <v>1.5031090271699389E-2</v>
      </c>
    </row>
    <row r="42" spans="3:159">
      <c r="C42" s="4">
        <f t="shared" si="76"/>
        <v>1532.3467348860272</v>
      </c>
      <c r="D42" s="4">
        <f>Sheet4!J42</f>
        <v>1602.6554717796053</v>
      </c>
      <c r="E42" s="4">
        <f t="shared" si="21"/>
        <v>1599.6978181426816</v>
      </c>
      <c r="F42" s="4">
        <f t="shared" si="22"/>
        <v>2.9576536369236237</v>
      </c>
      <c r="G42" s="4">
        <f>Sheet5!D42</f>
        <v>1709.077322578391</v>
      </c>
      <c r="H42" s="4">
        <f>Sheet5!F42</f>
        <v>86.681623874942488</v>
      </c>
      <c r="I42" s="4">
        <f t="shared" si="23"/>
        <v>0.7867178554930202</v>
      </c>
      <c r="J42" s="4">
        <f t="shared" si="24"/>
        <v>1598.8959872118244</v>
      </c>
      <c r="K42" s="4">
        <f t="shared" si="0"/>
        <v>1567.5011033328162</v>
      </c>
      <c r="M42" s="4">
        <f t="shared" si="1"/>
        <v>1567.5011033328162</v>
      </c>
      <c r="Q42">
        <f t="shared" si="25"/>
        <v>256.36638337378417</v>
      </c>
      <c r="S42">
        <f t="shared" si="26"/>
        <v>1.2033774837167086</v>
      </c>
      <c r="T42">
        <f t="shared" si="27"/>
        <v>9.6983351555781118E-3</v>
      </c>
      <c r="U42">
        <f t="shared" si="28"/>
        <v>120.33774837167086</v>
      </c>
      <c r="V42">
        <f t="shared" si="77"/>
        <v>675.69645710693192</v>
      </c>
      <c r="W42">
        <f t="shared" si="29"/>
        <v>-6.1743319687859044</v>
      </c>
      <c r="X42">
        <f t="shared" si="78"/>
        <v>0.78436336166262166</v>
      </c>
      <c r="Y42">
        <f t="shared" si="30"/>
        <v>48.33</v>
      </c>
      <c r="Z42">
        <f t="shared" si="31"/>
        <v>1.0028145697639239</v>
      </c>
      <c r="AA42">
        <f t="shared" si="32"/>
        <v>48.466028156690442</v>
      </c>
      <c r="AB42">
        <f t="shared" si="33"/>
        <v>58.322927008941292</v>
      </c>
      <c r="AC42">
        <f t="shared" si="2"/>
        <v>1.2033774837167086</v>
      </c>
      <c r="AD42">
        <f t="shared" si="34"/>
        <v>48.466028156690442</v>
      </c>
      <c r="AI42">
        <f t="shared" si="115"/>
        <v>0.51971512929297492</v>
      </c>
      <c r="AJ42">
        <f t="shared" si="116"/>
        <v>0.71414219186240124</v>
      </c>
      <c r="AK42">
        <f t="shared" si="35"/>
        <v>1.7090157821044141</v>
      </c>
      <c r="AL42">
        <f t="shared" si="3"/>
        <v>0</v>
      </c>
      <c r="AM42">
        <f t="shared" si="4"/>
        <v>1.7090157821044141</v>
      </c>
      <c r="AN42">
        <f t="shared" si="79"/>
        <v>1.7090157821044141</v>
      </c>
      <c r="AO42">
        <f t="shared" si="5"/>
        <v>0</v>
      </c>
      <c r="AP42">
        <f t="shared" si="6"/>
        <v>30</v>
      </c>
      <c r="AQ42">
        <f t="shared" si="80"/>
        <v>30</v>
      </c>
      <c r="AS42">
        <f t="shared" si="81"/>
        <v>2.3500766166908789</v>
      </c>
      <c r="AU42">
        <f t="shared" si="36"/>
        <v>0.86641690737832744</v>
      </c>
      <c r="AW42">
        <f t="shared" si="7"/>
        <v>0.35846726567509762</v>
      </c>
      <c r="AX42">
        <f t="shared" si="7"/>
        <v>-3.2755771840176475E-3</v>
      </c>
      <c r="AY42">
        <f t="shared" si="82"/>
        <v>0.35519168849107996</v>
      </c>
      <c r="AZ42">
        <f t="shared" si="37"/>
        <v>1.0092219984029833</v>
      </c>
      <c r="BA42">
        <f t="shared" si="83"/>
        <v>-9.2219984029833224E-3</v>
      </c>
      <c r="BB42">
        <f t="shared" si="8"/>
        <v>0.90310476077925939</v>
      </c>
      <c r="BC42">
        <f t="shared" si="84"/>
        <v>0.90310476077925939</v>
      </c>
      <c r="BD42">
        <f t="shared" si="85"/>
        <v>0.78321738653315265</v>
      </c>
      <c r="BE42">
        <f t="shared" si="86"/>
        <v>-7.1568292201586873E-3</v>
      </c>
      <c r="BF42">
        <f t="shared" si="9"/>
        <v>25.60545783511153</v>
      </c>
      <c r="BG42">
        <f t="shared" si="87"/>
        <v>7.9462833290766376E-3</v>
      </c>
      <c r="BH42">
        <f t="shared" si="88"/>
        <v>2.1164367833418807E-3</v>
      </c>
      <c r="BI42">
        <f t="shared" si="89"/>
        <v>0.92269812629669246</v>
      </c>
      <c r="BJ42">
        <f t="shared" si="90"/>
        <v>2.2937477849189251E-3</v>
      </c>
      <c r="BK42">
        <f t="shared" si="38"/>
        <v>3.364261770207978E-3</v>
      </c>
      <c r="BL42" t="e">
        <f t="shared" si="39"/>
        <v>#NUM!</v>
      </c>
      <c r="BM42" t="e">
        <f t="shared" si="91"/>
        <v>#NUM!</v>
      </c>
      <c r="BN42" t="e">
        <f t="shared" si="92"/>
        <v>#NUM!</v>
      </c>
      <c r="BO42" t="e">
        <f t="shared" si="93"/>
        <v>#NUM!</v>
      </c>
      <c r="BP42" t="e">
        <f t="shared" si="94"/>
        <v>#NUM!</v>
      </c>
      <c r="BQ42">
        <f t="shared" si="40"/>
        <v>-1.1039549316189497E-6</v>
      </c>
      <c r="BR42">
        <f t="shared" si="95"/>
        <v>1.0886772215117162</v>
      </c>
      <c r="BS42">
        <f t="shared" si="96"/>
        <v>1.0000589973118872</v>
      </c>
      <c r="BT42">
        <f t="shared" si="97"/>
        <v>1.0886129962712507</v>
      </c>
      <c r="BU42">
        <f t="shared" si="41"/>
        <v>1</v>
      </c>
      <c r="BV42">
        <f t="shared" si="42"/>
        <v>1</v>
      </c>
      <c r="BW42">
        <f t="shared" si="43"/>
        <v>1</v>
      </c>
      <c r="BX42">
        <f t="shared" si="10"/>
        <v>17.373484591461114</v>
      </c>
      <c r="BY42">
        <f t="shared" si="11"/>
        <v>-1.6774006819122382E-2</v>
      </c>
      <c r="BZ42">
        <f t="shared" si="12"/>
        <v>32716.705183626767</v>
      </c>
      <c r="CA42">
        <f t="shared" si="13"/>
        <v>1.7090157821044141</v>
      </c>
      <c r="CB42">
        <f t="shared" si="14"/>
        <v>2526.9544783963174</v>
      </c>
      <c r="CC42">
        <f t="shared" si="98"/>
        <v>1.6187778227438283E-4</v>
      </c>
      <c r="CD42">
        <f t="shared" si="99"/>
        <v>1.9965535759084345E-3</v>
      </c>
      <c r="CE42">
        <f t="shared" si="100"/>
        <v>-2.2808084536121935</v>
      </c>
      <c r="CF42">
        <f t="shared" si="101"/>
        <v>9.3058396179530316</v>
      </c>
      <c r="CG42">
        <f t="shared" si="102"/>
        <v>1.1547523991534187E-2</v>
      </c>
      <c r="CH42">
        <f t="shared" si="15"/>
        <v>48.466028156690442</v>
      </c>
      <c r="CI42" s="11">
        <f t="shared" si="16"/>
        <v>1983110051.9118121</v>
      </c>
      <c r="CJ42" s="18">
        <f t="shared" si="44"/>
        <v>0.33675541628327249</v>
      </c>
      <c r="CK42" s="18">
        <f t="shared" si="17"/>
        <v>67.351083256654505</v>
      </c>
      <c r="CL42">
        <f t="shared" si="103"/>
        <v>5000</v>
      </c>
      <c r="CM42" s="4">
        <f t="shared" si="18"/>
        <v>1599.6978181426816</v>
      </c>
      <c r="CN42" s="11"/>
      <c r="CO42" s="11"/>
      <c r="CP42" s="11"/>
      <c r="CQ42" s="11"/>
      <c r="CR42" s="11"/>
      <c r="CS42" s="11"/>
      <c r="CT42" s="11"/>
      <c r="CU42" s="13">
        <f t="shared" si="19"/>
        <v>2.3500766166908789</v>
      </c>
      <c r="CV42" s="14">
        <v>0.8</v>
      </c>
      <c r="CW42" s="14">
        <f t="shared" si="104"/>
        <v>0.47844906603517129</v>
      </c>
      <c r="CX42" s="14">
        <f t="shared" si="45"/>
        <v>-0.20965255247716461</v>
      </c>
      <c r="CY42" s="14">
        <f t="shared" si="105"/>
        <v>3.9044680505646072E-2</v>
      </c>
      <c r="CZ42" s="14">
        <f t="shared" si="106"/>
        <v>-9.9794980660228164E-4</v>
      </c>
      <c r="DA42" s="14">
        <f t="shared" si="46"/>
        <v>3.5908581020514412E-2</v>
      </c>
      <c r="DB42" s="14">
        <f t="shared" si="47"/>
        <v>0.84785415938549424</v>
      </c>
      <c r="DC42" s="14">
        <f t="shared" si="48"/>
        <v>0.86083531761095788</v>
      </c>
      <c r="DD42" s="14">
        <f t="shared" si="49"/>
        <v>6.083531761095784E-2</v>
      </c>
      <c r="DE42" s="14">
        <v>0.85</v>
      </c>
      <c r="DF42" s="14">
        <f t="shared" si="50"/>
        <v>0.45030500332722012</v>
      </c>
      <c r="DG42" s="14">
        <f t="shared" si="51"/>
        <v>-0.19732004939027262</v>
      </c>
      <c r="DH42" s="14">
        <f t="shared" si="52"/>
        <v>3.4586291382164007E-2</v>
      </c>
      <c r="DI42" s="14">
        <f t="shared" si="53"/>
        <v>-7.3699408912854974E-4</v>
      </c>
      <c r="DJ42" s="14">
        <f t="shared" si="54"/>
        <v>3.1293752397059497E-2</v>
      </c>
      <c r="DK42" s="14">
        <f t="shared" si="107"/>
        <v>0.86398447098938402</v>
      </c>
      <c r="DL42" s="14">
        <f t="shared" si="108"/>
        <v>0.86504055219106613</v>
      </c>
      <c r="DM42" s="14">
        <f t="shared" si="109"/>
        <v>1.5040552191066148E-2</v>
      </c>
      <c r="DN42" s="14">
        <f t="shared" si="110"/>
        <v>-0.91589530839783506</v>
      </c>
      <c r="DO42" s="14">
        <f t="shared" si="111"/>
        <v>0.8664216936730208</v>
      </c>
      <c r="DP42" s="14">
        <f t="shared" si="55"/>
        <v>0.85</v>
      </c>
      <c r="DQ42" s="14">
        <f t="shared" si="56"/>
        <v>0.45030500332722012</v>
      </c>
      <c r="DR42" s="14">
        <f t="shared" si="57"/>
        <v>-0.19732004939027262</v>
      </c>
      <c r="DS42" s="14">
        <f t="shared" si="58"/>
        <v>3.4586291382164007E-2</v>
      </c>
      <c r="DT42" s="14">
        <f t="shared" si="59"/>
        <v>-7.3699408912854974E-4</v>
      </c>
      <c r="DU42" s="14">
        <f t="shared" si="60"/>
        <v>3.1293752397059497E-2</v>
      </c>
      <c r="DV42" s="14">
        <f t="shared" si="61"/>
        <v>0.86398447098938402</v>
      </c>
      <c r="DW42" s="14">
        <f t="shared" si="62"/>
        <v>0.86504055219106613</v>
      </c>
      <c r="DX42" s="14">
        <f t="shared" si="63"/>
        <v>1.5040552191066148E-2</v>
      </c>
      <c r="DY42" s="14">
        <f t="shared" si="64"/>
        <v>0.8664216936730208</v>
      </c>
      <c r="DZ42" s="14">
        <f t="shared" si="65"/>
        <v>0.44177016298553889</v>
      </c>
      <c r="EA42" s="14">
        <f t="shared" si="66"/>
        <v>-0.1935801506431675</v>
      </c>
      <c r="EB42" s="14">
        <f t="shared" si="67"/>
        <v>3.3287655788465251E-2</v>
      </c>
      <c r="EC42" s="14">
        <f t="shared" si="68"/>
        <v>-6.6974895504488916E-4</v>
      </c>
      <c r="ED42" s="14">
        <f t="shared" si="69"/>
        <v>2.9974496529660558E-2</v>
      </c>
      <c r="EE42" s="14">
        <f t="shared" si="70"/>
        <v>0.86874034811528444</v>
      </c>
      <c r="EF42" s="14">
        <f t="shared" si="71"/>
        <v>0.86641730865010036</v>
      </c>
      <c r="EG42" s="14">
        <f t="shared" si="72"/>
        <v>-4.3850229204389635E-6</v>
      </c>
      <c r="EH42" s="14">
        <f t="shared" si="73"/>
        <v>-0.916162334625928</v>
      </c>
      <c r="EI42" s="14">
        <f t="shared" si="74"/>
        <v>0.86641690737832744</v>
      </c>
      <c r="EM42">
        <f t="shared" si="20"/>
        <v>1567.5011033328162</v>
      </c>
      <c r="EW42">
        <f t="shared" si="112"/>
        <v>5.1209316333521055</v>
      </c>
      <c r="EX42">
        <f t="shared" si="75"/>
        <v>7.6411743084683806E-2</v>
      </c>
      <c r="EY42">
        <f t="shared" si="113"/>
        <v>1.2122099298799853</v>
      </c>
      <c r="EZ42">
        <f t="shared" si="114"/>
        <v>1.5201341486001966E-2</v>
      </c>
    </row>
    <row r="43" spans="3:159">
      <c r="C43" s="4">
        <f t="shared" si="76"/>
        <v>1599.6978181426816</v>
      </c>
      <c r="D43" s="4">
        <f>Sheet4!J43</f>
        <v>1666.6481369000276</v>
      </c>
      <c r="E43" s="4">
        <f t="shared" si="21"/>
        <v>1666.9524753339019</v>
      </c>
      <c r="F43" s="4">
        <f t="shared" si="22"/>
        <v>-0.30433843387436355</v>
      </c>
      <c r="G43" s="4">
        <f>Sheet5!D43</f>
        <v>1783.805143515325</v>
      </c>
      <c r="H43" s="4">
        <f>Sheet5!F43</f>
        <v>94.257293525489331</v>
      </c>
      <c r="I43" s="4">
        <f t="shared" si="23"/>
        <v>0.80713595107351099</v>
      </c>
      <c r="J43" s="4">
        <f t="shared" si="24"/>
        <v>1667.0251965929697</v>
      </c>
      <c r="K43" s="4">
        <f t="shared" si="0"/>
        <v>1633.1729775213546</v>
      </c>
      <c r="M43" s="4">
        <f t="shared" si="1"/>
        <v>1633.1729775213546</v>
      </c>
      <c r="Q43">
        <f t="shared" si="25"/>
        <v>268.13625954596847</v>
      </c>
      <c r="S43">
        <f t="shared" si="26"/>
        <v>1.2016634975534475</v>
      </c>
      <c r="T43">
        <f t="shared" si="27"/>
        <v>9.2741565142169993E-3</v>
      </c>
      <c r="U43">
        <f t="shared" si="28"/>
        <v>120.16634975534475</v>
      </c>
      <c r="V43">
        <f t="shared" si="77"/>
        <v>674.73405387626087</v>
      </c>
      <c r="W43">
        <f t="shared" si="29"/>
        <v>-16.819850961177373</v>
      </c>
      <c r="X43">
        <f t="shared" si="78"/>
        <v>0.78318637404540326</v>
      </c>
      <c r="Y43">
        <f t="shared" si="30"/>
        <v>48.33</v>
      </c>
      <c r="Z43">
        <f t="shared" si="31"/>
        <v>1.0013862479612063</v>
      </c>
      <c r="AA43">
        <f t="shared" si="32"/>
        <v>48.396997363965099</v>
      </c>
      <c r="AB43">
        <f t="shared" si="33"/>
        <v>58.156905123467276</v>
      </c>
      <c r="AC43">
        <f t="shared" si="2"/>
        <v>1.2016634975534475</v>
      </c>
      <c r="AD43">
        <f t="shared" si="34"/>
        <v>48.396997363965099</v>
      </c>
      <c r="AI43">
        <f t="shared" si="115"/>
        <v>0.51109042972206231</v>
      </c>
      <c r="AJ43">
        <f t="shared" si="116"/>
        <v>0.70728341288151375</v>
      </c>
      <c r="AK43">
        <f t="shared" si="35"/>
        <v>1.6615494297558282</v>
      </c>
      <c r="AL43">
        <f t="shared" si="3"/>
        <v>0</v>
      </c>
      <c r="AM43">
        <f t="shared" si="4"/>
        <v>1.6615494297558282</v>
      </c>
      <c r="AN43">
        <f t="shared" si="79"/>
        <v>1.6615494297558282</v>
      </c>
      <c r="AO43">
        <f t="shared" si="5"/>
        <v>0</v>
      </c>
      <c r="AP43">
        <f t="shared" si="6"/>
        <v>30</v>
      </c>
      <c r="AQ43">
        <f t="shared" si="80"/>
        <v>30</v>
      </c>
      <c r="AS43">
        <f t="shared" si="81"/>
        <v>2.4485351986826904</v>
      </c>
      <c r="AU43">
        <f t="shared" si="36"/>
        <v>0.86323388854000027</v>
      </c>
      <c r="AW43">
        <f t="shared" si="7"/>
        <v>0.35795669609766834</v>
      </c>
      <c r="AX43">
        <f t="shared" si="7"/>
        <v>-8.9231872088412333E-3</v>
      </c>
      <c r="AY43">
        <f t="shared" si="82"/>
        <v>0.34903350888882712</v>
      </c>
      <c r="AZ43">
        <f t="shared" si="37"/>
        <v>1.025565417020414</v>
      </c>
      <c r="BA43">
        <f t="shared" si="83"/>
        <v>-2.5565417020414039E-2</v>
      </c>
      <c r="BB43">
        <f t="shared" si="8"/>
        <v>0.90887610135249974</v>
      </c>
      <c r="BC43">
        <f t="shared" si="84"/>
        <v>0.90887610135249974</v>
      </c>
      <c r="BD43">
        <f t="shared" si="85"/>
        <v>0.78182320152844742</v>
      </c>
      <c r="BE43">
        <f t="shared" si="86"/>
        <v>-1.9489382004884884E-2</v>
      </c>
      <c r="BF43">
        <f t="shared" si="9"/>
        <v>25.587216244457348</v>
      </c>
      <c r="BG43">
        <f t="shared" si="87"/>
        <v>7.7283359310142477E-3</v>
      </c>
      <c r="BH43">
        <f t="shared" si="88"/>
        <v>2.1114873231176342E-3</v>
      </c>
      <c r="BI43">
        <f t="shared" si="89"/>
        <v>0.92475396064720849</v>
      </c>
      <c r="BJ43">
        <f t="shared" si="90"/>
        <v>2.2832963285065204E-3</v>
      </c>
      <c r="BK43">
        <f t="shared" si="38"/>
        <v>3.3429711712006718E-3</v>
      </c>
      <c r="BL43" t="e">
        <f t="shared" si="39"/>
        <v>#NUM!</v>
      </c>
      <c r="BM43" t="e">
        <f t="shared" si="91"/>
        <v>#NUM!</v>
      </c>
      <c r="BN43" t="e">
        <f t="shared" si="92"/>
        <v>#NUM!</v>
      </c>
      <c r="BO43" t="e">
        <f t="shared" si="93"/>
        <v>#NUM!</v>
      </c>
      <c r="BP43" t="e">
        <f t="shared" si="94"/>
        <v>#NUM!</v>
      </c>
      <c r="BQ43">
        <f t="shared" si="40"/>
        <v>-2.9792122182523487E-6</v>
      </c>
      <c r="BR43">
        <f t="shared" si="95"/>
        <v>1.0888084085701351</v>
      </c>
      <c r="BS43">
        <f t="shared" si="96"/>
        <v>1.0001592228718483</v>
      </c>
      <c r="BT43">
        <f t="shared" si="97"/>
        <v>1.0886350729674223</v>
      </c>
      <c r="BU43">
        <f t="shared" si="41"/>
        <v>1</v>
      </c>
      <c r="BV43">
        <f t="shared" si="42"/>
        <v>1</v>
      </c>
      <c r="BW43">
        <f t="shared" si="43"/>
        <v>1</v>
      </c>
      <c r="BX43">
        <f t="shared" si="10"/>
        <v>17.32402927745251</v>
      </c>
      <c r="BY43">
        <f t="shared" si="11"/>
        <v>-4.778575974086146E-2</v>
      </c>
      <c r="BZ43">
        <f t="shared" si="12"/>
        <v>32565.027981145748</v>
      </c>
      <c r="CA43">
        <f t="shared" si="13"/>
        <v>1.6615494297558282</v>
      </c>
      <c r="CB43">
        <f t="shared" si="14"/>
        <v>2587.0934782499576</v>
      </c>
      <c r="CC43">
        <f t="shared" si="98"/>
        <v>1.6187778227438283E-4</v>
      </c>
      <c r="CD43">
        <f t="shared" si="99"/>
        <v>1.9501421353405567E-3</v>
      </c>
      <c r="CE43">
        <f t="shared" si="100"/>
        <v>-2.2898158844367127</v>
      </c>
      <c r="CF43">
        <f t="shared" si="101"/>
        <v>9.3386727713245552</v>
      </c>
      <c r="CG43">
        <f t="shared" si="102"/>
        <v>1.146646854876384E-2</v>
      </c>
      <c r="CH43">
        <f t="shared" si="15"/>
        <v>48.396997363965099</v>
      </c>
      <c r="CI43" s="11">
        <f t="shared" si="16"/>
        <v>1953756470.5816009</v>
      </c>
      <c r="CJ43" s="18">
        <f t="shared" si="44"/>
        <v>0.33627328595610134</v>
      </c>
      <c r="CK43" s="18">
        <f t="shared" si="17"/>
        <v>67.254657191220275</v>
      </c>
      <c r="CL43">
        <f t="shared" si="103"/>
        <v>5200</v>
      </c>
      <c r="CM43" s="4">
        <f t="shared" si="18"/>
        <v>1666.9524753339019</v>
      </c>
      <c r="CN43" s="11"/>
      <c r="CO43" s="11"/>
      <c r="CP43" s="11"/>
      <c r="CQ43" s="11"/>
      <c r="CR43" s="11"/>
      <c r="CS43" s="11"/>
      <c r="CT43" s="11"/>
      <c r="CU43" s="13">
        <f t="shared" si="19"/>
        <v>2.4485351986826904</v>
      </c>
      <c r="CV43" s="14">
        <v>0.8</v>
      </c>
      <c r="CW43" s="14">
        <f t="shared" si="104"/>
        <v>0.49849412169955259</v>
      </c>
      <c r="CX43" s="14">
        <f t="shared" si="45"/>
        <v>-0.21843613548091001</v>
      </c>
      <c r="CY43" s="14">
        <f t="shared" si="105"/>
        <v>4.2384838627516026E-2</v>
      </c>
      <c r="CZ43" s="14">
        <f t="shared" si="106"/>
        <v>-1.2252659078305767E-3</v>
      </c>
      <c r="DA43" s="14">
        <f t="shared" si="46"/>
        <v>3.9452861042072143E-2</v>
      </c>
      <c r="DB43" s="14">
        <f t="shared" si="47"/>
        <v>0.83596720366306809</v>
      </c>
      <c r="DC43" s="14">
        <f t="shared" si="48"/>
        <v>0.8581552669762853</v>
      </c>
      <c r="DD43" s="14">
        <f t="shared" si="49"/>
        <v>5.8155266976285258E-2</v>
      </c>
      <c r="DE43" s="14">
        <v>0.85</v>
      </c>
      <c r="DF43" s="14">
        <f t="shared" si="50"/>
        <v>0.46917093807016719</v>
      </c>
      <c r="DG43" s="14">
        <f t="shared" si="51"/>
        <v>-0.2055869510408565</v>
      </c>
      <c r="DH43" s="14">
        <f t="shared" si="52"/>
        <v>3.7545047365550525E-2</v>
      </c>
      <c r="DI43" s="14">
        <f t="shared" si="53"/>
        <v>-9.0486888790163728E-4</v>
      </c>
      <c r="DJ43" s="14">
        <f t="shared" si="54"/>
        <v>3.4341521755400881E-2</v>
      </c>
      <c r="DK43" s="14">
        <f t="shared" si="107"/>
        <v>0.85324589080298885</v>
      </c>
      <c r="DL43" s="14">
        <f t="shared" si="108"/>
        <v>0.86216472753431284</v>
      </c>
      <c r="DM43" s="14">
        <f t="shared" si="109"/>
        <v>1.2164727534312858E-2</v>
      </c>
      <c r="DN43" s="14">
        <f t="shared" si="110"/>
        <v>-0.91981078883944922</v>
      </c>
      <c r="DO43" s="14">
        <f t="shared" si="111"/>
        <v>0.86322524989042737</v>
      </c>
      <c r="DP43" s="14">
        <f t="shared" si="55"/>
        <v>0.85</v>
      </c>
      <c r="DQ43" s="14">
        <f t="shared" si="56"/>
        <v>0.46917093807016719</v>
      </c>
      <c r="DR43" s="14">
        <f t="shared" si="57"/>
        <v>-0.2055869510408565</v>
      </c>
      <c r="DS43" s="14">
        <f t="shared" si="58"/>
        <v>3.7545047365550525E-2</v>
      </c>
      <c r="DT43" s="14">
        <f t="shared" si="59"/>
        <v>-9.0486888790163728E-4</v>
      </c>
      <c r="DU43" s="14">
        <f t="shared" si="60"/>
        <v>3.4341521755400881E-2</v>
      </c>
      <c r="DV43" s="14">
        <f t="shared" si="61"/>
        <v>0.85324589080298885</v>
      </c>
      <c r="DW43" s="14">
        <f t="shared" si="62"/>
        <v>0.86216472753431284</v>
      </c>
      <c r="DX43" s="14">
        <f t="shared" si="63"/>
        <v>1.2164727534312858E-2</v>
      </c>
      <c r="DY43" s="14">
        <f t="shared" si="64"/>
        <v>0.86322524989042737</v>
      </c>
      <c r="DZ43" s="14">
        <f t="shared" si="65"/>
        <v>0.46198289196274417</v>
      </c>
      <c r="EA43" s="14">
        <f t="shared" si="66"/>
        <v>-0.20243720675097213</v>
      </c>
      <c r="EB43" s="14">
        <f t="shared" si="67"/>
        <v>3.6403424288035495E-2</v>
      </c>
      <c r="EC43" s="14">
        <f t="shared" si="68"/>
        <v>-8.3764424384372572E-4</v>
      </c>
      <c r="ED43" s="14">
        <f t="shared" si="69"/>
        <v>3.3158631005424329E-2</v>
      </c>
      <c r="EE43" s="14">
        <f t="shared" si="70"/>
        <v>0.85737341934017242</v>
      </c>
      <c r="EF43" s="14">
        <f t="shared" si="71"/>
        <v>0.86323319062666681</v>
      </c>
      <c r="EG43" s="14">
        <f t="shared" si="72"/>
        <v>7.9407362394423586E-6</v>
      </c>
      <c r="EH43" s="14">
        <f t="shared" si="73"/>
        <v>-0.91921036644250143</v>
      </c>
      <c r="EI43" s="14">
        <f t="shared" si="74"/>
        <v>0.86323388854000027</v>
      </c>
      <c r="EM43">
        <f t="shared" si="20"/>
        <v>1633.1729775213546</v>
      </c>
      <c r="EW43">
        <f t="shared" si="112"/>
        <v>5.3552344719961251</v>
      </c>
      <c r="EX43">
        <f t="shared" si="75"/>
        <v>7.9907881989150983E-2</v>
      </c>
      <c r="EY43">
        <f t="shared" si="113"/>
        <v>1.2260826315332496</v>
      </c>
      <c r="EZ43">
        <f t="shared" si="114"/>
        <v>1.5375307785045212E-2</v>
      </c>
    </row>
    <row r="44" spans="3:159">
      <c r="C44" s="4">
        <f t="shared" si="76"/>
        <v>1666.9524753339019</v>
      </c>
      <c r="D44" s="4">
        <f>Sheet4!J44</f>
        <v>1729.6372111212959</v>
      </c>
      <c r="E44" s="4">
        <f t="shared" si="21"/>
        <v>1734.111665532339</v>
      </c>
      <c r="F44" s="4">
        <f t="shared" si="22"/>
        <v>-4.4744544110430979</v>
      </c>
      <c r="G44" s="4">
        <f>Sheet5!D44</f>
        <v>1862.2927818526473</v>
      </c>
      <c r="H44" s="4">
        <f>Sheet5!F44</f>
        <v>105.69934324929841</v>
      </c>
      <c r="I44" s="4">
        <f t="shared" si="23"/>
        <v>0.83052522448123145</v>
      </c>
      <c r="J44" s="4">
        <f t="shared" si="24"/>
        <v>1735.0247108373196</v>
      </c>
      <c r="K44" s="4">
        <f t="shared" si="0"/>
        <v>1698.2948432275989</v>
      </c>
      <c r="M44" s="4">
        <f t="shared" si="1"/>
        <v>1698.2948432275989</v>
      </c>
      <c r="Q44">
        <f t="shared" si="25"/>
        <v>279.85145099686508</v>
      </c>
      <c r="S44">
        <f t="shared" si="26"/>
        <v>1.1999662768742227</v>
      </c>
      <c r="T44">
        <f t="shared" si="27"/>
        <v>8.8886284290309453E-3</v>
      </c>
      <c r="U44">
        <f t="shared" si="28"/>
        <v>119.99662768742228</v>
      </c>
      <c r="V44">
        <f t="shared" si="77"/>
        <v>673.78106446487607</v>
      </c>
      <c r="W44">
        <f t="shared" si="29"/>
        <v>-26.533845597855915</v>
      </c>
      <c r="X44">
        <f t="shared" si="78"/>
        <v>0.78201485490031353</v>
      </c>
      <c r="Y44">
        <f t="shared" si="30"/>
        <v>48.33</v>
      </c>
      <c r="Z44">
        <f t="shared" si="31"/>
        <v>0.99997189739518566</v>
      </c>
      <c r="AA44">
        <f t="shared" si="32"/>
        <v>48.32864180110932</v>
      </c>
      <c r="AB44">
        <f t="shared" si="33"/>
        <v>57.992740368465078</v>
      </c>
      <c r="AC44">
        <f t="shared" si="2"/>
        <v>1.1999662768742227</v>
      </c>
      <c r="AD44">
        <f t="shared" si="34"/>
        <v>48.32864180110932</v>
      </c>
      <c r="AI44">
        <f t="shared" si="115"/>
        <v>0.50291092910661261</v>
      </c>
      <c r="AJ44">
        <f t="shared" si="116"/>
        <v>0.70070833174858793</v>
      </c>
      <c r="AK44">
        <f t="shared" si="35"/>
        <v>1.6171368293583381</v>
      </c>
      <c r="AL44">
        <f t="shared" si="3"/>
        <v>0</v>
      </c>
      <c r="AM44">
        <f t="shared" si="4"/>
        <v>1.6171368293583381</v>
      </c>
      <c r="AN44">
        <f t="shared" si="79"/>
        <v>1.6171368293583381</v>
      </c>
      <c r="AO44">
        <f t="shared" si="5"/>
        <v>0</v>
      </c>
      <c r="AP44">
        <f t="shared" si="6"/>
        <v>30</v>
      </c>
      <c r="AQ44">
        <f t="shared" si="80"/>
        <v>30</v>
      </c>
      <c r="AS44">
        <f t="shared" si="81"/>
        <v>2.5461691802512729</v>
      </c>
      <c r="AU44">
        <f t="shared" si="36"/>
        <v>0.86033921260626289</v>
      </c>
      <c r="AW44">
        <f t="shared" si="7"/>
        <v>0.35745112069480312</v>
      </c>
      <c r="AX44">
        <f t="shared" si="7"/>
        <v>-1.4076609369883666E-2</v>
      </c>
      <c r="AY44">
        <f t="shared" si="82"/>
        <v>0.34337451132491947</v>
      </c>
      <c r="AZ44">
        <f t="shared" si="37"/>
        <v>1.0409949163540668</v>
      </c>
      <c r="BA44">
        <f t="shared" si="83"/>
        <v>-4.0994916354066824E-2</v>
      </c>
      <c r="BB44">
        <f t="shared" si="8"/>
        <v>0.91409062196923363</v>
      </c>
      <c r="BC44">
        <f t="shared" si="84"/>
        <v>0.91409062196923363</v>
      </c>
      <c r="BD44">
        <f t="shared" si="85"/>
        <v>0.78044314363639944</v>
      </c>
      <c r="BE44">
        <f t="shared" si="86"/>
        <v>-3.0734253251239914E-2</v>
      </c>
      <c r="BF44">
        <f t="shared" si="9"/>
        <v>25.569140261659999</v>
      </c>
      <c r="BG44">
        <f t="shared" si="87"/>
        <v>7.5244186428519216E-3</v>
      </c>
      <c r="BH44">
        <f t="shared" si="88"/>
        <v>2.106809309257105E-3</v>
      </c>
      <c r="BI44">
        <f t="shared" si="89"/>
        <v>0.92668092007883063</v>
      </c>
      <c r="BJ44">
        <f t="shared" si="90"/>
        <v>2.2735002562455733E-3</v>
      </c>
      <c r="BK44">
        <f t="shared" si="38"/>
        <v>3.3227531290478916E-3</v>
      </c>
      <c r="BL44" t="e">
        <f t="shared" si="39"/>
        <v>#NUM!</v>
      </c>
      <c r="BM44" t="e">
        <f t="shared" si="91"/>
        <v>#NUM!</v>
      </c>
      <c r="BN44" t="e">
        <f t="shared" si="92"/>
        <v>#NUM!</v>
      </c>
      <c r="BO44" t="e">
        <f t="shared" si="93"/>
        <v>#NUM!</v>
      </c>
      <c r="BP44" t="e">
        <f t="shared" si="94"/>
        <v>#NUM!</v>
      </c>
      <c r="BQ44">
        <f t="shared" si="40"/>
        <v>-4.657682473640172E-6</v>
      </c>
      <c r="BR44">
        <f t="shared" si="95"/>
        <v>1.088925842955988</v>
      </c>
      <c r="BS44">
        <f t="shared" si="96"/>
        <v>1.0002489399481427</v>
      </c>
      <c r="BT44">
        <f t="shared" si="97"/>
        <v>1.0886548332782464</v>
      </c>
      <c r="BU44">
        <f t="shared" si="41"/>
        <v>1</v>
      </c>
      <c r="BV44">
        <f t="shared" si="42"/>
        <v>1</v>
      </c>
      <c r="BW44">
        <f t="shared" si="43"/>
        <v>1</v>
      </c>
      <c r="BX44">
        <f t="shared" si="10"/>
        <v>17.275127173464234</v>
      </c>
      <c r="BY44">
        <f t="shared" si="11"/>
        <v>-7.8653875891770073E-2</v>
      </c>
      <c r="BZ44">
        <f t="shared" si="12"/>
        <v>32414.664306992188</v>
      </c>
      <c r="CA44">
        <f t="shared" si="13"/>
        <v>1.6171368293583381</v>
      </c>
      <c r="CB44">
        <f t="shared" si="14"/>
        <v>2645.8711537852514</v>
      </c>
      <c r="CC44">
        <f t="shared" si="98"/>
        <v>1.6187778227438283E-4</v>
      </c>
      <c r="CD44">
        <f t="shared" si="99"/>
        <v>1.9068199873535818E-3</v>
      </c>
      <c r="CE44">
        <f t="shared" si="100"/>
        <v>-2.2984160749731175</v>
      </c>
      <c r="CF44">
        <f t="shared" si="101"/>
        <v>9.3700389433243778</v>
      </c>
      <c r="CG44">
        <f t="shared" si="102"/>
        <v>1.1389829113663139E-2</v>
      </c>
      <c r="CH44">
        <f t="shared" si="15"/>
        <v>48.32864180110932</v>
      </c>
      <c r="CI44" s="11">
        <f t="shared" si="16"/>
        <v>1925537259.0689671</v>
      </c>
      <c r="CJ44" s="18">
        <f t="shared" si="44"/>
        <v>0.33579595099218557</v>
      </c>
      <c r="CK44" s="18">
        <f t="shared" si="17"/>
        <v>67.159190198437116</v>
      </c>
      <c r="CL44">
        <f t="shared" si="103"/>
        <v>5400</v>
      </c>
      <c r="CM44" s="4">
        <f t="shared" si="18"/>
        <v>1734.111665532339</v>
      </c>
      <c r="CN44" s="11"/>
      <c r="CO44" s="11"/>
      <c r="CP44" s="11"/>
      <c r="CQ44" s="11"/>
      <c r="CR44" s="11"/>
      <c r="CS44" s="11"/>
      <c r="CT44" s="11"/>
      <c r="CU44" s="13">
        <f t="shared" si="19"/>
        <v>2.5461691802512729</v>
      </c>
      <c r="CV44" s="14">
        <v>0.8</v>
      </c>
      <c r="CW44" s="14">
        <f t="shared" si="104"/>
        <v>0.51837129802776927</v>
      </c>
      <c r="CX44" s="14">
        <f t="shared" si="45"/>
        <v>-0.22714615510281674</v>
      </c>
      <c r="CY44" s="14">
        <f t="shared" si="105"/>
        <v>4.5832373121070191E-2</v>
      </c>
      <c r="CZ44" s="14">
        <f t="shared" si="106"/>
        <v>-1.4898236935988985E-3</v>
      </c>
      <c r="DA44" s="14">
        <f t="shared" si="46"/>
        <v>4.3189164548671784E-2</v>
      </c>
      <c r="DB44" s="14">
        <f t="shared" si="47"/>
        <v>0.82387286857301145</v>
      </c>
      <c r="DC44" s="14">
        <f t="shared" si="48"/>
        <v>0.85575842259983836</v>
      </c>
      <c r="DD44" s="14">
        <f t="shared" si="49"/>
        <v>5.575842259983832E-2</v>
      </c>
      <c r="DE44" s="14">
        <v>0.85</v>
      </c>
      <c r="DF44" s="14">
        <f t="shared" si="50"/>
        <v>0.48787886873201813</v>
      </c>
      <c r="DG44" s="14">
        <f t="shared" si="51"/>
        <v>-0.21378461656735695</v>
      </c>
      <c r="DH44" s="14">
        <f t="shared" si="52"/>
        <v>4.059891875084419E-2</v>
      </c>
      <c r="DI44" s="14">
        <f t="shared" si="53"/>
        <v>-1.1002469751102816E-3</v>
      </c>
      <c r="DJ44" s="14">
        <f t="shared" si="54"/>
        <v>3.7548538745606846E-2</v>
      </c>
      <c r="DK44" s="14">
        <f t="shared" si="107"/>
        <v>0.84230205409466297</v>
      </c>
      <c r="DL44" s="14">
        <f t="shared" si="108"/>
        <v>0.85954176047227526</v>
      </c>
      <c r="DM44" s="14">
        <f t="shared" si="109"/>
        <v>9.5417604722752847E-3</v>
      </c>
      <c r="DN44" s="14">
        <f t="shared" si="110"/>
        <v>-0.92433324255126192</v>
      </c>
      <c r="DO44" s="14">
        <f t="shared" si="111"/>
        <v>0.86032285763729421</v>
      </c>
      <c r="DP44" s="14">
        <f t="shared" si="55"/>
        <v>0.85</v>
      </c>
      <c r="DQ44" s="14">
        <f t="shared" si="56"/>
        <v>0.48787886873201813</v>
      </c>
      <c r="DR44" s="14">
        <f t="shared" si="57"/>
        <v>-0.21378461656735695</v>
      </c>
      <c r="DS44" s="14">
        <f t="shared" si="58"/>
        <v>4.059891875084419E-2</v>
      </c>
      <c r="DT44" s="14">
        <f t="shared" si="59"/>
        <v>-1.1002469751102816E-3</v>
      </c>
      <c r="DU44" s="14">
        <f t="shared" si="60"/>
        <v>3.7548538745606853E-2</v>
      </c>
      <c r="DV44" s="14">
        <f t="shared" si="61"/>
        <v>0.84230205409466297</v>
      </c>
      <c r="DW44" s="14">
        <f t="shared" si="62"/>
        <v>0.85954176047227526</v>
      </c>
      <c r="DX44" s="14">
        <f t="shared" si="63"/>
        <v>9.5417604722752847E-3</v>
      </c>
      <c r="DY44" s="14">
        <f t="shared" si="64"/>
        <v>0.86032285763729421</v>
      </c>
      <c r="DZ44" s="14">
        <f t="shared" si="65"/>
        <v>0.48202489883983601</v>
      </c>
      <c r="EA44" s="14">
        <f t="shared" si="66"/>
        <v>-0.21121945380052184</v>
      </c>
      <c r="EB44" s="14">
        <f t="shared" si="67"/>
        <v>3.9630485746257604E-2</v>
      </c>
      <c r="EC44" s="14">
        <f t="shared" si="68"/>
        <v>-1.0358038082030508E-3</v>
      </c>
      <c r="ED44" s="14">
        <f t="shared" si="69"/>
        <v>3.652480159758896E-2</v>
      </c>
      <c r="EE44" s="14">
        <f t="shared" si="70"/>
        <v>0.84575724056871571</v>
      </c>
      <c r="EF44" s="14">
        <f t="shared" si="71"/>
        <v>0.86033795116543543</v>
      </c>
      <c r="EG44" s="14">
        <f t="shared" si="72"/>
        <v>1.5093528141219004E-5</v>
      </c>
      <c r="EH44" s="14">
        <f t="shared" si="73"/>
        <v>-0.92287109624725361</v>
      </c>
      <c r="EI44" s="14">
        <f t="shared" si="74"/>
        <v>0.86033921260626289</v>
      </c>
      <c r="EM44">
        <f t="shared" si="20"/>
        <v>1698.2948432275989</v>
      </c>
      <c r="EW44">
        <f t="shared" si="112"/>
        <v>5.5875583263713242</v>
      </c>
      <c r="EX44">
        <f t="shared" si="75"/>
        <v>8.3374491571935189E-2</v>
      </c>
      <c r="EY44">
        <f t="shared" si="113"/>
        <v>1.2401692256120054</v>
      </c>
      <c r="EZ44">
        <f t="shared" si="114"/>
        <v>1.555195633550467E-2</v>
      </c>
    </row>
    <row r="45" spans="3:159">
      <c r="C45" s="4">
        <f t="shared" si="76"/>
        <v>1734.111665532339</v>
      </c>
      <c r="D45" s="4">
        <f>Sheet4!J45</f>
        <v>1791.4517116621573</v>
      </c>
      <c r="E45" s="4">
        <f t="shared" si="21"/>
        <v>1801.1764671070368</v>
      </c>
      <c r="F45" s="4">
        <f t="shared" si="22"/>
        <v>-9.7247554448795199</v>
      </c>
      <c r="G45" s="4">
        <f>Sheet5!D45</f>
        <v>1944.9710062070151</v>
      </c>
      <c r="H45" s="4">
        <f>Sheet5!F45</f>
        <v>121.44133662788386</v>
      </c>
      <c r="I45" s="4">
        <f t="shared" si="23"/>
        <v>0.85439483331156885</v>
      </c>
      <c r="J45" s="4">
        <f t="shared" si="24"/>
        <v>1802.8337508151646</v>
      </c>
      <c r="K45" s="4">
        <f t="shared" si="0"/>
        <v>1762.7816885972481</v>
      </c>
      <c r="M45" s="4">
        <f t="shared" si="1"/>
        <v>1762.7816885972481</v>
      </c>
      <c r="Q45">
        <f t="shared" si="25"/>
        <v>291.49397212821361</v>
      </c>
      <c r="S45">
        <f t="shared" si="26"/>
        <v>1.1982879684416015</v>
      </c>
      <c r="T45">
        <f t="shared" si="27"/>
        <v>8.5375274471526635E-3</v>
      </c>
      <c r="U45">
        <f t="shared" si="28"/>
        <v>119.82879684416015</v>
      </c>
      <c r="V45">
        <f t="shared" si="77"/>
        <v>672.83869427995933</v>
      </c>
      <c r="W45">
        <f t="shared" si="29"/>
        <v>-35.425592593601138</v>
      </c>
      <c r="X45">
        <f t="shared" si="78"/>
        <v>0.78085060278717866</v>
      </c>
      <c r="Y45">
        <f t="shared" si="30"/>
        <v>48.33</v>
      </c>
      <c r="Z45">
        <f t="shared" si="31"/>
        <v>0.99857330703466796</v>
      </c>
      <c r="AA45">
        <f t="shared" si="32"/>
        <v>48.261047928985498</v>
      </c>
      <c r="AB45">
        <f t="shared" si="33"/>
        <v>57.830633077686791</v>
      </c>
      <c r="AC45">
        <f t="shared" si="2"/>
        <v>1.1982879684416015</v>
      </c>
      <c r="AD45">
        <f t="shared" si="34"/>
        <v>48.261047928985498</v>
      </c>
      <c r="AI45">
        <f t="shared" si="115"/>
        <v>0.49515225290735221</v>
      </c>
      <c r="AJ45">
        <f t="shared" si="116"/>
        <v>0.69440737493506588</v>
      </c>
      <c r="AK45">
        <f t="shared" si="35"/>
        <v>1.5755532098331473</v>
      </c>
      <c r="AL45">
        <f t="shared" si="3"/>
        <v>0</v>
      </c>
      <c r="AM45">
        <f t="shared" si="4"/>
        <v>1.5755532098331473</v>
      </c>
      <c r="AN45">
        <f t="shared" si="79"/>
        <v>1.5755532098331473</v>
      </c>
      <c r="AO45">
        <f t="shared" si="5"/>
        <v>0</v>
      </c>
      <c r="AP45">
        <f t="shared" si="6"/>
        <v>30</v>
      </c>
      <c r="AQ45">
        <f t="shared" si="80"/>
        <v>30</v>
      </c>
      <c r="AS45">
        <f t="shared" si="81"/>
        <v>2.6428511073422012</v>
      </c>
      <c r="AU45">
        <f t="shared" si="36"/>
        <v>0.85773378831284208</v>
      </c>
      <c r="AW45">
        <f t="shared" si="7"/>
        <v>0.35695117895337797</v>
      </c>
      <c r="AX45">
        <f t="shared" si="7"/>
        <v>-1.8793816629318998E-2</v>
      </c>
      <c r="AY45">
        <f t="shared" si="82"/>
        <v>0.33815736232405896</v>
      </c>
      <c r="AZ45">
        <f t="shared" si="37"/>
        <v>1.0555771327885766</v>
      </c>
      <c r="BA45">
        <f t="shared" si="83"/>
        <v>-5.5577132788576566E-2</v>
      </c>
      <c r="BB45">
        <f t="shared" si="8"/>
        <v>0.91882248542567146</v>
      </c>
      <c r="BC45">
        <f t="shared" si="84"/>
        <v>0.91882248542567146</v>
      </c>
      <c r="BD45">
        <f t="shared" si="85"/>
        <v>0.77907894359660035</v>
      </c>
      <c r="BE45">
        <f t="shared" si="86"/>
        <v>-4.1019242039344733E-2</v>
      </c>
      <c r="BF45">
        <f t="shared" si="9"/>
        <v>25.551253126054338</v>
      </c>
      <c r="BG45">
        <f t="shared" si="87"/>
        <v>7.333498680023468E-3</v>
      </c>
      <c r="BH45">
        <f t="shared" si="88"/>
        <v>2.1023878994262729E-3</v>
      </c>
      <c r="BI45">
        <f t="shared" si="89"/>
        <v>0.92848808381260961</v>
      </c>
      <c r="BJ45">
        <f t="shared" si="90"/>
        <v>2.2643132809990734E-3</v>
      </c>
      <c r="BK45">
        <f t="shared" si="38"/>
        <v>3.3035415929255369E-3</v>
      </c>
      <c r="BL45" t="e">
        <f t="shared" si="39"/>
        <v>#NUM!</v>
      </c>
      <c r="BM45" t="e">
        <f t="shared" si="91"/>
        <v>#NUM!</v>
      </c>
      <c r="BN45" t="e">
        <f t="shared" si="92"/>
        <v>#NUM!</v>
      </c>
      <c r="BO45" t="e">
        <f t="shared" si="93"/>
        <v>#NUM!</v>
      </c>
      <c r="BP45" t="e">
        <f t="shared" si="94"/>
        <v>#NUM!</v>
      </c>
      <c r="BQ45">
        <f t="shared" si="40"/>
        <v>-6.1651518327821973E-6</v>
      </c>
      <c r="BR45">
        <f t="shared" si="95"/>
        <v>1.0890313244543397</v>
      </c>
      <c r="BS45">
        <f t="shared" si="96"/>
        <v>1.0003295240278434</v>
      </c>
      <c r="BT45">
        <f t="shared" si="97"/>
        <v>1.0886725806805513</v>
      </c>
      <c r="BU45">
        <f t="shared" si="41"/>
        <v>1</v>
      </c>
      <c r="BV45">
        <f t="shared" si="42"/>
        <v>1</v>
      </c>
      <c r="BW45">
        <f t="shared" si="43"/>
        <v>1</v>
      </c>
      <c r="BX45">
        <f t="shared" si="10"/>
        <v>17.226837955776855</v>
      </c>
      <c r="BY45">
        <f t="shared" si="11"/>
        <v>-0.10933046780364031</v>
      </c>
      <c r="BZ45">
        <f t="shared" si="12"/>
        <v>32265.816914529987</v>
      </c>
      <c r="CA45">
        <f t="shared" si="13"/>
        <v>1.5755532098331473</v>
      </c>
      <c r="CB45">
        <f t="shared" si="14"/>
        <v>2703.2332555553617</v>
      </c>
      <c r="CC45">
        <f t="shared" si="98"/>
        <v>1.6187778227438283E-4</v>
      </c>
      <c r="CD45">
        <f t="shared" si="99"/>
        <v>1.8663576254959533E-3</v>
      </c>
      <c r="CE45">
        <f t="shared" si="100"/>
        <v>-2.306623856428927</v>
      </c>
      <c r="CF45">
        <f t="shared" si="101"/>
        <v>9.3999895445500741</v>
      </c>
      <c r="CG45">
        <f t="shared" si="102"/>
        <v>1.1317363338247233E-2</v>
      </c>
      <c r="CH45">
        <f t="shared" si="15"/>
        <v>48.261047928985498</v>
      </c>
      <c r="CI45" s="11">
        <f t="shared" si="16"/>
        <v>1898410351.5932331</v>
      </c>
      <c r="CJ45" s="18">
        <f t="shared" si="44"/>
        <v>0.33532400787348876</v>
      </c>
      <c r="CK45" s="18">
        <f t="shared" si="17"/>
        <v>67.064801574697753</v>
      </c>
      <c r="CL45">
        <f t="shared" si="103"/>
        <v>5600</v>
      </c>
      <c r="CM45" s="4">
        <f t="shared" si="18"/>
        <v>1801.1764671070368</v>
      </c>
      <c r="CN45" s="11"/>
      <c r="CO45" s="11"/>
      <c r="CP45" s="11"/>
      <c r="CQ45" s="11"/>
      <c r="CR45" s="11"/>
      <c r="CS45" s="11"/>
      <c r="CT45" s="11"/>
      <c r="CU45" s="13">
        <f t="shared" si="19"/>
        <v>2.6428511073422012</v>
      </c>
      <c r="CV45" s="14">
        <v>0.8</v>
      </c>
      <c r="CW45" s="14">
        <f t="shared" si="104"/>
        <v>0.5380546468133377</v>
      </c>
      <c r="CX45" s="14">
        <f t="shared" si="45"/>
        <v>-0.23577124104642555</v>
      </c>
      <c r="CY45" s="14">
        <f t="shared" si="105"/>
        <v>4.9379106138008104E-2</v>
      </c>
      <c r="CZ45" s="14">
        <f t="shared" si="106"/>
        <v>-1.7949901712704772E-3</v>
      </c>
      <c r="DA45" s="14">
        <f t="shared" si="46"/>
        <v>4.7115752343693536E-2</v>
      </c>
      <c r="DB45" s="14">
        <f t="shared" si="47"/>
        <v>0.81161310752552129</v>
      </c>
      <c r="DC45" s="14">
        <f t="shared" si="48"/>
        <v>0.85364261743592107</v>
      </c>
      <c r="DD45" s="14">
        <f t="shared" si="49"/>
        <v>5.3642617435921025E-2</v>
      </c>
      <c r="DE45" s="14">
        <v>0.85</v>
      </c>
      <c r="DF45" s="14">
        <f t="shared" si="50"/>
        <v>0.50640437347137668</v>
      </c>
      <c r="DG45" s="14">
        <f t="shared" si="51"/>
        <v>-0.2219023445142829</v>
      </c>
      <c r="DH45" s="14">
        <f t="shared" si="52"/>
        <v>4.3740661492491603E-2</v>
      </c>
      <c r="DI45" s="14">
        <f t="shared" si="53"/>
        <v>-1.3256149132131697E-3</v>
      </c>
      <c r="DJ45" s="14">
        <f t="shared" si="54"/>
        <v>4.0912785715435926E-2</v>
      </c>
      <c r="DK45" s="14">
        <f t="shared" si="107"/>
        <v>0.83118978743132133</v>
      </c>
      <c r="DL45" s="14">
        <f t="shared" si="108"/>
        <v>0.85717022155345812</v>
      </c>
      <c r="DM45" s="14">
        <f t="shared" si="109"/>
        <v>7.1702215534581448E-3</v>
      </c>
      <c r="DN45" s="14">
        <f t="shared" si="110"/>
        <v>-0.92944791764925883</v>
      </c>
      <c r="DO45" s="14">
        <f t="shared" si="111"/>
        <v>0.85771449525820975</v>
      </c>
      <c r="DP45" s="14">
        <f t="shared" si="55"/>
        <v>0.85</v>
      </c>
      <c r="DQ45" s="14">
        <f t="shared" si="56"/>
        <v>0.50640437347137668</v>
      </c>
      <c r="DR45" s="14">
        <f t="shared" si="57"/>
        <v>-0.2219023445142829</v>
      </c>
      <c r="DS45" s="14">
        <f t="shared" si="58"/>
        <v>4.3740661492491603E-2</v>
      </c>
      <c r="DT45" s="14">
        <f t="shared" si="59"/>
        <v>-1.3256149132131697E-3</v>
      </c>
      <c r="DU45" s="14">
        <f t="shared" si="60"/>
        <v>4.0912785715435926E-2</v>
      </c>
      <c r="DV45" s="14">
        <f t="shared" si="61"/>
        <v>0.83118978743132133</v>
      </c>
      <c r="DW45" s="14">
        <f t="shared" si="62"/>
        <v>0.85717022155345812</v>
      </c>
      <c r="DX45" s="14">
        <f t="shared" si="63"/>
        <v>7.1702215534581448E-3</v>
      </c>
      <c r="DY45" s="14">
        <f t="shared" si="64"/>
        <v>0.85771449525820975</v>
      </c>
      <c r="DZ45" s="14">
        <f t="shared" si="65"/>
        <v>0.50184964790770814</v>
      </c>
      <c r="EA45" s="14">
        <f t="shared" si="66"/>
        <v>-0.21990650021643676</v>
      </c>
      <c r="EB45" s="14">
        <f t="shared" si="67"/>
        <v>4.295737140877439E-2</v>
      </c>
      <c r="EC45" s="14">
        <f t="shared" si="68"/>
        <v>-1.2670631530290078E-3</v>
      </c>
      <c r="ED45" s="14">
        <f t="shared" si="69"/>
        <v>4.0067857174972965E-2</v>
      </c>
      <c r="EE45" s="14">
        <f t="shared" si="70"/>
        <v>0.83394647042599745</v>
      </c>
      <c r="EF45" s="14">
        <f t="shared" si="71"/>
        <v>0.85773238241396843</v>
      </c>
      <c r="EG45" s="14">
        <f t="shared" si="72"/>
        <v>1.7887155758677942E-5</v>
      </c>
      <c r="EH45" s="14">
        <f t="shared" si="73"/>
        <v>-0.92712927525465061</v>
      </c>
      <c r="EI45" s="14">
        <f t="shared" si="74"/>
        <v>0.85773378831284208</v>
      </c>
      <c r="EM45">
        <f t="shared" si="20"/>
        <v>1762.7816885972481</v>
      </c>
      <c r="EW45">
        <f t="shared" si="112"/>
        <v>5.8173637617109151</v>
      </c>
      <c r="EX45">
        <f t="shared" si="75"/>
        <v>8.6803522682264281E-2</v>
      </c>
      <c r="EY45">
        <f t="shared" si="113"/>
        <v>1.2544298878400868</v>
      </c>
      <c r="EZ45">
        <f t="shared" si="114"/>
        <v>1.5730787733435107E-2</v>
      </c>
    </row>
    <row r="46" spans="3:159">
      <c r="C46" s="4">
        <f t="shared" si="76"/>
        <v>1801.1764671070368</v>
      </c>
      <c r="D46" s="4">
        <f>Sheet4!J46</f>
        <v>1851.9453564167475</v>
      </c>
      <c r="E46" s="4">
        <f t="shared" si="21"/>
        <v>1868.1480590240285</v>
      </c>
      <c r="F46" s="4">
        <f t="shared" si="22"/>
        <v>-16.202702607281026</v>
      </c>
      <c r="G46" s="4">
        <f>Sheet5!D46</f>
        <v>2032.3553140815502</v>
      </c>
      <c r="H46" s="4">
        <f>Sheet5!F46</f>
        <v>142.00192519675306</v>
      </c>
      <c r="I46" s="4">
        <f t="shared" si="23"/>
        <v>0.87691738223216265</v>
      </c>
      <c r="J46" s="4">
        <f t="shared" si="24"/>
        <v>1870.4222425357541</v>
      </c>
      <c r="K46" s="4">
        <f t="shared" si="0"/>
        <v>1826.5609117618922</v>
      </c>
      <c r="M46" s="4">
        <f t="shared" si="1"/>
        <v>1826.5609117618922</v>
      </c>
      <c r="Q46">
        <f t="shared" si="25"/>
        <v>303.04807230537421</v>
      </c>
      <c r="S46">
        <f t="shared" si="26"/>
        <v>1.1966303851456856</v>
      </c>
      <c r="T46">
        <f t="shared" si="27"/>
        <v>8.2171484957376546E-3</v>
      </c>
      <c r="U46">
        <f t="shared" si="28"/>
        <v>119.66303851456857</v>
      </c>
      <c r="V46">
        <f t="shared" si="77"/>
        <v>671.90796125930251</v>
      </c>
      <c r="W46">
        <f t="shared" si="29"/>
        <v>-43.590388754588801</v>
      </c>
      <c r="X46">
        <f t="shared" si="78"/>
        <v>0.77969519276946264</v>
      </c>
      <c r="Y46">
        <f t="shared" si="30"/>
        <v>48.33</v>
      </c>
      <c r="Z46">
        <f t="shared" si="31"/>
        <v>0.99719198762140471</v>
      </c>
      <c r="AA46">
        <f t="shared" si="32"/>
        <v>48.194288761742484</v>
      </c>
      <c r="AB46">
        <f t="shared" si="33"/>
        <v>57.670750322786297</v>
      </c>
      <c r="AC46">
        <f t="shared" si="2"/>
        <v>1.1966303851456856</v>
      </c>
      <c r="AD46">
        <f t="shared" si="34"/>
        <v>48.194288761742484</v>
      </c>
      <c r="AI46">
        <f t="shared" si="115"/>
        <v>0.48779056800819193</v>
      </c>
      <c r="AJ46">
        <f t="shared" si="116"/>
        <v>0.68837031028085216</v>
      </c>
      <c r="AK46">
        <f t="shared" si="35"/>
        <v>1.5365877669382582</v>
      </c>
      <c r="AL46">
        <f t="shared" si="3"/>
        <v>0</v>
      </c>
      <c r="AM46">
        <f t="shared" si="4"/>
        <v>1.5365877669382582</v>
      </c>
      <c r="AN46">
        <f t="shared" si="79"/>
        <v>1.5365877669382582</v>
      </c>
      <c r="AO46">
        <f t="shared" si="5"/>
        <v>0</v>
      </c>
      <c r="AP46">
        <f t="shared" si="6"/>
        <v>30</v>
      </c>
      <c r="AQ46">
        <f t="shared" si="80"/>
        <v>30</v>
      </c>
      <c r="AS46">
        <f t="shared" si="81"/>
        <v>2.7384721315770495</v>
      </c>
      <c r="AU46">
        <f t="shared" si="36"/>
        <v>0.85541560745796363</v>
      </c>
      <c r="AW46">
        <f t="shared" si="7"/>
        <v>0.35645741090490118</v>
      </c>
      <c r="AX46">
        <f t="shared" si="7"/>
        <v>-2.3125365394803501E-2</v>
      </c>
      <c r="AY46">
        <f t="shared" si="82"/>
        <v>0.33333204551009771</v>
      </c>
      <c r="AZ46">
        <f t="shared" si="37"/>
        <v>1.069376364217892</v>
      </c>
      <c r="BA46">
        <f t="shared" si="83"/>
        <v>-6.937636421789195E-2</v>
      </c>
      <c r="BB46">
        <f t="shared" si="8"/>
        <v>0.92313447588790076</v>
      </c>
      <c r="BC46">
        <f t="shared" si="84"/>
        <v>0.92313447588790076</v>
      </c>
      <c r="BD46">
        <f t="shared" si="85"/>
        <v>0.7777320585992008</v>
      </c>
      <c r="BE46">
        <f t="shared" si="86"/>
        <v>-5.0455783732204496E-2</v>
      </c>
      <c r="BF46">
        <f t="shared" si="9"/>
        <v>25.533574576159722</v>
      </c>
      <c r="BG46">
        <f t="shared" si="87"/>
        <v>7.1546074066269746E-3</v>
      </c>
      <c r="BH46">
        <f t="shared" si="88"/>
        <v>2.0982083887119375E-3</v>
      </c>
      <c r="BI46">
        <f t="shared" si="89"/>
        <v>0.93018403377630143</v>
      </c>
      <c r="BJ46">
        <f t="shared" si="90"/>
        <v>2.2556916830680975E-3</v>
      </c>
      <c r="BK46">
        <f t="shared" si="38"/>
        <v>3.2852735567280747E-3</v>
      </c>
      <c r="BL46" t="e">
        <f t="shared" si="39"/>
        <v>#NUM!</v>
      </c>
      <c r="BM46" t="e">
        <f t="shared" si="91"/>
        <v>#NUM!</v>
      </c>
      <c r="BN46" t="e">
        <f t="shared" si="92"/>
        <v>#NUM!</v>
      </c>
      <c r="BO46" t="e">
        <f t="shared" si="93"/>
        <v>#NUM!</v>
      </c>
      <c r="BP46" t="e">
        <f t="shared" si="94"/>
        <v>#NUM!</v>
      </c>
      <c r="BQ46">
        <f t="shared" si="40"/>
        <v>-7.5237559632290846E-6</v>
      </c>
      <c r="BR46">
        <f t="shared" si="95"/>
        <v>1.0891263985612885</v>
      </c>
      <c r="BS46">
        <f t="shared" si="96"/>
        <v>1.0004021562003447</v>
      </c>
      <c r="BT46">
        <f t="shared" si="97"/>
        <v>1.0886885757003262</v>
      </c>
      <c r="BU46">
        <f t="shared" si="41"/>
        <v>1</v>
      </c>
      <c r="BV46">
        <f t="shared" si="42"/>
        <v>1</v>
      </c>
      <c r="BW46">
        <f t="shared" si="43"/>
        <v>1</v>
      </c>
      <c r="BX46">
        <f t="shared" si="10"/>
        <v>17.179211392413901</v>
      </c>
      <c r="BY46">
        <f t="shared" si="11"/>
        <v>-0.1397736677016484</v>
      </c>
      <c r="BZ46">
        <f t="shared" si="12"/>
        <v>32118.658533573609</v>
      </c>
      <c r="CA46">
        <f t="shared" si="13"/>
        <v>1.5365877669382582</v>
      </c>
      <c r="CB46">
        <f t="shared" si="14"/>
        <v>2759.1414025633535</v>
      </c>
      <c r="CC46">
        <f t="shared" si="98"/>
        <v>1.6187778227438283E-4</v>
      </c>
      <c r="CD46">
        <f t="shared" si="99"/>
        <v>1.8285398476905919E-3</v>
      </c>
      <c r="CE46">
        <f t="shared" si="100"/>
        <v>-2.3144548747807239</v>
      </c>
      <c r="CF46">
        <f t="shared" si="101"/>
        <v>9.4285792622576938</v>
      </c>
      <c r="CG46">
        <f t="shared" si="102"/>
        <v>1.1248833465849678E-2</v>
      </c>
      <c r="CH46">
        <f t="shared" si="15"/>
        <v>48.194288761742484</v>
      </c>
      <c r="CI46" s="11">
        <f t="shared" si="16"/>
        <v>1872332432.7794347</v>
      </c>
      <c r="CJ46" s="18">
        <f t="shared" si="44"/>
        <v>0.33485795958495862</v>
      </c>
      <c r="CK46" s="18">
        <f t="shared" si="17"/>
        <v>66.971591916991727</v>
      </c>
      <c r="CL46">
        <f t="shared" si="103"/>
        <v>5800</v>
      </c>
      <c r="CM46" s="4">
        <f t="shared" si="18"/>
        <v>1868.1480590240285</v>
      </c>
      <c r="CN46" s="11"/>
      <c r="CO46" s="11"/>
      <c r="CP46" s="11"/>
      <c r="CQ46" s="11"/>
      <c r="CR46" s="11"/>
      <c r="CS46" s="11"/>
      <c r="CT46" s="11"/>
      <c r="CU46" s="13">
        <f t="shared" si="19"/>
        <v>2.7384721315770495</v>
      </c>
      <c r="CV46" s="14">
        <v>0.8</v>
      </c>
      <c r="CW46" s="14">
        <f t="shared" si="104"/>
        <v>0.55752200775534366</v>
      </c>
      <c r="CX46" s="14">
        <f t="shared" si="45"/>
        <v>-0.24430168284518911</v>
      </c>
      <c r="CY46" s="14">
        <f t="shared" si="105"/>
        <v>5.301691856069788E-2</v>
      </c>
      <c r="CZ46" s="14">
        <f t="shared" si="106"/>
        <v>-2.1440762201662507E-3</v>
      </c>
      <c r="DA46" s="14">
        <f t="shared" si="46"/>
        <v>5.1230386386120201E-2</v>
      </c>
      <c r="DB46" s="14">
        <f t="shared" si="47"/>
        <v>0.79922801459600024</v>
      </c>
      <c r="DC46" s="14">
        <f t="shared" si="48"/>
        <v>0.85180407193403973</v>
      </c>
      <c r="DD46" s="14">
        <f t="shared" si="49"/>
        <v>5.1804071934039686E-2</v>
      </c>
      <c r="DE46" s="14">
        <v>0.85</v>
      </c>
      <c r="DF46" s="14">
        <f t="shared" si="50"/>
        <v>0.52472659553444112</v>
      </c>
      <c r="DG46" s="14">
        <f t="shared" si="51"/>
        <v>-0.22993099561900154</v>
      </c>
      <c r="DH46" s="14">
        <f t="shared" si="52"/>
        <v>4.696308356933792E-2</v>
      </c>
      <c r="DI46" s="14">
        <f t="shared" si="53"/>
        <v>-1.5834178136509855E-3</v>
      </c>
      <c r="DJ46" s="14">
        <f t="shared" si="54"/>
        <v>4.4431858276328819E-2</v>
      </c>
      <c r="DK46" s="14">
        <f t="shared" si="107"/>
        <v>0.81994443923978633</v>
      </c>
      <c r="DL46" s="14">
        <f t="shared" si="108"/>
        <v>0.85504716088275345</v>
      </c>
      <c r="DM46" s="14">
        <f t="shared" si="109"/>
        <v>5.0471608827534764E-3</v>
      </c>
      <c r="DN46" s="14">
        <f t="shared" si="110"/>
        <v>-0.93513822102572541</v>
      </c>
      <c r="DO46" s="14">
        <f t="shared" si="111"/>
        <v>0.85539723515654975</v>
      </c>
      <c r="DP46" s="14">
        <f t="shared" si="55"/>
        <v>0.85</v>
      </c>
      <c r="DQ46" s="14">
        <f t="shared" si="56"/>
        <v>0.52472659553444112</v>
      </c>
      <c r="DR46" s="14">
        <f t="shared" si="57"/>
        <v>-0.22993099561900154</v>
      </c>
      <c r="DS46" s="14">
        <f t="shared" si="58"/>
        <v>4.696308356933792E-2</v>
      </c>
      <c r="DT46" s="14">
        <f t="shared" si="59"/>
        <v>-1.5834178136509855E-3</v>
      </c>
      <c r="DU46" s="14">
        <f t="shared" si="60"/>
        <v>4.4431858276328819E-2</v>
      </c>
      <c r="DV46" s="14">
        <f t="shared" si="61"/>
        <v>0.81994443923978633</v>
      </c>
      <c r="DW46" s="14">
        <f t="shared" si="62"/>
        <v>0.85504716088275345</v>
      </c>
      <c r="DX46" s="14">
        <f t="shared" si="63"/>
        <v>5.0471608827534764E-3</v>
      </c>
      <c r="DY46" s="14">
        <f t="shared" si="64"/>
        <v>0.85539723515654975</v>
      </c>
      <c r="DZ46" s="14">
        <f t="shared" si="65"/>
        <v>0.5214157678714586</v>
      </c>
      <c r="EA46" s="14">
        <f t="shared" si="66"/>
        <v>-0.22848021742831892</v>
      </c>
      <c r="EB46" s="14">
        <f t="shared" si="67"/>
        <v>4.6372314409602884E-2</v>
      </c>
      <c r="EC46" s="14">
        <f t="shared" si="68"/>
        <v>-1.5340903715197968E-3</v>
      </c>
      <c r="ED46" s="14">
        <f t="shared" si="69"/>
        <v>4.3781516138508482E-2</v>
      </c>
      <c r="EE46" s="14">
        <f t="shared" si="70"/>
        <v>0.82199460718294104</v>
      </c>
      <c r="EF46" s="14">
        <f t="shared" si="71"/>
        <v>0.85541435751295058</v>
      </c>
      <c r="EG46" s="14">
        <f t="shared" si="72"/>
        <v>1.7122356400833816E-5</v>
      </c>
      <c r="EH46" s="14">
        <f t="shared" si="73"/>
        <v>-0.9319657899746091</v>
      </c>
      <c r="EI46" s="14">
        <f t="shared" si="74"/>
        <v>0.85541560745796363</v>
      </c>
      <c r="EM46">
        <f t="shared" si="20"/>
        <v>1826.5609117618922</v>
      </c>
      <c r="EW46">
        <f t="shared" si="112"/>
        <v>6.0441712083415089</v>
      </c>
      <c r="EX46">
        <f t="shared" si="75"/>
        <v>9.0187819443571668E-2</v>
      </c>
      <c r="EY46">
        <f t="shared" si="113"/>
        <v>1.268825858229317</v>
      </c>
      <c r="EZ46">
        <f t="shared" si="114"/>
        <v>1.5911315921263703E-2</v>
      </c>
    </row>
    <row r="47" spans="3:159">
      <c r="C47" s="4">
        <f t="shared" si="76"/>
        <v>1868.1480590240285</v>
      </c>
      <c r="D47" s="4">
        <f>Sheet4!J47</f>
        <v>1910.9936243542988</v>
      </c>
      <c r="E47" s="4">
        <f t="shared" si="21"/>
        <v>1935.0277044541951</v>
      </c>
      <c r="F47" s="4">
        <f t="shared" si="22"/>
        <v>-24.0340800998963</v>
      </c>
      <c r="G47" s="4">
        <f>Sheet5!D47</f>
        <v>2125.0686234818568</v>
      </c>
      <c r="H47" s="4">
        <f>Sheet5!F47</f>
        <v>168.00761480259371</v>
      </c>
      <c r="I47" s="4">
        <f t="shared" si="23"/>
        <v>0.89707670529084416</v>
      </c>
      <c r="J47" s="4">
        <f t="shared" si="24"/>
        <v>1937.7851795893712</v>
      </c>
      <c r="K47" s="4">
        <f t="shared" si="0"/>
        <v>1889.5708416891637</v>
      </c>
      <c r="M47" s="4">
        <f t="shared" si="1"/>
        <v>1889.5708416891637</v>
      </c>
      <c r="Q47">
        <f t="shared" si="25"/>
        <v>314.50000304334765</v>
      </c>
      <c r="S47">
        <f t="shared" si="26"/>
        <v>1.194995046931425</v>
      </c>
      <c r="T47">
        <f t="shared" si="27"/>
        <v>7.924237143277342E-3</v>
      </c>
      <c r="U47">
        <f t="shared" si="28"/>
        <v>119.4995046931425</v>
      </c>
      <c r="V47">
        <f t="shared" si="77"/>
        <v>670.98971885199512</v>
      </c>
      <c r="W47">
        <f t="shared" si="29"/>
        <v>-51.111331985759698</v>
      </c>
      <c r="X47">
        <f t="shared" si="78"/>
        <v>0.7785499996956653</v>
      </c>
      <c r="Y47">
        <f t="shared" si="30"/>
        <v>48.33</v>
      </c>
      <c r="Z47">
        <f t="shared" si="31"/>
        <v>0.9958292057761875</v>
      </c>
      <c r="AA47">
        <f t="shared" si="32"/>
        <v>48.128425515163137</v>
      </c>
      <c r="AB47">
        <f t="shared" si="33"/>
        <v>57.513230107227969</v>
      </c>
      <c r="AC47">
        <f t="shared" si="2"/>
        <v>1.194995046931425</v>
      </c>
      <c r="AD47">
        <f t="shared" si="34"/>
        <v>48.128425515163137</v>
      </c>
      <c r="AI47">
        <f t="shared" si="115"/>
        <v>0.48080285547926299</v>
      </c>
      <c r="AJ47">
        <f t="shared" si="116"/>
        <v>0.6825865491398192</v>
      </c>
      <c r="AK47">
        <f t="shared" si="35"/>
        <v>1.500044143497308</v>
      </c>
      <c r="AL47">
        <f t="shared" si="3"/>
        <v>0</v>
      </c>
      <c r="AM47">
        <f t="shared" si="4"/>
        <v>1.500044143497308</v>
      </c>
      <c r="AN47">
        <f t="shared" si="79"/>
        <v>1.500044143497308</v>
      </c>
      <c r="AO47">
        <f t="shared" si="5"/>
        <v>0</v>
      </c>
      <c r="AP47">
        <f t="shared" si="6"/>
        <v>30</v>
      </c>
      <c r="AQ47">
        <f t="shared" si="80"/>
        <v>30</v>
      </c>
      <c r="AS47">
        <f t="shared" si="81"/>
        <v>2.8329397926374269</v>
      </c>
      <c r="AU47">
        <f t="shared" si="36"/>
        <v>0.85338011219463716</v>
      </c>
      <c r="AW47">
        <f t="shared" si="7"/>
        <v>0.35597026931711817</v>
      </c>
      <c r="AX47">
        <f t="shared" si="7"/>
        <v>-2.7115340371020976E-2</v>
      </c>
      <c r="AY47">
        <f t="shared" si="82"/>
        <v>0.32885492894609719</v>
      </c>
      <c r="AZ47">
        <f t="shared" si="37"/>
        <v>1.0824538055668476</v>
      </c>
      <c r="BA47">
        <f t="shared" si="83"/>
        <v>-8.245380556684756E-2</v>
      </c>
      <c r="BB47">
        <f t="shared" si="8"/>
        <v>0.92707988304001654</v>
      </c>
      <c r="BC47">
        <f t="shared" si="84"/>
        <v>0.92707988304001654</v>
      </c>
      <c r="BD47">
        <f t="shared" si="85"/>
        <v>0.77640370605431985</v>
      </c>
      <c r="BE47">
        <f t="shared" si="86"/>
        <v>-5.9141036680876023E-2</v>
      </c>
      <c r="BF47">
        <f t="shared" si="9"/>
        <v>25.516121272835814</v>
      </c>
      <c r="BG47">
        <f t="shared" si="87"/>
        <v>6.9868425498486892E-3</v>
      </c>
      <c r="BH47">
        <f t="shared" si="88"/>
        <v>2.0942564398169915E-3</v>
      </c>
      <c r="BI47">
        <f t="shared" si="89"/>
        <v>0.9317768175809148</v>
      </c>
      <c r="BJ47">
        <f t="shared" si="90"/>
        <v>2.2475944886181159E-3</v>
      </c>
      <c r="BK47">
        <f t="shared" si="38"/>
        <v>3.267889453954953E-3</v>
      </c>
      <c r="BL47" t="e">
        <f t="shared" si="39"/>
        <v>#NUM!</v>
      </c>
      <c r="BM47" t="e">
        <f t="shared" si="91"/>
        <v>#NUM!</v>
      </c>
      <c r="BN47" t="e">
        <f t="shared" si="92"/>
        <v>#NUM!</v>
      </c>
      <c r="BO47" t="e">
        <f t="shared" si="93"/>
        <v>#NUM!</v>
      </c>
      <c r="BP47" t="e">
        <f t="shared" si="94"/>
        <v>#NUM!</v>
      </c>
      <c r="BQ47">
        <f t="shared" si="40"/>
        <v>-8.7525042270243376E-6</v>
      </c>
      <c r="BR47">
        <f t="shared" si="95"/>
        <v>1.08921239287353</v>
      </c>
      <c r="BS47">
        <f t="shared" si="96"/>
        <v>1.0004678509903635</v>
      </c>
      <c r="BT47">
        <f t="shared" si="97"/>
        <v>1.0887030420770825</v>
      </c>
      <c r="BU47">
        <f t="shared" si="41"/>
        <v>1</v>
      </c>
      <c r="BV47">
        <f t="shared" si="42"/>
        <v>1</v>
      </c>
      <c r="BW47">
        <f t="shared" si="43"/>
        <v>1</v>
      </c>
      <c r="BX47">
        <f t="shared" si="10"/>
        <v>17.132288592441483</v>
      </c>
      <c r="BY47">
        <f t="shared" si="11"/>
        <v>-0.16994700757755443</v>
      </c>
      <c r="BZ47">
        <f t="shared" si="12"/>
        <v>31973.335393805108</v>
      </c>
      <c r="CA47">
        <f t="shared" si="13"/>
        <v>1.500044143497308</v>
      </c>
      <c r="CB47">
        <f t="shared" si="14"/>
        <v>2813.5707140873546</v>
      </c>
      <c r="CC47">
        <f t="shared" si="98"/>
        <v>1.6187778227438283E-4</v>
      </c>
      <c r="CD47">
        <f t="shared" si="99"/>
        <v>1.7931662334765683E-3</v>
      </c>
      <c r="CE47">
        <f t="shared" si="100"/>
        <v>-2.3219251777125987</v>
      </c>
      <c r="CF47">
        <f t="shared" si="101"/>
        <v>9.4558645309207385</v>
      </c>
      <c r="CG47">
        <f t="shared" si="102"/>
        <v>1.1184009225472637E-2</v>
      </c>
      <c r="CH47">
        <f t="shared" si="15"/>
        <v>48.128425515163137</v>
      </c>
      <c r="CI47" s="11">
        <f t="shared" si="16"/>
        <v>1847259892.4941957</v>
      </c>
      <c r="CJ47" s="18">
        <f t="shared" si="44"/>
        <v>0.33439822715083273</v>
      </c>
      <c r="CK47" s="18">
        <f t="shared" si="17"/>
        <v>66.879645430166548</v>
      </c>
      <c r="CL47">
        <f t="shared" si="103"/>
        <v>6000</v>
      </c>
      <c r="CM47" s="4">
        <f t="shared" si="18"/>
        <v>1935.0277044541951</v>
      </c>
      <c r="CN47" s="11"/>
      <c r="CO47" s="11"/>
      <c r="CP47" s="11"/>
      <c r="CQ47" s="11"/>
      <c r="CR47" s="11"/>
      <c r="CS47" s="11"/>
      <c r="CT47" s="11"/>
      <c r="CU47" s="13">
        <f t="shared" si="19"/>
        <v>2.8329397926374269</v>
      </c>
      <c r="CV47" s="14">
        <v>0.8</v>
      </c>
      <c r="CW47" s="14">
        <f t="shared" si="104"/>
        <v>0.57675455697686973</v>
      </c>
      <c r="CX47" s="14">
        <f t="shared" si="45"/>
        <v>-0.25272923202685943</v>
      </c>
      <c r="CY47" s="14">
        <f t="shared" si="105"/>
        <v>5.6737803691885004E-2</v>
      </c>
      <c r="CZ47" s="14">
        <f t="shared" si="106"/>
        <v>-2.5403017979037791E-3</v>
      </c>
      <c r="DA47" s="14">
        <f t="shared" si="46"/>
        <v>5.5530347886575883E-2</v>
      </c>
      <c r="DB47" s="14">
        <f t="shared" si="47"/>
        <v>0.78675559187952093</v>
      </c>
      <c r="DC47" s="14">
        <f t="shared" si="48"/>
        <v>0.85023768518170795</v>
      </c>
      <c r="DD47" s="14">
        <f t="shared" si="49"/>
        <v>5.0237685181707903E-2</v>
      </c>
      <c r="DE47" s="14">
        <v>0.85</v>
      </c>
      <c r="DF47" s="14">
        <f t="shared" si="50"/>
        <v>0.54282781833117155</v>
      </c>
      <c r="DG47" s="14">
        <f t="shared" si="51"/>
        <v>-0.2378628066135148</v>
      </c>
      <c r="DH47" s="14">
        <f t="shared" si="52"/>
        <v>5.0259092543676685E-2</v>
      </c>
      <c r="DI47" s="14">
        <f t="shared" si="53"/>
        <v>-1.8760336414432963E-3</v>
      </c>
      <c r="DJ47" s="14">
        <f t="shared" si="54"/>
        <v>4.8102983789625284E-2</v>
      </c>
      <c r="DK47" s="14">
        <f t="shared" si="107"/>
        <v>0.80859966902399927</v>
      </c>
      <c r="DL47" s="14">
        <f t="shared" si="108"/>
        <v>0.85316837634296294</v>
      </c>
      <c r="DM47" s="14">
        <f t="shared" si="109"/>
        <v>3.1683763429629641E-3</v>
      </c>
      <c r="DN47" s="14">
        <f t="shared" si="110"/>
        <v>-0.9413861767749</v>
      </c>
      <c r="DO47" s="14">
        <f t="shared" si="111"/>
        <v>0.85336564995442943</v>
      </c>
      <c r="DP47" s="14">
        <f t="shared" si="55"/>
        <v>0.85</v>
      </c>
      <c r="DQ47" s="14">
        <f t="shared" si="56"/>
        <v>0.54282781833117155</v>
      </c>
      <c r="DR47" s="14">
        <f t="shared" si="57"/>
        <v>-0.2378628066135148</v>
      </c>
      <c r="DS47" s="14">
        <f t="shared" si="58"/>
        <v>5.0259092543676685E-2</v>
      </c>
      <c r="DT47" s="14">
        <f t="shared" si="59"/>
        <v>-1.8760336414432963E-3</v>
      </c>
      <c r="DU47" s="14">
        <f t="shared" si="60"/>
        <v>4.8102983789625284E-2</v>
      </c>
      <c r="DV47" s="14">
        <f t="shared" si="61"/>
        <v>0.80859966902399927</v>
      </c>
      <c r="DW47" s="14">
        <f t="shared" si="62"/>
        <v>0.85316837634296294</v>
      </c>
      <c r="DX47" s="14">
        <f t="shared" si="63"/>
        <v>3.1683763429629641E-3</v>
      </c>
      <c r="DY47" s="14">
        <f t="shared" si="64"/>
        <v>0.85336564995442943</v>
      </c>
      <c r="DZ47" s="14">
        <f t="shared" si="65"/>
        <v>0.5406869207896231</v>
      </c>
      <c r="EA47" s="14">
        <f t="shared" si="66"/>
        <v>-0.23692468244097284</v>
      </c>
      <c r="EB47" s="14">
        <f t="shared" si="67"/>
        <v>4.9863433444356273E-2</v>
      </c>
      <c r="EC47" s="14">
        <f t="shared" si="68"/>
        <v>-1.8393291904481822E-3</v>
      </c>
      <c r="ED47" s="14">
        <f t="shared" si="69"/>
        <v>4.7658465785307712E-2</v>
      </c>
      <c r="EE47" s="14">
        <f t="shared" si="70"/>
        <v>0.80995318304847608</v>
      </c>
      <c r="EF47" s="14">
        <f t="shared" si="71"/>
        <v>0.8533792062558484</v>
      </c>
      <c r="EG47" s="14">
        <f t="shared" si="72"/>
        <v>1.3556301418971017E-5</v>
      </c>
      <c r="EH47" s="14">
        <f t="shared" si="73"/>
        <v>-0.93735833620843745</v>
      </c>
      <c r="EI47" s="14">
        <f t="shared" si="74"/>
        <v>0.85338011219463716</v>
      </c>
      <c r="EM47">
        <f t="shared" si="20"/>
        <v>1889.5708416891637</v>
      </c>
      <c r="EW47">
        <f t="shared" si="112"/>
        <v>6.2675594424469105</v>
      </c>
      <c r="EX47">
        <f t="shared" si="75"/>
        <v>9.352109658428398E-2</v>
      </c>
      <c r="EY47">
        <f t="shared" si="113"/>
        <v>1.2833197346096559</v>
      </c>
      <c r="EZ47">
        <f t="shared" si="114"/>
        <v>1.6093071868713532E-2</v>
      </c>
    </row>
    <row r="48" spans="3:159">
      <c r="C48" s="4">
        <f t="shared" si="76"/>
        <v>1935.0277044541951</v>
      </c>
      <c r="D48" s="4">
        <f>Sheet4!J48</f>
        <v>1968.490509763938</v>
      </c>
      <c r="E48" s="4">
        <f t="shared" si="21"/>
        <v>2001.8167368851498</v>
      </c>
      <c r="F48" s="4">
        <f t="shared" si="22"/>
        <v>-33.326227121211787</v>
      </c>
      <c r="G48" s="4">
        <f>Sheet5!D48</f>
        <v>2223.8718829886084</v>
      </c>
      <c r="H48" s="4">
        <f>Sheet5!F48</f>
        <v>200.22347165935116</v>
      </c>
      <c r="I48" s="4">
        <f t="shared" si="23"/>
        <v>0.91451344250975919</v>
      </c>
      <c r="J48" s="4">
        <f t="shared" si="24"/>
        <v>2004.9319939150648</v>
      </c>
      <c r="K48" s="4">
        <f t="shared" si="0"/>
        <v>1951.7591071090665</v>
      </c>
      <c r="M48" s="4">
        <f t="shared" si="1"/>
        <v>1951.7591071090665</v>
      </c>
      <c r="Q48">
        <f t="shared" si="25"/>
        <v>325.83774860418953</v>
      </c>
      <c r="S48">
        <f t="shared" si="26"/>
        <v>1.1933832252900392</v>
      </c>
      <c r="T48">
        <f t="shared" si="27"/>
        <v>7.6559317491373957E-3</v>
      </c>
      <c r="U48">
        <f t="shared" si="28"/>
        <v>119.33832252900392</v>
      </c>
      <c r="V48">
        <f t="shared" si="77"/>
        <v>670.08468100035702</v>
      </c>
      <c r="W48">
        <f t="shared" si="29"/>
        <v>-58.060862732191488</v>
      </c>
      <c r="X48">
        <f t="shared" si="78"/>
        <v>0.77741622513958109</v>
      </c>
      <c r="Y48">
        <f t="shared" si="30"/>
        <v>48.33</v>
      </c>
      <c r="Z48">
        <f t="shared" si="31"/>
        <v>0.9944860210750327</v>
      </c>
      <c r="AA48">
        <f t="shared" si="32"/>
        <v>48.063509398556327</v>
      </c>
      <c r="AB48">
        <f t="shared" si="33"/>
        <v>57.358185864807261</v>
      </c>
      <c r="AC48">
        <f t="shared" si="2"/>
        <v>1.1933832252900392</v>
      </c>
      <c r="AD48">
        <f t="shared" si="34"/>
        <v>48.063509398556327</v>
      </c>
      <c r="AI48">
        <f t="shared" si="115"/>
        <v>0.4741671188311567</v>
      </c>
      <c r="AJ48">
        <f t="shared" si="116"/>
        <v>0.67704540383245682</v>
      </c>
      <c r="AK48">
        <f t="shared" si="35"/>
        <v>1.4657405355515207</v>
      </c>
      <c r="AL48">
        <f t="shared" si="3"/>
        <v>0</v>
      </c>
      <c r="AM48">
        <f t="shared" si="4"/>
        <v>1.4657405355515207</v>
      </c>
      <c r="AN48">
        <f t="shared" si="79"/>
        <v>1.4657405355515207</v>
      </c>
      <c r="AO48">
        <f t="shared" si="5"/>
        <v>0</v>
      </c>
      <c r="AP48">
        <f t="shared" si="6"/>
        <v>30</v>
      </c>
      <c r="AQ48">
        <f t="shared" si="80"/>
        <v>30</v>
      </c>
      <c r="AS48">
        <f t="shared" si="81"/>
        <v>2.926175572877161</v>
      </c>
      <c r="AU48">
        <f t="shared" si="36"/>
        <v>0.8516205696332132</v>
      </c>
      <c r="AW48">
        <f t="shared" si="7"/>
        <v>0.35549013294730769</v>
      </c>
      <c r="AX48">
        <f t="shared" si="7"/>
        <v>-3.0802172317816554E-2</v>
      </c>
      <c r="AY48">
        <f t="shared" si="82"/>
        <v>0.32468796062949112</v>
      </c>
      <c r="AZ48">
        <f t="shared" si="37"/>
        <v>1.0948669986349313</v>
      </c>
      <c r="BA48">
        <f t="shared" si="83"/>
        <v>-9.486699863493131E-2</v>
      </c>
      <c r="BB48">
        <f t="shared" si="8"/>
        <v>0.93070404071818624</v>
      </c>
      <c r="BC48">
        <f t="shared" si="84"/>
        <v>0.93070404071818624</v>
      </c>
      <c r="BD48">
        <f t="shared" si="85"/>
        <v>0.7750949001766877</v>
      </c>
      <c r="BE48">
        <f t="shared" si="86"/>
        <v>-6.7159688737245357E-2</v>
      </c>
      <c r="BF48">
        <f t="shared" si="9"/>
        <v>25.498907262528508</v>
      </c>
      <c r="BG48">
        <f t="shared" si="87"/>
        <v>6.8293686933314744E-3</v>
      </c>
      <c r="BH48">
        <f t="shared" si="88"/>
        <v>2.090518257571825E-3</v>
      </c>
      <c r="BI48">
        <f t="shared" si="89"/>
        <v>0.93327392964230671</v>
      </c>
      <c r="BJ48">
        <f t="shared" si="90"/>
        <v>2.2399835580675142E-3</v>
      </c>
      <c r="BK48">
        <f t="shared" si="38"/>
        <v>3.2513334229904607E-3</v>
      </c>
      <c r="BL48" t="e">
        <f t="shared" si="39"/>
        <v>#NUM!</v>
      </c>
      <c r="BM48" t="e">
        <f t="shared" si="91"/>
        <v>#NUM!</v>
      </c>
      <c r="BN48" t="e">
        <f t="shared" si="92"/>
        <v>#NUM!</v>
      </c>
      <c r="BO48" t="e">
        <f t="shared" si="93"/>
        <v>#NUM!</v>
      </c>
      <c r="BP48" t="e">
        <f t="shared" si="94"/>
        <v>#NUM!</v>
      </c>
      <c r="BQ48">
        <f t="shared" si="40"/>
        <v>-9.8677270630444769E-6</v>
      </c>
      <c r="BR48">
        <f t="shared" si="95"/>
        <v>1.0892904481779748</v>
      </c>
      <c r="BS48">
        <f t="shared" si="96"/>
        <v>1.0005274801337205</v>
      </c>
      <c r="BT48">
        <f t="shared" si="97"/>
        <v>1.0887161720259708</v>
      </c>
      <c r="BU48">
        <f t="shared" si="41"/>
        <v>1</v>
      </c>
      <c r="BV48">
        <f t="shared" si="42"/>
        <v>1</v>
      </c>
      <c r="BW48">
        <f t="shared" si="43"/>
        <v>1</v>
      </c>
      <c r="BX48">
        <f t="shared" si="10"/>
        <v>17.086103346006961</v>
      </c>
      <c r="BY48">
        <f t="shared" si="11"/>
        <v>-0.19981869632640825</v>
      </c>
      <c r="BZ48">
        <f t="shared" si="12"/>
        <v>31829.971113261858</v>
      </c>
      <c r="CA48">
        <f t="shared" si="13"/>
        <v>1.4657405355515207</v>
      </c>
      <c r="CB48">
        <f t="shared" si="14"/>
        <v>2866.5074650266306</v>
      </c>
      <c r="CC48">
        <f t="shared" si="98"/>
        <v>1.6187778227438283E-4</v>
      </c>
      <c r="CD48">
        <f t="shared" si="99"/>
        <v>1.7600512336196303E-3</v>
      </c>
      <c r="CE48">
        <f t="shared" si="100"/>
        <v>-2.329050866322548</v>
      </c>
      <c r="CF48">
        <f t="shared" si="101"/>
        <v>9.4819022367544168</v>
      </c>
      <c r="CG48">
        <f t="shared" si="102"/>
        <v>1.1122670033598139E-2</v>
      </c>
      <c r="CH48">
        <f t="shared" si="15"/>
        <v>48.063509398556327</v>
      </c>
      <c r="CI48" s="11">
        <f t="shared" si="16"/>
        <v>1823149641.8145251</v>
      </c>
      <c r="CJ48" s="18">
        <f t="shared" si="44"/>
        <v>0.33394516215477271</v>
      </c>
      <c r="CK48" s="18">
        <f t="shared" si="17"/>
        <v>66.789032430954549</v>
      </c>
      <c r="CL48">
        <f t="shared" si="103"/>
        <v>6200</v>
      </c>
      <c r="CM48" s="4">
        <f t="shared" si="18"/>
        <v>2001.8167368851498</v>
      </c>
      <c r="CN48" s="11"/>
      <c r="CO48" s="11"/>
      <c r="CP48" s="11"/>
      <c r="CQ48" s="11"/>
      <c r="CR48" s="11"/>
      <c r="CS48" s="11"/>
      <c r="CT48" s="11"/>
      <c r="CU48" s="13">
        <f t="shared" si="19"/>
        <v>2.926175572877161</v>
      </c>
      <c r="CV48" s="14">
        <v>0.8</v>
      </c>
      <c r="CW48" s="14">
        <f t="shared" si="104"/>
        <v>0.59573630917164466</v>
      </c>
      <c r="CX48" s="14">
        <f t="shared" si="45"/>
        <v>-0.26104688395813325</v>
      </c>
      <c r="CY48" s="14">
        <f t="shared" si="105"/>
        <v>6.0533891230144812E-2</v>
      </c>
      <c r="CZ48" s="14">
        <f t="shared" si="106"/>
        <v>-2.9867611585132673E-3</v>
      </c>
      <c r="DA48" s="14">
        <f t="shared" si="46"/>
        <v>6.0012433007039852E-2</v>
      </c>
      <c r="DB48" s="14">
        <f t="shared" si="47"/>
        <v>0.77423164920073995</v>
      </c>
      <c r="DC48" s="14">
        <f t="shared" si="48"/>
        <v>0.84893729341011426</v>
      </c>
      <c r="DD48" s="14">
        <f t="shared" si="49"/>
        <v>4.8937293410114213E-2</v>
      </c>
      <c r="DE48" s="14">
        <v>0.85</v>
      </c>
      <c r="DF48" s="14">
        <f t="shared" si="50"/>
        <v>0.56069299686743035</v>
      </c>
      <c r="DG48" s="14">
        <f t="shared" si="51"/>
        <v>-0.2456911849017725</v>
      </c>
      <c r="DH48" s="14">
        <f t="shared" si="52"/>
        <v>5.362171679902103E-2</v>
      </c>
      <c r="DI48" s="14">
        <f t="shared" si="53"/>
        <v>-2.2057475284829463E-3</v>
      </c>
      <c r="DJ48" s="14">
        <f t="shared" si="54"/>
        <v>5.1923019906616019E-2</v>
      </c>
      <c r="DK48" s="14">
        <f t="shared" si="107"/>
        <v>0.79718735296612975</v>
      </c>
      <c r="DL48" s="14">
        <f t="shared" si="108"/>
        <v>0.85152865422309443</v>
      </c>
      <c r="DM48" s="14">
        <f t="shared" si="109"/>
        <v>1.52865422309445E-3</v>
      </c>
      <c r="DN48" s="14">
        <f t="shared" si="110"/>
        <v>-0.94817278374039649</v>
      </c>
      <c r="DO48" s="14">
        <f t="shared" si="111"/>
        <v>0.85161221061109149</v>
      </c>
      <c r="DP48" s="14">
        <f t="shared" si="55"/>
        <v>0.85</v>
      </c>
      <c r="DQ48" s="14">
        <f t="shared" si="56"/>
        <v>0.56069299686743035</v>
      </c>
      <c r="DR48" s="14">
        <f t="shared" si="57"/>
        <v>-0.2456911849017725</v>
      </c>
      <c r="DS48" s="14">
        <f t="shared" si="58"/>
        <v>5.362171679902103E-2</v>
      </c>
      <c r="DT48" s="14">
        <f t="shared" si="59"/>
        <v>-2.2057475284829463E-3</v>
      </c>
      <c r="DU48" s="14">
        <f t="shared" si="60"/>
        <v>5.1923019906616019E-2</v>
      </c>
      <c r="DV48" s="14">
        <f t="shared" si="61"/>
        <v>0.79718735296612975</v>
      </c>
      <c r="DW48" s="14">
        <f t="shared" si="62"/>
        <v>0.85152865422309443</v>
      </c>
      <c r="DX48" s="14">
        <f t="shared" si="63"/>
        <v>1.52865422309445E-3</v>
      </c>
      <c r="DY48" s="14">
        <f t="shared" si="64"/>
        <v>0.85161221061109149</v>
      </c>
      <c r="DZ48" s="14">
        <f t="shared" si="65"/>
        <v>0.55963153345973005</v>
      </c>
      <c r="EA48" s="14">
        <f t="shared" si="66"/>
        <v>-0.24522606012970508</v>
      </c>
      <c r="EB48" s="14">
        <f t="shared" si="67"/>
        <v>5.341888346769337E-2</v>
      </c>
      <c r="EC48" s="14">
        <f t="shared" si="68"/>
        <v>-2.1849476234436106E-3</v>
      </c>
      <c r="ED48" s="14">
        <f t="shared" si="69"/>
        <v>5.169045688461877E-2</v>
      </c>
      <c r="EE48" s="14">
        <f t="shared" si="70"/>
        <v>0.79787115554278853</v>
      </c>
      <c r="EF48" s="14">
        <f t="shared" si="71"/>
        <v>0.85162009552649742</v>
      </c>
      <c r="EG48" s="14">
        <f t="shared" si="72"/>
        <v>7.8849154059312809E-6</v>
      </c>
      <c r="EH48" s="14">
        <f t="shared" si="73"/>
        <v>-0.94328203599833249</v>
      </c>
      <c r="EI48" s="14">
        <f t="shared" si="74"/>
        <v>0.8516205696332132</v>
      </c>
      <c r="EM48">
        <f t="shared" si="20"/>
        <v>1951.7591071090665</v>
      </c>
      <c r="EW48">
        <f t="shared" si="112"/>
        <v>6.4871624723308683</v>
      </c>
      <c r="EX48">
        <f t="shared" si="75"/>
        <v>9.6797892976335592E-2</v>
      </c>
      <c r="EY48">
        <f t="shared" si="113"/>
        <v>1.2978756558349522</v>
      </c>
      <c r="EZ48">
        <f t="shared" si="114"/>
        <v>1.6275605870238317E-2</v>
      </c>
    </row>
    <row r="49" spans="3:156">
      <c r="C49" s="4">
        <f t="shared" si="76"/>
        <v>2001.8167368851498</v>
      </c>
      <c r="D49" s="4">
        <f>Sheet4!J49</f>
        <v>2024.3450253559763</v>
      </c>
      <c r="E49" s="4">
        <f t="shared" si="21"/>
        <v>2068.516548892504</v>
      </c>
      <c r="F49" s="4">
        <f t="shared" si="22"/>
        <v>-44.171523536527729</v>
      </c>
      <c r="G49" s="4">
        <f>Sheet5!D49</f>
        <v>2329.7060705549038</v>
      </c>
      <c r="H49" s="4">
        <f>Sheet5!F49</f>
        <v>239.59524624433107</v>
      </c>
      <c r="I49" s="4">
        <f t="shared" si="23"/>
        <v>0.92928280880096825</v>
      </c>
      <c r="J49" s="4">
        <f t="shared" si="24"/>
        <v>2071.8779433419672</v>
      </c>
      <c r="K49" s="4">
        <f t="shared" si="0"/>
        <v>2013.0808811205629</v>
      </c>
      <c r="M49" s="4">
        <f t="shared" si="1"/>
        <v>2013.0808811205629</v>
      </c>
      <c r="Q49">
        <f t="shared" si="25"/>
        <v>337.05072561305161</v>
      </c>
      <c r="S49">
        <f t="shared" si="26"/>
        <v>1.191795990566197</v>
      </c>
      <c r="T49">
        <f t="shared" si="27"/>
        <v>7.409713980153749E-3</v>
      </c>
      <c r="U49">
        <f t="shared" si="28"/>
        <v>119.17959905661971</v>
      </c>
      <c r="V49">
        <f t="shared" si="77"/>
        <v>669.19344870291968</v>
      </c>
      <c r="W49">
        <f t="shared" si="29"/>
        <v>-64.502097855755665</v>
      </c>
      <c r="X49">
        <f t="shared" si="78"/>
        <v>0.77629492743869488</v>
      </c>
      <c r="Y49">
        <f t="shared" si="30"/>
        <v>48.33</v>
      </c>
      <c r="Z49">
        <f t="shared" si="31"/>
        <v>0.99316332547183084</v>
      </c>
      <c r="AA49">
        <f t="shared" si="32"/>
        <v>47.999583520053584</v>
      </c>
      <c r="AB49">
        <f t="shared" si="33"/>
        <v>57.205711188047168</v>
      </c>
      <c r="AC49">
        <f t="shared" si="2"/>
        <v>1.191795990566197</v>
      </c>
      <c r="AD49">
        <f t="shared" si="34"/>
        <v>47.999583520053584</v>
      </c>
      <c r="AI49">
        <f t="shared" si="115"/>
        <v>0.46786254068527688</v>
      </c>
      <c r="AJ49">
        <f t="shared" si="116"/>
        <v>0.67173630632699055</v>
      </c>
      <c r="AK49">
        <f t="shared" si="35"/>
        <v>1.433509532682542</v>
      </c>
      <c r="AL49">
        <f t="shared" si="3"/>
        <v>0</v>
      </c>
      <c r="AM49">
        <f t="shared" si="4"/>
        <v>1.433509532682542</v>
      </c>
      <c r="AN49">
        <f t="shared" si="79"/>
        <v>1.433509532682542</v>
      </c>
      <c r="AO49">
        <f t="shared" si="5"/>
        <v>0</v>
      </c>
      <c r="AP49">
        <f t="shared" si="6"/>
        <v>30</v>
      </c>
      <c r="AQ49">
        <f t="shared" si="80"/>
        <v>30</v>
      </c>
      <c r="AS49">
        <f t="shared" si="81"/>
        <v>3.0181122655480705</v>
      </c>
      <c r="AU49">
        <f t="shared" si="36"/>
        <v>0.85012843656783676</v>
      </c>
      <c r="AW49">
        <f t="shared" si="7"/>
        <v>0.35501732063434754</v>
      </c>
      <c r="AX49">
        <f t="shared" si="7"/>
        <v>-3.4219345692086657E-2</v>
      </c>
      <c r="AY49">
        <f t="shared" si="82"/>
        <v>0.32079797494226087</v>
      </c>
      <c r="AZ49">
        <f t="shared" si="37"/>
        <v>1.106669456682966</v>
      </c>
      <c r="BA49">
        <f t="shared" si="83"/>
        <v>-0.10666945668296601</v>
      </c>
      <c r="BB49">
        <f t="shared" si="8"/>
        <v>0.93404558776043456</v>
      </c>
      <c r="BC49">
        <f t="shared" si="84"/>
        <v>0.93404558776043456</v>
      </c>
      <c r="BD49">
        <f t="shared" si="85"/>
        <v>0.7738064907717217</v>
      </c>
      <c r="BE49">
        <f t="shared" si="86"/>
        <v>-7.458552095200556E-2</v>
      </c>
      <c r="BF49">
        <f t="shared" si="9"/>
        <v>25.481944472783869</v>
      </c>
      <c r="BG49">
        <f t="shared" si="87"/>
        <v>6.6814165471247898E-3</v>
      </c>
      <c r="BH49">
        <f t="shared" si="88"/>
        <v>2.0869807183706967E-3</v>
      </c>
      <c r="BI49">
        <f t="shared" si="89"/>
        <v>0.93468230566143928</v>
      </c>
      <c r="BJ49">
        <f t="shared" si="90"/>
        <v>2.2328236083316239E-3</v>
      </c>
      <c r="BK49">
        <f t="shared" si="38"/>
        <v>3.2355534777675672E-3</v>
      </c>
      <c r="BL49" t="e">
        <f t="shared" si="39"/>
        <v>#NUM!</v>
      </c>
      <c r="BM49" t="e">
        <f t="shared" si="91"/>
        <v>#NUM!</v>
      </c>
      <c r="BN49" t="e">
        <f t="shared" si="92"/>
        <v>#NUM!</v>
      </c>
      <c r="BO49" t="e">
        <f t="shared" si="93"/>
        <v>#NUM!</v>
      </c>
      <c r="BP49" t="e">
        <f t="shared" si="94"/>
        <v>#NUM!</v>
      </c>
      <c r="BQ49">
        <f t="shared" si="40"/>
        <v>-1.088345752539383E-5</v>
      </c>
      <c r="BR49">
        <f t="shared" si="95"/>
        <v>1.0893615449880913</v>
      </c>
      <c r="BS49">
        <f t="shared" si="96"/>
        <v>1.0005817928684482</v>
      </c>
      <c r="BT49">
        <f t="shared" si="97"/>
        <v>1.088728130725956</v>
      </c>
      <c r="BU49">
        <f t="shared" si="41"/>
        <v>1</v>
      </c>
      <c r="BV49">
        <f t="shared" si="42"/>
        <v>1</v>
      </c>
      <c r="BW49">
        <f t="shared" si="43"/>
        <v>1</v>
      </c>
      <c r="BX49">
        <f t="shared" si="10"/>
        <v>17.040683532854008</v>
      </c>
      <c r="BY49">
        <f t="shared" si="11"/>
        <v>-0.22936081249885878</v>
      </c>
      <c r="BZ49">
        <f t="shared" si="12"/>
        <v>31688.670874960644</v>
      </c>
      <c r="CA49">
        <f t="shared" si="13"/>
        <v>1.433509532682542</v>
      </c>
      <c r="CB49">
        <f t="shared" si="14"/>
        <v>2917.9468012795778</v>
      </c>
      <c r="CC49">
        <f t="shared" si="98"/>
        <v>1.6187778227438283E-4</v>
      </c>
      <c r="CD49">
        <f t="shared" si="99"/>
        <v>1.7290239828181857E-3</v>
      </c>
      <c r="CE49">
        <f t="shared" si="100"/>
        <v>-2.3358478033263883</v>
      </c>
      <c r="CF49">
        <f t="shared" si="101"/>
        <v>9.506748627455945</v>
      </c>
      <c r="CG49">
        <f t="shared" si="102"/>
        <v>1.106460663511852E-2</v>
      </c>
      <c r="CH49">
        <f t="shared" si="15"/>
        <v>47.999583520053584</v>
      </c>
      <c r="CI49" s="11">
        <f t="shared" si="16"/>
        <v>1799959814.1571898</v>
      </c>
      <c r="CJ49" s="18">
        <f t="shared" si="44"/>
        <v>0.33349906003677182</v>
      </c>
      <c r="CK49" s="18">
        <f t="shared" si="17"/>
        <v>66.699812007354367</v>
      </c>
      <c r="CL49">
        <f t="shared" si="103"/>
        <v>6400</v>
      </c>
      <c r="CM49" s="4">
        <f t="shared" si="18"/>
        <v>2068.516548892504</v>
      </c>
      <c r="CN49" s="11"/>
      <c r="CO49" s="11"/>
      <c r="CP49" s="11"/>
      <c r="CQ49" s="11"/>
      <c r="CR49" s="11"/>
      <c r="CS49" s="11"/>
      <c r="CT49" s="11"/>
      <c r="CU49" s="13">
        <f t="shared" si="19"/>
        <v>3.0181122655480705</v>
      </c>
      <c r="CV49" s="14">
        <v>0.8</v>
      </c>
      <c r="CW49" s="14">
        <f t="shared" si="104"/>
        <v>0.61445358180452447</v>
      </c>
      <c r="CX49" s="14">
        <f t="shared" si="45"/>
        <v>-0.26924864306158974</v>
      </c>
      <c r="CY49" s="14">
        <f t="shared" si="105"/>
        <v>6.439744124102216E-2</v>
      </c>
      <c r="CZ49" s="14">
        <f t="shared" si="106"/>
        <v>-3.4863865985404387E-3</v>
      </c>
      <c r="DA49" s="14">
        <f t="shared" si="46"/>
        <v>6.4672920843514822E-2</v>
      </c>
      <c r="DB49" s="14">
        <f t="shared" si="47"/>
        <v>0.76168982480761782</v>
      </c>
      <c r="DC49" s="14">
        <f t="shared" si="48"/>
        <v>0.84789589052506664</v>
      </c>
      <c r="DD49" s="14">
        <f t="shared" si="49"/>
        <v>4.7895890525066598E-2</v>
      </c>
      <c r="DE49" s="14">
        <v>0.85</v>
      </c>
      <c r="DF49" s="14">
        <f t="shared" si="50"/>
        <v>0.57830925346308204</v>
      </c>
      <c r="DG49" s="14">
        <f t="shared" si="51"/>
        <v>-0.25341048758737866</v>
      </c>
      <c r="DH49" s="14">
        <f t="shared" si="52"/>
        <v>5.7044100199659803E-2</v>
      </c>
      <c r="DI49" s="14">
        <f t="shared" si="53"/>
        <v>-2.5747249997366945E-3</v>
      </c>
      <c r="DJ49" s="14">
        <f t="shared" si="54"/>
        <v>5.5888428964286939E-2</v>
      </c>
      <c r="DK49" s="14">
        <f t="shared" si="107"/>
        <v>0.78573759704221757</v>
      </c>
      <c r="DL49" s="14">
        <f t="shared" si="108"/>
        <v>0.8501219774888813</v>
      </c>
      <c r="DM49" s="14">
        <f t="shared" si="109"/>
        <v>1.2197748888131965E-4</v>
      </c>
      <c r="DN49" s="14">
        <f t="shared" si="110"/>
        <v>-0.95547826072370678</v>
      </c>
      <c r="DO49" s="14">
        <f t="shared" si="111"/>
        <v>0.85012766118696292</v>
      </c>
      <c r="DP49" s="14">
        <f t="shared" si="55"/>
        <v>0.85</v>
      </c>
      <c r="DQ49" s="14">
        <f t="shared" si="56"/>
        <v>0.57830925346308204</v>
      </c>
      <c r="DR49" s="14">
        <f t="shared" si="57"/>
        <v>-0.25341048758737866</v>
      </c>
      <c r="DS49" s="14">
        <f t="shared" si="58"/>
        <v>5.7044100199659803E-2</v>
      </c>
      <c r="DT49" s="14">
        <f t="shared" si="59"/>
        <v>-2.5747249997366945E-3</v>
      </c>
      <c r="DU49" s="14">
        <f t="shared" si="60"/>
        <v>5.5888428964286939E-2</v>
      </c>
      <c r="DV49" s="14">
        <f t="shared" si="61"/>
        <v>0.78573759704221757</v>
      </c>
      <c r="DW49" s="14">
        <f t="shared" si="62"/>
        <v>0.8501219774888813</v>
      </c>
      <c r="DX49" s="14">
        <f t="shared" si="63"/>
        <v>1.2197748888131965E-4</v>
      </c>
      <c r="DY49" s="14">
        <f t="shared" si="64"/>
        <v>0.85012766118696292</v>
      </c>
      <c r="DZ49" s="14">
        <f t="shared" si="65"/>
        <v>0.57822241045220324</v>
      </c>
      <c r="EA49" s="14">
        <f t="shared" si="66"/>
        <v>-0.25337243367487672</v>
      </c>
      <c r="EB49" s="14">
        <f t="shared" si="67"/>
        <v>5.7026969194303771E-2</v>
      </c>
      <c r="EC49" s="14">
        <f t="shared" si="68"/>
        <v>-2.5727923856022216E-3</v>
      </c>
      <c r="ED49" s="14">
        <f t="shared" si="69"/>
        <v>5.5868385144916724E-2</v>
      </c>
      <c r="EE49" s="14">
        <f t="shared" si="70"/>
        <v>0.78579449817646785</v>
      </c>
      <c r="EF49" s="14">
        <f t="shared" si="71"/>
        <v>0.85012839757390868</v>
      </c>
      <c r="EG49" s="14">
        <f t="shared" si="72"/>
        <v>7.36386945754397E-7</v>
      </c>
      <c r="EH49" s="14">
        <f t="shared" si="73"/>
        <v>-0.94970996917610961</v>
      </c>
      <c r="EI49" s="14">
        <f t="shared" si="74"/>
        <v>0.85012843656783676</v>
      </c>
      <c r="EM49">
        <f t="shared" si="20"/>
        <v>2013.0808811205629</v>
      </c>
      <c r="EW49">
        <f t="shared" si="112"/>
        <v>6.7026650527657301</v>
      </c>
      <c r="EX49">
        <f t="shared" si="75"/>
        <v>0.10001350470273078</v>
      </c>
      <c r="EY49">
        <f t="shared" si="113"/>
        <v>1.3124593722501379</v>
      </c>
      <c r="EZ49">
        <f t="shared" si="114"/>
        <v>1.6458488428694341E-2</v>
      </c>
    </row>
    <row r="50" spans="3:156">
      <c r="C50" s="4">
        <f t="shared" si="76"/>
        <v>2068.516548892504</v>
      </c>
      <c r="D50" s="4">
        <f>Sheet4!J50</f>
        <v>2078.4774624961055</v>
      </c>
      <c r="E50" s="4">
        <f t="shared" si="21"/>
        <v>2135.1285837191258</v>
      </c>
      <c r="F50" s="4">
        <f t="shared" si="22"/>
        <v>-56.651121223020255</v>
      </c>
      <c r="G50" s="4">
        <f>Sheet5!D50</f>
        <v>2443.7509240947606</v>
      </c>
      <c r="H50" s="4">
        <f>Sheet5!F50</f>
        <v>287.30826965213782</v>
      </c>
      <c r="I50" s="4">
        <f t="shared" si="23"/>
        <v>0.9416490028314296</v>
      </c>
      <c r="J50" s="4">
        <f t="shared" si="24"/>
        <v>2138.639073725637</v>
      </c>
      <c r="K50" s="4">
        <f t="shared" ref="K50:K57" si="117">AVERAGE(C50,D50)</f>
        <v>2073.4970056943048</v>
      </c>
      <c r="M50" s="4">
        <f t="shared" si="1"/>
        <v>2073.4970056943048</v>
      </c>
      <c r="Q50">
        <f t="shared" si="25"/>
        <v>348.12945307160521</v>
      </c>
      <c r="S50">
        <f t="shared" si="26"/>
        <v>1.1902342619510422</v>
      </c>
      <c r="T50">
        <f t="shared" si="27"/>
        <v>7.1833664685410645E-3</v>
      </c>
      <c r="U50">
        <f t="shared" si="28"/>
        <v>119.02342619510422</v>
      </c>
      <c r="V50">
        <f t="shared" si="77"/>
        <v>668.31653808551027</v>
      </c>
      <c r="W50">
        <f t="shared" si="29"/>
        <v>-70.48998227708428</v>
      </c>
      <c r="X50">
        <f t="shared" si="78"/>
        <v>0.77518705469283955</v>
      </c>
      <c r="Y50">
        <f t="shared" si="30"/>
        <v>48.33</v>
      </c>
      <c r="Z50">
        <f t="shared" si="31"/>
        <v>0.99186188495920191</v>
      </c>
      <c r="AA50">
        <f t="shared" si="32"/>
        <v>47.936684900078227</v>
      </c>
      <c r="AB50">
        <f t="shared" si="33"/>
        <v>57.055884772424278</v>
      </c>
      <c r="AC50">
        <f t="shared" si="2"/>
        <v>1.1902342619510422</v>
      </c>
      <c r="AD50">
        <f t="shared" si="34"/>
        <v>47.936684900078227</v>
      </c>
      <c r="AI50">
        <f t="shared" si="115"/>
        <v>0.46186960060515919</v>
      </c>
      <c r="AJ50">
        <f t="shared" si="116"/>
        <v>0.6666489953249144</v>
      </c>
      <c r="AK50">
        <f t="shared" si="35"/>
        <v>1.4031977861177016</v>
      </c>
      <c r="AL50">
        <f t="shared" si="3"/>
        <v>0</v>
      </c>
      <c r="AM50">
        <f t="shared" si="4"/>
        <v>1.4031977861177016</v>
      </c>
      <c r="AN50">
        <f t="shared" si="79"/>
        <v>1.4031977861177016</v>
      </c>
      <c r="AO50">
        <f t="shared" si="5"/>
        <v>0</v>
      </c>
      <c r="AP50">
        <f t="shared" si="6"/>
        <v>30</v>
      </c>
      <c r="AQ50">
        <f t="shared" si="80"/>
        <v>30</v>
      </c>
      <c r="AS50">
        <f t="shared" si="81"/>
        <v>3.1086911629599774</v>
      </c>
      <c r="AU50">
        <f t="shared" si="36"/>
        <v>0.84889370017809018</v>
      </c>
      <c r="AW50">
        <f t="shared" si="7"/>
        <v>0.35455210619085303</v>
      </c>
      <c r="AX50">
        <f t="shared" si="7"/>
        <v>-3.7396009611389253E-2</v>
      </c>
      <c r="AY50">
        <f t="shared" si="82"/>
        <v>0.31715609657946375</v>
      </c>
      <c r="AZ50">
        <f t="shared" si="37"/>
        <v>1.1179104233363513</v>
      </c>
      <c r="BA50">
        <f t="shared" si="83"/>
        <v>-0.11791042333635127</v>
      </c>
      <c r="BB50">
        <f t="shared" si="8"/>
        <v>0.93713750344361746</v>
      </c>
      <c r="BC50">
        <f t="shared" si="84"/>
        <v>0.93713750344361746</v>
      </c>
      <c r="BD50">
        <f t="shared" si="85"/>
        <v>0.77253920411392574</v>
      </c>
      <c r="BE50">
        <f t="shared" si="86"/>
        <v>-8.1482758098941149E-2</v>
      </c>
      <c r="BF50">
        <f t="shared" si="9"/>
        <v>25.465243238746858</v>
      </c>
      <c r="BG50">
        <f t="shared" si="87"/>
        <v>6.5422814245634908E-3</v>
      </c>
      <c r="BH50">
        <f t="shared" si="88"/>
        <v>2.0836314647192599E-3</v>
      </c>
      <c r="BI50">
        <f t="shared" si="89"/>
        <v>0.93600832625486252</v>
      </c>
      <c r="BJ50">
        <f t="shared" si="90"/>
        <v>2.2260821899482922E-3</v>
      </c>
      <c r="BK50">
        <f t="shared" si="38"/>
        <v>3.2205016161352706E-3</v>
      </c>
      <c r="BL50" t="e">
        <f t="shared" si="39"/>
        <v>#NUM!</v>
      </c>
      <c r="BM50" t="e">
        <f t="shared" si="91"/>
        <v>#NUM!</v>
      </c>
      <c r="BN50" t="e">
        <f t="shared" si="92"/>
        <v>#NUM!</v>
      </c>
      <c r="BO50" t="e">
        <f t="shared" si="93"/>
        <v>#NUM!</v>
      </c>
      <c r="BP50" t="e">
        <f t="shared" si="94"/>
        <v>#NUM!</v>
      </c>
      <c r="BQ50">
        <f t="shared" si="40"/>
        <v>-1.1811756125207096E-5</v>
      </c>
      <c r="BR50">
        <f t="shared" si="95"/>
        <v>1.0894265261532972</v>
      </c>
      <c r="BS50">
        <f t="shared" si="96"/>
        <v>1.0006314332212691</v>
      </c>
      <c r="BT50">
        <f t="shared" si="97"/>
        <v>1.0887390601414306</v>
      </c>
      <c r="BU50">
        <f t="shared" si="41"/>
        <v>1</v>
      </c>
      <c r="BV50">
        <f t="shared" si="42"/>
        <v>1</v>
      </c>
      <c r="BW50">
        <f t="shared" si="43"/>
        <v>1</v>
      </c>
      <c r="BX50">
        <f t="shared" si="10"/>
        <v>16.996052595129996</v>
      </c>
      <c r="BY50">
        <f t="shared" si="11"/>
        <v>-0.25854841927142508</v>
      </c>
      <c r="BZ50">
        <f t="shared" si="12"/>
        <v>31549.525871326372</v>
      </c>
      <c r="CA50">
        <f t="shared" si="13"/>
        <v>1.4031977861177016</v>
      </c>
      <c r="CB50">
        <f t="shared" si="14"/>
        <v>2967.8905256380986</v>
      </c>
      <c r="CC50">
        <f t="shared" si="98"/>
        <v>1.6187778227438283E-4</v>
      </c>
      <c r="CD50">
        <f t="shared" si="99"/>
        <v>1.6999279307700471E-3</v>
      </c>
      <c r="CE50">
        <f t="shared" si="100"/>
        <v>-2.3423313679318531</v>
      </c>
      <c r="CF50">
        <f t="shared" si="101"/>
        <v>9.53045839230853</v>
      </c>
      <c r="CG50">
        <f t="shared" si="102"/>
        <v>1.1009622312545663E-2</v>
      </c>
      <c r="CH50">
        <f t="shared" si="15"/>
        <v>47.936684900078227</v>
      </c>
      <c r="CI50" s="11">
        <f t="shared" si="16"/>
        <v>1777650379.3818903</v>
      </c>
      <c r="CJ50" s="18">
        <f t="shared" si="44"/>
        <v>0.33306017413310895</v>
      </c>
      <c r="CK50" s="18">
        <f t="shared" si="17"/>
        <v>66.612034826621795</v>
      </c>
      <c r="CL50">
        <f t="shared" si="103"/>
        <v>6600</v>
      </c>
      <c r="CM50" s="4">
        <f t="shared" ref="CM50:CM57" si="118">C50+CK50</f>
        <v>2135.1285837191258</v>
      </c>
      <c r="CN50" s="11"/>
      <c r="CO50" s="11"/>
      <c r="CP50" s="11"/>
      <c r="CQ50" s="11"/>
      <c r="CR50" s="11"/>
      <c r="CS50" s="11"/>
      <c r="CT50" s="11"/>
      <c r="CU50" s="13">
        <f t="shared" si="19"/>
        <v>3.1086911629599774</v>
      </c>
      <c r="CV50" s="14">
        <v>0.8</v>
      </c>
      <c r="CW50" s="14">
        <f t="shared" si="104"/>
        <v>0.63289442265261808</v>
      </c>
      <c r="CX50" s="14">
        <f t="shared" si="45"/>
        <v>-0.27732927196879253</v>
      </c>
      <c r="CY50" s="14">
        <f t="shared" si="105"/>
        <v>6.8320807090098079E-2</v>
      </c>
      <c r="CZ50" s="14">
        <f t="shared" si="106"/>
        <v>-4.0419085676526413E-3</v>
      </c>
      <c r="DA50" s="14">
        <f t="shared" si="46"/>
        <v>6.9507506898615901E-2</v>
      </c>
      <c r="DB50" s="14">
        <f t="shared" si="47"/>
        <v>0.74916171753248517</v>
      </c>
      <c r="DC50" s="14">
        <f t="shared" si="48"/>
        <v>0.84710580693852622</v>
      </c>
      <c r="DD50" s="14">
        <f t="shared" si="49"/>
        <v>4.7105806938526174E-2</v>
      </c>
      <c r="DE50" s="14">
        <v>0.85</v>
      </c>
      <c r="DF50" s="14">
        <f t="shared" si="50"/>
        <v>0.59566533896716989</v>
      </c>
      <c r="DG50" s="14">
        <f t="shared" si="51"/>
        <v>-0.26101578538239295</v>
      </c>
      <c r="DH50" s="14">
        <f t="shared" si="52"/>
        <v>6.0519469256280642E-2</v>
      </c>
      <c r="DI50" s="14">
        <f t="shared" si="53"/>
        <v>-2.9849825146017754E-3</v>
      </c>
      <c r="DJ50" s="14">
        <f t="shared" si="54"/>
        <v>5.9995222823958888E-2</v>
      </c>
      <c r="DK50" s="14">
        <f t="shared" si="107"/>
        <v>0.77427885046991995</v>
      </c>
      <c r="DL50" s="14">
        <f t="shared" si="108"/>
        <v>0.8489416985503111</v>
      </c>
      <c r="DM50" s="14">
        <f t="shared" si="109"/>
        <v>-1.058301449688881E-3</v>
      </c>
      <c r="DN50" s="14">
        <f t="shared" si="110"/>
        <v>-0.96328216776430242</v>
      </c>
      <c r="DO50" s="14">
        <f t="shared" si="111"/>
        <v>0.84890135882807305</v>
      </c>
      <c r="DP50" s="14">
        <f t="shared" si="55"/>
        <v>0.85</v>
      </c>
      <c r="DQ50" s="14">
        <f t="shared" si="56"/>
        <v>0.59566533896716989</v>
      </c>
      <c r="DR50" s="14">
        <f t="shared" si="57"/>
        <v>-0.26101578538239295</v>
      </c>
      <c r="DS50" s="14">
        <f t="shared" si="58"/>
        <v>6.0519469256280642E-2</v>
      </c>
      <c r="DT50" s="14">
        <f t="shared" si="59"/>
        <v>-2.9849825146017754E-3</v>
      </c>
      <c r="DU50" s="14">
        <f t="shared" si="60"/>
        <v>5.9995222823958881E-2</v>
      </c>
      <c r="DV50" s="14">
        <f t="shared" si="61"/>
        <v>0.77427885046991995</v>
      </c>
      <c r="DW50" s="14">
        <f t="shared" si="62"/>
        <v>0.8489416985503111</v>
      </c>
      <c r="DX50" s="14">
        <f t="shared" si="63"/>
        <v>-1.058301449688881E-3</v>
      </c>
      <c r="DY50" s="14">
        <f t="shared" si="64"/>
        <v>0.84890135882807305</v>
      </c>
      <c r="DZ50" s="14">
        <f t="shared" si="65"/>
        <v>0.59643624416042185</v>
      </c>
      <c r="EA50" s="14">
        <f t="shared" si="66"/>
        <v>-0.26135358986975987</v>
      </c>
      <c r="EB50" s="14">
        <f t="shared" si="67"/>
        <v>6.0676218223194606E-2</v>
      </c>
      <c r="EC50" s="14">
        <f t="shared" si="68"/>
        <v>-3.0043482751557393E-3</v>
      </c>
      <c r="ED50" s="14">
        <f t="shared" si="69"/>
        <v>6.0182350610592648E-2</v>
      </c>
      <c r="EE50" s="14">
        <f t="shared" si="70"/>
        <v>0.77376598551459896</v>
      </c>
      <c r="EF50" s="14">
        <f t="shared" si="71"/>
        <v>0.84889403245938078</v>
      </c>
      <c r="EG50" s="14">
        <f t="shared" si="72"/>
        <v>-7.3263686922730997E-6</v>
      </c>
      <c r="EH50" s="14">
        <f t="shared" si="73"/>
        <v>-0.95661359491314335</v>
      </c>
      <c r="EI50" s="14">
        <f t="shared" si="74"/>
        <v>0.84889370017809018</v>
      </c>
      <c r="EM50">
        <f t="shared" si="20"/>
        <v>2073.4970056943048</v>
      </c>
      <c r="EW50">
        <f t="shared" si="112"/>
        <v>6.9137970055682656</v>
      </c>
      <c r="EX50">
        <f t="shared" si="75"/>
        <v>0.10316390031228014</v>
      </c>
      <c r="EY50">
        <f t="shared" si="113"/>
        <v>1.3270382008088415</v>
      </c>
      <c r="EZ50">
        <f t="shared" si="114"/>
        <v>1.664130969250685E-2</v>
      </c>
    </row>
    <row r="51" spans="3:156">
      <c r="C51" s="4">
        <f t="shared" si="76"/>
        <v>2135.1285837191258</v>
      </c>
      <c r="D51" s="4">
        <f>Sheet4!J51</f>
        <v>2130.8153610416903</v>
      </c>
      <c r="E51" s="4">
        <f t="shared" si="21"/>
        <v>2201.6543298449792</v>
      </c>
      <c r="F51" s="4">
        <f t="shared" si="22"/>
        <v>-70.838968803288935</v>
      </c>
      <c r="G51" s="4">
        <f>Sheet5!D51</f>
        <v>2567.5088477336867</v>
      </c>
      <c r="H51" s="4">
        <f>Sheet5!F51</f>
        <v>344.87158363262233</v>
      </c>
      <c r="I51" s="4">
        <f t="shared" si="23"/>
        <v>0.95195043000289903</v>
      </c>
      <c r="J51" s="4">
        <f t="shared" si="24"/>
        <v>2205.2299172734397</v>
      </c>
      <c r="K51" s="4">
        <f t="shared" si="117"/>
        <v>2132.9719723804083</v>
      </c>
      <c r="M51" s="4">
        <f t="shared" si="1"/>
        <v>2132.9719723804083</v>
      </c>
      <c r="Q51">
        <f t="shared" si="25"/>
        <v>359.0651889666936</v>
      </c>
      <c r="S51">
        <f t="shared" si="26"/>
        <v>1.188698860757829</v>
      </c>
      <c r="T51">
        <f t="shared" si="27"/>
        <v>6.9749366338702672E-3</v>
      </c>
      <c r="U51">
        <f t="shared" si="28"/>
        <v>118.8698860757829</v>
      </c>
      <c r="V51">
        <f t="shared" si="77"/>
        <v>667.45441031552105</v>
      </c>
      <c r="W51">
        <f t="shared" si="29"/>
        <v>-76.07227820037744</v>
      </c>
      <c r="X51">
        <f t="shared" si="78"/>
        <v>0.77409348110333065</v>
      </c>
      <c r="Y51">
        <f t="shared" si="30"/>
        <v>48.33</v>
      </c>
      <c r="Z51">
        <f t="shared" si="31"/>
        <v>0.99058238396485754</v>
      </c>
      <c r="AA51">
        <f t="shared" si="32"/>
        <v>47.874846617021561</v>
      </c>
      <c r="AB51">
        <f t="shared" si="33"/>
        <v>56.908775632609334</v>
      </c>
      <c r="AC51">
        <f t="shared" si="2"/>
        <v>1.188698860757829</v>
      </c>
      <c r="AD51">
        <f t="shared" si="34"/>
        <v>47.874846617021561</v>
      </c>
      <c r="AI51">
        <f t="shared" si="115"/>
        <v>0.45617016675691685</v>
      </c>
      <c r="AJ51">
        <f t="shared" si="116"/>
        <v>0.6617736800706745</v>
      </c>
      <c r="AK51">
        <f t="shared" si="35"/>
        <v>1.3746655865993898</v>
      </c>
      <c r="AL51">
        <f t="shared" si="3"/>
        <v>0</v>
      </c>
      <c r="AM51">
        <f t="shared" si="4"/>
        <v>1.3746655865993898</v>
      </c>
      <c r="AN51">
        <f t="shared" si="79"/>
        <v>1.3746655865993898</v>
      </c>
      <c r="AO51">
        <f t="shared" si="5"/>
        <v>0</v>
      </c>
      <c r="AP51">
        <f t="shared" si="6"/>
        <v>30</v>
      </c>
      <c r="AQ51">
        <f t="shared" si="80"/>
        <v>30</v>
      </c>
      <c r="AS51">
        <f t="shared" si="81"/>
        <v>3.1978590290560844</v>
      </c>
      <c r="AU51">
        <f t="shared" si="36"/>
        <v>0.84790518347057053</v>
      </c>
      <c r="AW51">
        <f t="shared" si="7"/>
        <v>0.35409473427315225</v>
      </c>
      <c r="AX51">
        <f t="shared" si="7"/>
        <v>-4.0357502652776427E-2</v>
      </c>
      <c r="AY51">
        <f t="shared" si="82"/>
        <v>0.31373723162037581</v>
      </c>
      <c r="AZ51">
        <f t="shared" si="37"/>
        <v>1.1286347254495102</v>
      </c>
      <c r="BA51">
        <f t="shared" si="83"/>
        <v>-0.12863472544951016</v>
      </c>
      <c r="BB51">
        <f t="shared" si="8"/>
        <v>0.94000795798818904</v>
      </c>
      <c r="BC51">
        <f t="shared" si="84"/>
        <v>0.94000795798818904</v>
      </c>
      <c r="BD51">
        <f t="shared" si="85"/>
        <v>0.77129368639925799</v>
      </c>
      <c r="BE51">
        <f t="shared" si="86"/>
        <v>-8.7907229286600191E-2</v>
      </c>
      <c r="BF51">
        <f t="shared" si="9"/>
        <v>25.448812867104408</v>
      </c>
      <c r="BG51">
        <f t="shared" si="87"/>
        <v>6.4113213029168246E-3</v>
      </c>
      <c r="BH51">
        <f t="shared" si="88"/>
        <v>2.0804589746077715E-3</v>
      </c>
      <c r="BI51">
        <f t="shared" si="89"/>
        <v>0.93725782599963781</v>
      </c>
      <c r="BJ51">
        <f t="shared" si="90"/>
        <v>2.2197296377747988E-3</v>
      </c>
      <c r="BK51">
        <f t="shared" si="38"/>
        <v>3.2061338967221968E-3</v>
      </c>
      <c r="BL51" t="e">
        <f t="shared" si="39"/>
        <v>#NUM!</v>
      </c>
      <c r="BM51" t="e">
        <f t="shared" si="91"/>
        <v>#NUM!</v>
      </c>
      <c r="BN51" t="e">
        <f t="shared" si="92"/>
        <v>#NUM!</v>
      </c>
      <c r="BO51" t="e">
        <f t="shared" si="93"/>
        <v>#NUM!</v>
      </c>
      <c r="BP51" t="e">
        <f t="shared" si="94"/>
        <v>#NUM!</v>
      </c>
      <c r="BQ51">
        <f t="shared" si="40"/>
        <v>-1.2662986605151795E-5</v>
      </c>
      <c r="BR51">
        <f t="shared" si="95"/>
        <v>1.0894861160649987</v>
      </c>
      <c r="BS51">
        <f t="shared" si="96"/>
        <v>1.0006769546906231</v>
      </c>
      <c r="BT51">
        <f t="shared" si="97"/>
        <v>1.0887490822668464</v>
      </c>
      <c r="BU51">
        <f t="shared" si="41"/>
        <v>1</v>
      </c>
      <c r="BV51">
        <f t="shared" si="42"/>
        <v>1</v>
      </c>
      <c r="BW51">
        <f t="shared" si="43"/>
        <v>1</v>
      </c>
      <c r="BX51">
        <f t="shared" si="10"/>
        <v>16.952231091222171</v>
      </c>
      <c r="BY51">
        <f t="shared" si="11"/>
        <v>-0.28735859360147115</v>
      </c>
      <c r="BZ51">
        <f t="shared" si="12"/>
        <v>31412.618063115111</v>
      </c>
      <c r="CA51">
        <f t="shared" si="13"/>
        <v>1.3746655865993898</v>
      </c>
      <c r="CB51">
        <f t="shared" si="14"/>
        <v>3016.3449385450963</v>
      </c>
      <c r="CC51">
        <f t="shared" si="98"/>
        <v>1.6187778227438283E-4</v>
      </c>
      <c r="CD51">
        <f t="shared" si="99"/>
        <v>1.6726203742578266E-3</v>
      </c>
      <c r="CE51">
        <f t="shared" si="100"/>
        <v>-2.3485162462361879</v>
      </c>
      <c r="CF51">
        <f t="shared" si="101"/>
        <v>9.55308387262418</v>
      </c>
      <c r="CG51">
        <f t="shared" si="102"/>
        <v>1.0957533790146624E-2</v>
      </c>
      <c r="CH51">
        <f t="shared" si="15"/>
        <v>47.874846617021561</v>
      </c>
      <c r="CI51" s="11">
        <f t="shared" si="16"/>
        <v>1756183703.0438938</v>
      </c>
      <c r="CJ51" s="18">
        <f t="shared" si="44"/>
        <v>0.33262873062926729</v>
      </c>
      <c r="CK51" s="18">
        <f t="shared" si="17"/>
        <v>66.525746125853459</v>
      </c>
      <c r="CL51">
        <f t="shared" si="103"/>
        <v>6800</v>
      </c>
      <c r="CM51" s="4">
        <f t="shared" si="118"/>
        <v>2201.6543298449792</v>
      </c>
      <c r="CN51" s="11"/>
      <c r="CO51" s="11"/>
      <c r="CP51" s="11"/>
      <c r="CQ51" s="11"/>
      <c r="CR51" s="11"/>
      <c r="CS51" s="11"/>
      <c r="CT51" s="11"/>
      <c r="CU51" s="13">
        <f t="shared" si="19"/>
        <v>3.1978590290560844</v>
      </c>
      <c r="CV51" s="14">
        <v>0.8</v>
      </c>
      <c r="CW51" s="14">
        <f t="shared" si="104"/>
        <v>0.65104799345581332</v>
      </c>
      <c r="CX51" s="14">
        <f t="shared" si="45"/>
        <v>-0.28528402144088166</v>
      </c>
      <c r="CY51" s="14">
        <f t="shared" si="105"/>
        <v>7.2296364788880407E-2</v>
      </c>
      <c r="CZ51" s="14">
        <f t="shared" si="106"/>
        <v>-4.6558091155428361E-3</v>
      </c>
      <c r="DA51" s="14">
        <f t="shared" si="46"/>
        <v>7.4511192746676766E-2</v>
      </c>
      <c r="DB51" s="14">
        <f t="shared" si="47"/>
        <v>0.73667712520127115</v>
      </c>
      <c r="DC51" s="14">
        <f t="shared" si="48"/>
        <v>0.84655884373148127</v>
      </c>
      <c r="DD51" s="14">
        <f t="shared" si="49"/>
        <v>4.6558843731481225E-2</v>
      </c>
      <c r="DE51" s="14">
        <v>0.85</v>
      </c>
      <c r="DF51" s="14">
        <f t="shared" si="50"/>
        <v>0.61275105266429497</v>
      </c>
      <c r="DG51" s="14">
        <f t="shared" si="51"/>
        <v>-0.2685026084149475</v>
      </c>
      <c r="DH51" s="14">
        <f t="shared" si="52"/>
        <v>6.4041070539631095E-2</v>
      </c>
      <c r="DI51" s="14">
        <f t="shared" si="53"/>
        <v>-3.4383530870640117E-3</v>
      </c>
      <c r="DJ51" s="14">
        <f t="shared" si="54"/>
        <v>6.4238870653942237E-2</v>
      </c>
      <c r="DK51" s="14">
        <f t="shared" si="107"/>
        <v>0.76283811621747244</v>
      </c>
      <c r="DL51" s="14">
        <f t="shared" si="108"/>
        <v>0.84798067428933865</v>
      </c>
      <c r="DM51" s="14">
        <f t="shared" si="109"/>
        <v>-2.0193257106613238E-3</v>
      </c>
      <c r="DN51" s="14">
        <f t="shared" si="110"/>
        <v>-0.97156338884285232</v>
      </c>
      <c r="DO51" s="14">
        <f t="shared" si="111"/>
        <v>0.84792157080654673</v>
      </c>
      <c r="DP51" s="14">
        <f t="shared" si="55"/>
        <v>0.85</v>
      </c>
      <c r="DQ51" s="14">
        <f t="shared" si="56"/>
        <v>0.61275105266429497</v>
      </c>
      <c r="DR51" s="14">
        <f t="shared" si="57"/>
        <v>-0.2685026084149475</v>
      </c>
      <c r="DS51" s="14">
        <f t="shared" si="58"/>
        <v>6.4041070539631095E-2</v>
      </c>
      <c r="DT51" s="14">
        <f t="shared" si="59"/>
        <v>-3.4383530870640117E-3</v>
      </c>
      <c r="DU51" s="14">
        <f t="shared" si="60"/>
        <v>6.4238870653942223E-2</v>
      </c>
      <c r="DV51" s="14">
        <f t="shared" si="61"/>
        <v>0.76283811621747244</v>
      </c>
      <c r="DW51" s="14">
        <f t="shared" si="62"/>
        <v>0.84798067428933865</v>
      </c>
      <c r="DX51" s="14">
        <f t="shared" si="63"/>
        <v>-2.0193257106613238E-3</v>
      </c>
      <c r="DY51" s="14">
        <f t="shared" si="64"/>
        <v>0.84792157080654673</v>
      </c>
      <c r="DZ51" s="14">
        <f t="shared" si="65"/>
        <v>0.61425303081890803</v>
      </c>
      <c r="EA51" s="14">
        <f t="shared" si="66"/>
        <v>-0.2691607632243801</v>
      </c>
      <c r="EB51" s="14">
        <f t="shared" si="67"/>
        <v>6.4355410848356817E-2</v>
      </c>
      <c r="EC51" s="14">
        <f t="shared" si="68"/>
        <v>-3.4807007174848903E-3</v>
      </c>
      <c r="ED51" s="14">
        <f t="shared" si="69"/>
        <v>6.4621684838936044E-2</v>
      </c>
      <c r="EE51" s="14">
        <f t="shared" si="70"/>
        <v>0.76182516444096182</v>
      </c>
      <c r="EF51" s="14">
        <f t="shared" si="71"/>
        <v>0.84790577402033607</v>
      </c>
      <c r="EG51" s="14">
        <f t="shared" si="72"/>
        <v>-1.5796786210664493E-5</v>
      </c>
      <c r="EH51" s="14">
        <f t="shared" si="73"/>
        <v>-0.96396304033906377</v>
      </c>
      <c r="EI51" s="14">
        <f t="shared" si="74"/>
        <v>0.84790518347057053</v>
      </c>
      <c r="EM51">
        <f t="shared" si="20"/>
        <v>2132.9719723804083</v>
      </c>
      <c r="EW51">
        <f t="shared" si="112"/>
        <v>7.1203264501725076</v>
      </c>
      <c r="EX51">
        <f t="shared" si="75"/>
        <v>0.10624561980990825</v>
      </c>
      <c r="EY51">
        <f t="shared" si="113"/>
        <v>1.3415808595351288</v>
      </c>
      <c r="EZ51">
        <f t="shared" si="114"/>
        <v>1.6823677379789011E-2</v>
      </c>
    </row>
    <row r="52" spans="3:156">
      <c r="C52" s="4">
        <f t="shared" si="76"/>
        <v>2201.6543298449792</v>
      </c>
      <c r="D52" s="4">
        <f>Sheet4!J52</f>
        <v>2181.2890698795927</v>
      </c>
      <c r="E52" s="4">
        <f t="shared" si="21"/>
        <v>2268.0953188155781</v>
      </c>
      <c r="F52" s="4">
        <f t="shared" si="22"/>
        <v>-86.806248935985423</v>
      </c>
      <c r="G52" s="4">
        <f>Sheet5!D52</f>
        <v>2702.9277366834067</v>
      </c>
      <c r="H52" s="4">
        <f>Sheet5!F52</f>
        <v>414.24107405873974</v>
      </c>
      <c r="I52" s="4">
        <f t="shared" si="23"/>
        <v>0.96052565670551959</v>
      </c>
      <c r="J52" s="4">
        <f t="shared" si="24"/>
        <v>2271.662760920517</v>
      </c>
      <c r="K52" s="4">
        <f t="shared" si="117"/>
        <v>2191.4716998622862</v>
      </c>
      <c r="M52" s="4">
        <f t="shared" si="1"/>
        <v>2191.4716998622862</v>
      </c>
      <c r="Q52">
        <f t="shared" si="25"/>
        <v>369.84952294479348</v>
      </c>
      <c r="S52">
        <f t="shared" si="26"/>
        <v>1.1871905684946225</v>
      </c>
      <c r="T52">
        <f t="shared" si="27"/>
        <v>6.7827059114016338E-3</v>
      </c>
      <c r="U52">
        <f t="shared" si="28"/>
        <v>118.71905684946225</v>
      </c>
      <c r="V52">
        <f t="shared" si="77"/>
        <v>666.60750420973056</v>
      </c>
      <c r="W52">
        <f t="shared" si="29"/>
        <v>-81.290406775631652</v>
      </c>
      <c r="X52">
        <f t="shared" si="78"/>
        <v>0.77301504770552065</v>
      </c>
      <c r="Y52">
        <f t="shared" si="30"/>
        <v>48.33</v>
      </c>
      <c r="Z52">
        <f t="shared" si="31"/>
        <v>0.98932547374551871</v>
      </c>
      <c r="AA52">
        <f t="shared" si="32"/>
        <v>47.814100146120914</v>
      </c>
      <c r="AB52">
        <f t="shared" si="33"/>
        <v>56.764448734532095</v>
      </c>
      <c r="AC52">
        <f t="shared" si="2"/>
        <v>1.1871905684946225</v>
      </c>
      <c r="AD52">
        <f t="shared" si="34"/>
        <v>47.814100146120914</v>
      </c>
      <c r="AI52">
        <f t="shared" si="115"/>
        <v>0.45074757446899838</v>
      </c>
      <c r="AJ52">
        <f t="shared" si="116"/>
        <v>0.6571011905837213</v>
      </c>
      <c r="AK52">
        <f t="shared" si="35"/>
        <v>1.3477864268613124</v>
      </c>
      <c r="AL52">
        <f t="shared" si="3"/>
        <v>0</v>
      </c>
      <c r="AM52">
        <f t="shared" si="4"/>
        <v>1.3477864268613124</v>
      </c>
      <c r="AN52">
        <f t="shared" si="79"/>
        <v>1.3477864268613124</v>
      </c>
      <c r="AO52">
        <f t="shared" si="5"/>
        <v>0</v>
      </c>
      <c r="AP52">
        <f t="shared" si="6"/>
        <v>30</v>
      </c>
      <c r="AQ52">
        <f t="shared" si="80"/>
        <v>30</v>
      </c>
      <c r="AS52">
        <f t="shared" si="81"/>
        <v>3.2855647674097246</v>
      </c>
      <c r="AU52">
        <f t="shared" si="36"/>
        <v>0.84715080664113274</v>
      </c>
      <c r="AW52">
        <f t="shared" si="7"/>
        <v>0.35364543768023227</v>
      </c>
      <c r="AX52">
        <f t="shared" si="7"/>
        <v>-4.3125799367430426E-2</v>
      </c>
      <c r="AY52">
        <f t="shared" si="82"/>
        <v>0.31051963831280183</v>
      </c>
      <c r="AZ52">
        <f t="shared" si="37"/>
        <v>1.1388826793749762</v>
      </c>
      <c r="BA52">
        <f t="shared" si="83"/>
        <v>-0.13888267937497623</v>
      </c>
      <c r="BB52">
        <f t="shared" si="8"/>
        <v>0.94268100915875297</v>
      </c>
      <c r="BC52">
        <f t="shared" si="84"/>
        <v>0.94268100915875297</v>
      </c>
      <c r="BD52">
        <f t="shared" si="85"/>
        <v>0.77007055099691746</v>
      </c>
      <c r="BE52">
        <f t="shared" si="86"/>
        <v>-9.3907356189586136E-2</v>
      </c>
      <c r="BF52">
        <f t="shared" si="9"/>
        <v>25.432662253769315</v>
      </c>
      <c r="BG52">
        <f t="shared" si="87"/>
        <v>6.2879548117471384E-3</v>
      </c>
      <c r="BH52">
        <f t="shared" si="88"/>
        <v>2.0774526151717061E-3</v>
      </c>
      <c r="BI52">
        <f t="shared" si="89"/>
        <v>0.93843610445088121</v>
      </c>
      <c r="BJ52">
        <f t="shared" si="90"/>
        <v>2.2137390125109391E-3</v>
      </c>
      <c r="BK52">
        <f t="shared" si="38"/>
        <v>3.1924105155213241E-3</v>
      </c>
      <c r="BL52" t="e">
        <f t="shared" si="39"/>
        <v>#NUM!</v>
      </c>
      <c r="BM52" t="e">
        <f t="shared" si="91"/>
        <v>#NUM!</v>
      </c>
      <c r="BN52" t="e">
        <f t="shared" si="92"/>
        <v>#NUM!</v>
      </c>
      <c r="BO52" t="e">
        <f t="shared" si="93"/>
        <v>#NUM!</v>
      </c>
      <c r="BP52" t="e">
        <f t="shared" si="94"/>
        <v>#NUM!</v>
      </c>
      <c r="BQ52">
        <f t="shared" si="40"/>
        <v>-1.3446048930980505E-5</v>
      </c>
      <c r="BR52">
        <f t="shared" si="95"/>
        <v>1.0895409368913715</v>
      </c>
      <c r="BS52">
        <f t="shared" si="96"/>
        <v>1.0007188326572167</v>
      </c>
      <c r="BT52">
        <f t="shared" si="97"/>
        <v>1.0887583018681728</v>
      </c>
      <c r="BU52">
        <f t="shared" si="41"/>
        <v>1</v>
      </c>
      <c r="BV52">
        <f t="shared" si="42"/>
        <v>1</v>
      </c>
      <c r="BW52">
        <f t="shared" si="43"/>
        <v>1</v>
      </c>
      <c r="BX52">
        <f t="shared" si="10"/>
        <v>16.909238373461388</v>
      </c>
      <c r="BY52">
        <f t="shared" si="11"/>
        <v>-0.31576934282679814</v>
      </c>
      <c r="BZ52">
        <f t="shared" si="12"/>
        <v>31278.025383984976</v>
      </c>
      <c r="CA52">
        <f t="shared" si="13"/>
        <v>1.3477864268613124</v>
      </c>
      <c r="CB52">
        <f t="shared" si="14"/>
        <v>3063.3186893718889</v>
      </c>
      <c r="CC52">
        <f t="shared" si="98"/>
        <v>1.6187778227438283E-4</v>
      </c>
      <c r="CD52">
        <f t="shared" si="99"/>
        <v>1.6469719645899727E-3</v>
      </c>
      <c r="CE52">
        <f t="shared" si="100"/>
        <v>-2.3544162444802055</v>
      </c>
      <c r="CF52">
        <f t="shared" si="101"/>
        <v>9.5746743566496573</v>
      </c>
      <c r="CG52">
        <f t="shared" si="102"/>
        <v>1.0908171960748659E-2</v>
      </c>
      <c r="CH52">
        <f t="shared" si="15"/>
        <v>47.814100146120914</v>
      </c>
      <c r="CI52" s="11">
        <f t="shared" si="16"/>
        <v>1735525089.2174313</v>
      </c>
      <c r="CJ52" s="18">
        <f t="shared" si="44"/>
        <v>0.33220494485299479</v>
      </c>
      <c r="CK52" s="18">
        <f t="shared" si="17"/>
        <v>66.440988970598951</v>
      </c>
      <c r="CL52">
        <f t="shared" si="103"/>
        <v>7000</v>
      </c>
      <c r="CM52" s="4">
        <f t="shared" si="118"/>
        <v>2268.0953188155781</v>
      </c>
      <c r="CN52" s="11"/>
      <c r="CO52" s="11"/>
      <c r="CP52" s="11"/>
      <c r="CQ52" s="11"/>
      <c r="CR52" s="11"/>
      <c r="CS52" s="11"/>
      <c r="CT52" s="11"/>
      <c r="CU52" s="13">
        <f t="shared" si="19"/>
        <v>3.2855647674097246</v>
      </c>
      <c r="CV52" s="14">
        <v>0.8</v>
      </c>
      <c r="CW52" s="14">
        <f t="shared" si="104"/>
        <v>0.66890389155853625</v>
      </c>
      <c r="CX52" s="14">
        <f t="shared" si="45"/>
        <v>-0.29310833311742035</v>
      </c>
      <c r="CY52" s="14">
        <f t="shared" si="105"/>
        <v>7.6316403642965616E-2</v>
      </c>
      <c r="CZ52" s="14">
        <f t="shared" si="106"/>
        <v>-5.3302644432076827E-3</v>
      </c>
      <c r="DA52" s="14">
        <f t="shared" si="46"/>
        <v>7.9678118481762553E-2</v>
      </c>
      <c r="DB52" s="14">
        <f t="shared" si="47"/>
        <v>0.72426439120354125</v>
      </c>
      <c r="DC52" s="14">
        <f t="shared" si="48"/>
        <v>0.84624635894319045</v>
      </c>
      <c r="DD52" s="14">
        <f t="shared" si="49"/>
        <v>4.6246358943190402E-2</v>
      </c>
      <c r="DE52" s="14">
        <v>0.85</v>
      </c>
      <c r="DF52" s="14">
        <f t="shared" si="50"/>
        <v>0.62955660381979883</v>
      </c>
      <c r="DG52" s="14">
        <f t="shared" si="51"/>
        <v>-0.27586666646345448</v>
      </c>
      <c r="DH52" s="14">
        <f t="shared" si="52"/>
        <v>6.7602073815222138E-2</v>
      </c>
      <c r="DI52" s="14">
        <f t="shared" si="53"/>
        <v>-3.9364438593470609E-3</v>
      </c>
      <c r="DJ52" s="14">
        <f t="shared" si="54"/>
        <v>6.8614158726098384E-2</v>
      </c>
      <c r="DK52" s="14">
        <f t="shared" si="107"/>
        <v>0.75144126184993021</v>
      </c>
      <c r="DL52" s="14">
        <f t="shared" si="108"/>
        <v>0.84723136122502551</v>
      </c>
      <c r="DM52" s="14">
        <f t="shared" si="109"/>
        <v>-2.7686387749744634E-3</v>
      </c>
      <c r="DN52" s="14">
        <f t="shared" si="110"/>
        <v>-0.98029995436329864</v>
      </c>
      <c r="DO52" s="14">
        <f t="shared" si="111"/>
        <v>0.84717572283600406</v>
      </c>
      <c r="DP52" s="14">
        <f t="shared" si="55"/>
        <v>0.85</v>
      </c>
      <c r="DQ52" s="14">
        <f t="shared" si="56"/>
        <v>0.62955660381979883</v>
      </c>
      <c r="DR52" s="14">
        <f t="shared" si="57"/>
        <v>-0.27586666646345448</v>
      </c>
      <c r="DS52" s="14">
        <f t="shared" si="58"/>
        <v>6.7602073815222138E-2</v>
      </c>
      <c r="DT52" s="14">
        <f t="shared" si="59"/>
        <v>-3.9364438593470609E-3</v>
      </c>
      <c r="DU52" s="14">
        <f t="shared" si="60"/>
        <v>6.8614158726098384E-2</v>
      </c>
      <c r="DV52" s="14">
        <f t="shared" si="61"/>
        <v>0.75144126184993021</v>
      </c>
      <c r="DW52" s="14">
        <f t="shared" si="62"/>
        <v>0.84723136122502551</v>
      </c>
      <c r="DX52" s="14">
        <f t="shared" si="63"/>
        <v>-2.7686387749744634E-3</v>
      </c>
      <c r="DY52" s="14">
        <f t="shared" si="64"/>
        <v>0.84717572283600406</v>
      </c>
      <c r="DZ52" s="14">
        <f t="shared" si="65"/>
        <v>0.63165539193622289</v>
      </c>
      <c r="EA52" s="14">
        <f t="shared" si="66"/>
        <v>-0.27678633862284102</v>
      </c>
      <c r="EB52" s="14">
        <f t="shared" si="67"/>
        <v>6.8053562780655052E-2</v>
      </c>
      <c r="EC52" s="14">
        <f t="shared" si="68"/>
        <v>-4.0024985308804604E-3</v>
      </c>
      <c r="ED52" s="14">
        <f t="shared" si="69"/>
        <v>6.9174933468443209E-2</v>
      </c>
      <c r="EE52" s="14">
        <f t="shared" si="70"/>
        <v>0.75000850453889611</v>
      </c>
      <c r="EF52" s="14">
        <f t="shared" si="71"/>
        <v>0.84715151109093911</v>
      </c>
      <c r="EG52" s="14">
        <f t="shared" si="72"/>
        <v>-2.4211745064950385E-5</v>
      </c>
      <c r="EH52" s="14">
        <f t="shared" si="73"/>
        <v>-0.97172723162431218</v>
      </c>
      <c r="EI52" s="14">
        <f t="shared" si="74"/>
        <v>0.84715080664113274</v>
      </c>
      <c r="EM52">
        <f t="shared" si="20"/>
        <v>2191.4716998622862</v>
      </c>
      <c r="EW52">
        <f t="shared" si="112"/>
        <v>7.3220519377844679</v>
      </c>
      <c r="EX52">
        <f t="shared" si="75"/>
        <v>0.10925565728680925</v>
      </c>
      <c r="EY52">
        <f t="shared" si="113"/>
        <v>1.3560571699650459</v>
      </c>
      <c r="EZ52">
        <f t="shared" si="114"/>
        <v>1.700521304690265E-2</v>
      </c>
    </row>
    <row r="53" spans="3:156">
      <c r="C53" s="4">
        <f t="shared" si="76"/>
        <v>2268.0953188155781</v>
      </c>
      <c r="D53" s="4">
        <f>Sheet4!J53</f>
        <v>2229.8266801735745</v>
      </c>
      <c r="E53" s="4">
        <f t="shared" si="21"/>
        <v>2334.4531267533762</v>
      </c>
      <c r="F53" s="4">
        <f t="shared" si="22"/>
        <v>-104.62644657980172</v>
      </c>
      <c r="G53" s="4">
        <f>Sheet5!D53</f>
        <v>2852.5858510137127</v>
      </c>
      <c r="H53" s="4">
        <f>Sheet5!F53</f>
        <v>498.00478071664475</v>
      </c>
      <c r="I53" s="4">
        <f t="shared" si="23"/>
        <v>0.96767941045888084</v>
      </c>
      <c r="J53" s="4">
        <f t="shared" si="24"/>
        <v>2337.9476605819382</v>
      </c>
      <c r="K53" s="4">
        <f t="shared" si="117"/>
        <v>2248.9609994945763</v>
      </c>
      <c r="M53" s="4">
        <f t="shared" si="1"/>
        <v>2248.9609994945763</v>
      </c>
      <c r="Q53">
        <f t="shared" si="25"/>
        <v>380.47390511632437</v>
      </c>
      <c r="S53">
        <f t="shared" si="26"/>
        <v>1.1857101925119595</v>
      </c>
      <c r="T53">
        <f t="shared" si="27"/>
        <v>6.6051638383306157E-3</v>
      </c>
      <c r="U53">
        <f t="shared" si="28"/>
        <v>118.57101925119595</v>
      </c>
      <c r="V53">
        <f t="shared" si="77"/>
        <v>665.77627309546529</v>
      </c>
      <c r="W53">
        <f t="shared" si="29"/>
        <v>-86.180151992012568</v>
      </c>
      <c r="X53">
        <f t="shared" si="78"/>
        <v>0.77195260948836764</v>
      </c>
      <c r="Y53">
        <f t="shared" si="30"/>
        <v>48.33</v>
      </c>
      <c r="Z53">
        <f t="shared" si="31"/>
        <v>0.98809182709329968</v>
      </c>
      <c r="AA53">
        <f t="shared" si="32"/>
        <v>47.754478003419173</v>
      </c>
      <c r="AB53">
        <f t="shared" si="33"/>
        <v>56.622971306742286</v>
      </c>
      <c r="AC53">
        <f t="shared" si="2"/>
        <v>1.1857101925119595</v>
      </c>
      <c r="AD53">
        <f t="shared" si="34"/>
        <v>47.754478003419173</v>
      </c>
      <c r="AI53">
        <f t="shared" si="115"/>
        <v>0.44558670613426754</v>
      </c>
      <c r="AJ53">
        <f t="shared" si="116"/>
        <v>0.65262312609694217</v>
      </c>
      <c r="AK53">
        <f t="shared" si="35"/>
        <v>1.3224466227921217</v>
      </c>
      <c r="AL53">
        <f t="shared" si="3"/>
        <v>0</v>
      </c>
      <c r="AM53">
        <f t="shared" si="4"/>
        <v>1.3224466227921217</v>
      </c>
      <c r="AN53">
        <f t="shared" si="79"/>
        <v>1.3224466227921217</v>
      </c>
      <c r="AO53">
        <f t="shared" si="5"/>
        <v>0</v>
      </c>
      <c r="AP53">
        <f t="shared" si="6"/>
        <v>30</v>
      </c>
      <c r="AQ53">
        <f t="shared" si="80"/>
        <v>30</v>
      </c>
      <c r="AS53">
        <f t="shared" si="81"/>
        <v>3.371755621431149</v>
      </c>
      <c r="AU53">
        <f t="shared" si="36"/>
        <v>0.84661779708637042</v>
      </c>
      <c r="AW53">
        <f t="shared" si="7"/>
        <v>0.35320445690914676</v>
      </c>
      <c r="AX53">
        <f t="shared" si="7"/>
        <v>-4.5719883706822728E-2</v>
      </c>
      <c r="AY53">
        <f t="shared" si="82"/>
        <v>0.30748457320232403</v>
      </c>
      <c r="AZ53">
        <f t="shared" si="37"/>
        <v>1.1486900081869771</v>
      </c>
      <c r="BA53">
        <f t="shared" si="83"/>
        <v>-0.14869000818697709</v>
      </c>
      <c r="BB53">
        <f t="shared" si="8"/>
        <v>0.94517716812243158</v>
      </c>
      <c r="BC53">
        <f t="shared" si="84"/>
        <v>0.94517716812243158</v>
      </c>
      <c r="BD53">
        <f t="shared" si="85"/>
        <v>0.76887043174795211</v>
      </c>
      <c r="BE53">
        <f t="shared" si="86"/>
        <v>-9.9524980609667454E-2</v>
      </c>
      <c r="BF53">
        <f t="shared" si="9"/>
        <v>25.416800585198995</v>
      </c>
      <c r="BG53">
        <f t="shared" si="87"/>
        <v>6.1716594892747808E-3</v>
      </c>
      <c r="BH53">
        <f t="shared" si="88"/>
        <v>2.0746026903709354E-3</v>
      </c>
      <c r="BI53">
        <f t="shared" si="89"/>
        <v>0.93954793571577966</v>
      </c>
      <c r="BJ53">
        <f t="shared" si="90"/>
        <v>2.2080860502241774E-3</v>
      </c>
      <c r="BK53">
        <f t="shared" si="38"/>
        <v>3.1792959169672954E-3</v>
      </c>
      <c r="BL53" t="e">
        <f t="shared" si="39"/>
        <v>#NUM!</v>
      </c>
      <c r="BM53" t="e">
        <f t="shared" si="91"/>
        <v>#NUM!</v>
      </c>
      <c r="BN53" t="e">
        <f t="shared" si="92"/>
        <v>#NUM!</v>
      </c>
      <c r="BO53" t="e">
        <f t="shared" si="93"/>
        <v>#NUM!</v>
      </c>
      <c r="BP53" t="e">
        <f t="shared" si="94"/>
        <v>#NUM!</v>
      </c>
      <c r="BQ53">
        <f t="shared" si="40"/>
        <v>-1.416857451726705E-5</v>
      </c>
      <c r="BR53">
        <f t="shared" si="95"/>
        <v>1.0895915221862236</v>
      </c>
      <c r="BS53">
        <f t="shared" si="96"/>
        <v>1.0007574747865706</v>
      </c>
      <c r="BT53">
        <f t="shared" si="97"/>
        <v>1.0887668087801177</v>
      </c>
      <c r="BU53">
        <f t="shared" si="41"/>
        <v>1</v>
      </c>
      <c r="BV53">
        <f t="shared" si="42"/>
        <v>1</v>
      </c>
      <c r="BW53">
        <f t="shared" si="43"/>
        <v>1</v>
      </c>
      <c r="BX53">
        <f t="shared" si="10"/>
        <v>16.867094468177463</v>
      </c>
      <c r="BY53">
        <f t="shared" si="11"/>
        <v>-0.34375835631959639</v>
      </c>
      <c r="BZ53">
        <f t="shared" si="12"/>
        <v>31145.827637407601</v>
      </c>
      <c r="CA53">
        <f t="shared" si="13"/>
        <v>1.3224466227921217</v>
      </c>
      <c r="CB53">
        <f t="shared" si="14"/>
        <v>3108.8205582601126</v>
      </c>
      <c r="CC53">
        <f t="shared" si="98"/>
        <v>1.6187778227438283E-4</v>
      </c>
      <c r="CD53">
        <f t="shared" si="99"/>
        <v>1.6228662624463617E-3</v>
      </c>
      <c r="CE53">
        <f t="shared" si="100"/>
        <v>-2.3600441101896066</v>
      </c>
      <c r="CF53">
        <f t="shared" si="101"/>
        <v>9.5952754043946662</v>
      </c>
      <c r="CG53">
        <f t="shared" si="102"/>
        <v>1.0861382572150838E-2</v>
      </c>
      <c r="CH53">
        <f t="shared" si="15"/>
        <v>47.754478003419173</v>
      </c>
      <c r="CI53" s="11">
        <f t="shared" si="16"/>
        <v>1715643355.4016311</v>
      </c>
      <c r="CJ53" s="18">
        <f t="shared" si="44"/>
        <v>0.33178903968899093</v>
      </c>
      <c r="CK53" s="18">
        <f t="shared" si="17"/>
        <v>66.357807937798185</v>
      </c>
      <c r="CL53">
        <f t="shared" si="103"/>
        <v>7200</v>
      </c>
      <c r="CM53" s="4">
        <f t="shared" si="118"/>
        <v>2334.4531267533762</v>
      </c>
      <c r="CN53" s="11"/>
      <c r="CO53" s="11"/>
      <c r="CP53" s="11"/>
      <c r="CQ53" s="11"/>
      <c r="CR53" s="11"/>
      <c r="CS53" s="11"/>
      <c r="CT53" s="11"/>
      <c r="CU53" s="13">
        <f t="shared" si="19"/>
        <v>3.371755621431149</v>
      </c>
      <c r="CV53" s="14">
        <v>0.8</v>
      </c>
      <c r="CW53" s="14">
        <f t="shared" si="104"/>
        <v>0.68645137631475284</v>
      </c>
      <c r="CX53" s="14">
        <f t="shared" si="45"/>
        <v>-0.30079750053325666</v>
      </c>
      <c r="CY53" s="14">
        <f t="shared" si="105"/>
        <v>8.0372968958635202E-2</v>
      </c>
      <c r="CZ53" s="14">
        <f t="shared" si="106"/>
        <v>-6.0670705226137473E-3</v>
      </c>
      <c r="DA53" s="14">
        <f t="shared" si="46"/>
        <v>8.5001317827798739E-2</v>
      </c>
      <c r="DB53" s="14">
        <f t="shared" si="47"/>
        <v>0.71195087213295338</v>
      </c>
      <c r="DC53" s="14">
        <f t="shared" si="48"/>
        <v>0.84615930130794403</v>
      </c>
      <c r="DD53" s="14">
        <f t="shared" si="49"/>
        <v>4.615930130794399E-2</v>
      </c>
      <c r="DE53" s="14">
        <v>0.85</v>
      </c>
      <c r="DF53" s="14">
        <f t="shared" si="50"/>
        <v>0.64607188359035572</v>
      </c>
      <c r="DG53" s="14">
        <f t="shared" si="51"/>
        <v>-0.2831035299136534</v>
      </c>
      <c r="DH53" s="14">
        <f t="shared" si="52"/>
        <v>7.1195432710763382E-2</v>
      </c>
      <c r="DI53" s="14">
        <f t="shared" si="53"/>
        <v>-4.4805811714279942E-3</v>
      </c>
      <c r="DJ53" s="14">
        <f t="shared" si="54"/>
        <v>7.3114985700151028E-2</v>
      </c>
      <c r="DK53" s="14">
        <f t="shared" si="107"/>
        <v>0.74011344417807023</v>
      </c>
      <c r="DL53" s="14">
        <f t="shared" si="108"/>
        <v>0.84668586785610711</v>
      </c>
      <c r="DM53" s="14">
        <f t="shared" si="109"/>
        <v>-3.3141321438928673E-3</v>
      </c>
      <c r="DN53" s="14">
        <f t="shared" si="110"/>
        <v>-0.98946866903673847</v>
      </c>
      <c r="DO53" s="14">
        <f t="shared" si="111"/>
        <v>0.84665059415461907</v>
      </c>
      <c r="DP53" s="14">
        <f t="shared" si="55"/>
        <v>0.85</v>
      </c>
      <c r="DQ53" s="14">
        <f t="shared" si="56"/>
        <v>0.64607188359035572</v>
      </c>
      <c r="DR53" s="14">
        <f t="shared" si="57"/>
        <v>-0.2831035299136534</v>
      </c>
      <c r="DS53" s="14">
        <f t="shared" si="58"/>
        <v>7.1195432710763382E-2</v>
      </c>
      <c r="DT53" s="14">
        <f t="shared" si="59"/>
        <v>-4.4805811714279942E-3</v>
      </c>
      <c r="DU53" s="14">
        <f t="shared" si="60"/>
        <v>7.3114985700151028E-2</v>
      </c>
      <c r="DV53" s="14">
        <f t="shared" si="61"/>
        <v>0.74011344417807023</v>
      </c>
      <c r="DW53" s="14">
        <f t="shared" si="62"/>
        <v>0.84668586785610711</v>
      </c>
      <c r="DX53" s="14">
        <f t="shared" si="63"/>
        <v>-3.3141321438928673E-3</v>
      </c>
      <c r="DY53" s="14">
        <f t="shared" si="64"/>
        <v>0.84665059415461907</v>
      </c>
      <c r="DZ53" s="14">
        <f t="shared" si="65"/>
        <v>0.64862778676738531</v>
      </c>
      <c r="EA53" s="14">
        <f t="shared" si="66"/>
        <v>-0.28422350623503961</v>
      </c>
      <c r="EB53" s="14">
        <f t="shared" si="67"/>
        <v>7.1759854649776619E-2</v>
      </c>
      <c r="EC53" s="14">
        <f t="shared" si="68"/>
        <v>-4.5699125624890447E-3</v>
      </c>
      <c r="ED53" s="14">
        <f t="shared" si="69"/>
        <v>7.3829777697612106E-2</v>
      </c>
      <c r="EE53" s="14">
        <f t="shared" si="70"/>
        <v>0.73834972674005483</v>
      </c>
      <c r="EF53" s="14">
        <f t="shared" si="71"/>
        <v>0.84661845716553707</v>
      </c>
      <c r="EG53" s="14">
        <f t="shared" si="72"/>
        <v>-3.2136989081998912E-5</v>
      </c>
      <c r="EH53" s="14">
        <f t="shared" si="73"/>
        <v>-0.97987383623187962</v>
      </c>
      <c r="EI53" s="14">
        <f t="shared" si="74"/>
        <v>0.84661779708637042</v>
      </c>
      <c r="EM53">
        <f t="shared" si="20"/>
        <v>2248.9609994945763</v>
      </c>
      <c r="EW53">
        <f t="shared" si="112"/>
        <v>7.5187933224838384</v>
      </c>
      <c r="EX53">
        <f t="shared" si="75"/>
        <v>0.11219132470401563</v>
      </c>
      <c r="EY53">
        <f t="shared" si="113"/>
        <v>1.3704376052663434</v>
      </c>
      <c r="EZ53">
        <f t="shared" si="114"/>
        <v>1.7185546421794259E-2</v>
      </c>
    </row>
    <row r="54" spans="3:156">
      <c r="C54" s="4">
        <f t="shared" si="76"/>
        <v>2334.4531267533762</v>
      </c>
      <c r="D54" s="4">
        <f>Sheet4!J54</f>
        <v>2276.3479641442791</v>
      </c>
      <c r="E54" s="4">
        <f t="shared" si="21"/>
        <v>2400.7293802389554</v>
      </c>
      <c r="F54" s="4">
        <f t="shared" si="22"/>
        <v>-124.3814160946763</v>
      </c>
      <c r="G54" s="4">
        <f>Sheet5!D54</f>
        <v>3019.9791980065975</v>
      </c>
      <c r="H54" s="4">
        <f>Sheet5!F54</f>
        <v>599.67091335521309</v>
      </c>
      <c r="I54" s="4">
        <f t="shared" si="23"/>
        <v>0.97367121831241699</v>
      </c>
      <c r="J54" s="4">
        <f t="shared" si="24"/>
        <v>2404.0927446773385</v>
      </c>
      <c r="K54" s="4">
        <f t="shared" si="117"/>
        <v>2305.4005454488279</v>
      </c>
      <c r="M54" s="4">
        <f t="shared" si="1"/>
        <v>2305.4005454488279</v>
      </c>
      <c r="Q54">
        <f t="shared" si="25"/>
        <v>390.92907686419318</v>
      </c>
      <c r="S54">
        <f t="shared" si="26"/>
        <v>1.1842586438968186</v>
      </c>
      <c r="T54">
        <f t="shared" si="27"/>
        <v>6.4409866728534293E-3</v>
      </c>
      <c r="U54">
        <f t="shared" si="28"/>
        <v>118.42586438968186</v>
      </c>
      <c r="V54">
        <f t="shared" si="77"/>
        <v>664.96122854806367</v>
      </c>
      <c r="W54">
        <f t="shared" si="29"/>
        <v>-90.772230589980481</v>
      </c>
      <c r="X54">
        <f t="shared" si="78"/>
        <v>0.77090709231358079</v>
      </c>
      <c r="Y54">
        <f t="shared" si="30"/>
        <v>48.33</v>
      </c>
      <c r="Z54">
        <f t="shared" si="31"/>
        <v>0.98688220324734888</v>
      </c>
      <c r="AA54">
        <f t="shared" si="32"/>
        <v>47.69601688294437</v>
      </c>
      <c r="AB54">
        <f t="shared" si="33"/>
        <v>56.484420273075465</v>
      </c>
      <c r="AC54">
        <f t="shared" si="2"/>
        <v>1.1842586438968186</v>
      </c>
      <c r="AD54">
        <f t="shared" si="34"/>
        <v>47.69601688294437</v>
      </c>
      <c r="AI54">
        <f t="shared" si="115"/>
        <v>0.44067409001050101</v>
      </c>
      <c r="AJ54">
        <f t="shared" si="116"/>
        <v>0.64833201701896792</v>
      </c>
      <c r="AK54">
        <f t="shared" si="35"/>
        <v>1.2985450760579222</v>
      </c>
      <c r="AL54">
        <f t="shared" si="3"/>
        <v>0</v>
      </c>
      <c r="AM54">
        <f t="shared" si="4"/>
        <v>1.2985450760579222</v>
      </c>
      <c r="AN54">
        <f t="shared" si="79"/>
        <v>1.2985450760579222</v>
      </c>
      <c r="AO54">
        <f t="shared" si="5"/>
        <v>0</v>
      </c>
      <c r="AP54">
        <f t="shared" si="6"/>
        <v>30</v>
      </c>
      <c r="AQ54">
        <f t="shared" si="80"/>
        <v>30</v>
      </c>
      <c r="AS54">
        <f t="shared" si="81"/>
        <v>3.4563726318573131</v>
      </c>
      <c r="AU54">
        <f t="shared" si="36"/>
        <v>0.84629284103641456</v>
      </c>
      <c r="AW54">
        <f t="shared" si="7"/>
        <v>0.35277206335840744</v>
      </c>
      <c r="AX54">
        <f t="shared" si="7"/>
        <v>-4.815605136977999E-2</v>
      </c>
      <c r="AY54">
        <f t="shared" si="82"/>
        <v>0.30461601198862742</v>
      </c>
      <c r="AZ54">
        <f t="shared" si="37"/>
        <v>1.1580877218351144</v>
      </c>
      <c r="BA54">
        <f t="shared" si="83"/>
        <v>-0.15808772183511444</v>
      </c>
      <c r="BB54">
        <f t="shared" si="8"/>
        <v>0.94751385063758409</v>
      </c>
      <c r="BC54">
        <f t="shared" si="84"/>
        <v>0.94751385063758409</v>
      </c>
      <c r="BD54">
        <f t="shared" si="85"/>
        <v>0.76769404608797276</v>
      </c>
      <c r="BE54">
        <f t="shared" si="86"/>
        <v>-0.10479603619328265</v>
      </c>
      <c r="BF54">
        <f t="shared" si="9"/>
        <v>25.401238173666577</v>
      </c>
      <c r="BG54">
        <f t="shared" si="87"/>
        <v>6.0619706867739258E-3</v>
      </c>
      <c r="BH54">
        <f t="shared" si="88"/>
        <v>2.0719004936401238E-3</v>
      </c>
      <c r="BI54">
        <f t="shared" si="89"/>
        <v>0.94059757278446443</v>
      </c>
      <c r="BJ54">
        <f t="shared" si="90"/>
        <v>2.2027491390464119E-3</v>
      </c>
      <c r="BK54">
        <f t="shared" si="38"/>
        <v>3.1667589828783551E-3</v>
      </c>
      <c r="BL54" t="e">
        <f t="shared" si="39"/>
        <v>#NUM!</v>
      </c>
      <c r="BM54" t="e">
        <f t="shared" si="91"/>
        <v>#NUM!</v>
      </c>
      <c r="BN54" t="e">
        <f t="shared" si="92"/>
        <v>#NUM!</v>
      </c>
      <c r="BO54" t="e">
        <f t="shared" si="93"/>
        <v>#NUM!</v>
      </c>
      <c r="BP54" t="e">
        <f t="shared" si="94"/>
        <v>#NUM!</v>
      </c>
      <c r="BQ54">
        <f t="shared" si="40"/>
        <v>-1.4837087397762244E-5</v>
      </c>
      <c r="BR54">
        <f t="shared" si="95"/>
        <v>1.0896383281272488</v>
      </c>
      <c r="BS54">
        <f t="shared" si="96"/>
        <v>1.0007932296191038</v>
      </c>
      <c r="BT54">
        <f t="shared" si="97"/>
        <v>1.0887746798026992</v>
      </c>
      <c r="BU54">
        <f t="shared" si="41"/>
        <v>1</v>
      </c>
      <c r="BV54">
        <f t="shared" si="42"/>
        <v>1</v>
      </c>
      <c r="BW54">
        <f t="shared" si="43"/>
        <v>1</v>
      </c>
      <c r="BX54">
        <f t="shared" si="10"/>
        <v>16.825822289773722</v>
      </c>
      <c r="BY54">
        <f t="shared" si="11"/>
        <v>-0.37130150171435028</v>
      </c>
      <c r="BZ54">
        <f t="shared" si="12"/>
        <v>31016.113504660392</v>
      </c>
      <c r="CA54">
        <f t="shared" si="13"/>
        <v>1.2985450760579222</v>
      </c>
      <c r="CB54">
        <f t="shared" si="14"/>
        <v>3152.857038312432</v>
      </c>
      <c r="CC54">
        <f t="shared" si="98"/>
        <v>1.6187778227438283E-4</v>
      </c>
      <c r="CD54">
        <f t="shared" si="99"/>
        <v>1.6001994187153014E-3</v>
      </c>
      <c r="CE54">
        <f t="shared" si="100"/>
        <v>-2.3654113422626253</v>
      </c>
      <c r="CF54">
        <f t="shared" si="101"/>
        <v>9.614928133096063</v>
      </c>
      <c r="CG54">
        <f t="shared" si="102"/>
        <v>1.0817027034121851E-2</v>
      </c>
      <c r="CH54">
        <f t="shared" si="15"/>
        <v>47.69601688294437</v>
      </c>
      <c r="CI54" s="11">
        <f t="shared" si="16"/>
        <v>1696511505.2379439</v>
      </c>
      <c r="CJ54" s="18">
        <f t="shared" si="44"/>
        <v>0.33138126742789542</v>
      </c>
      <c r="CK54" s="18">
        <f t="shared" si="17"/>
        <v>66.27625348557909</v>
      </c>
      <c r="CL54">
        <f t="shared" si="103"/>
        <v>7400</v>
      </c>
      <c r="CM54" s="4">
        <f t="shared" si="118"/>
        <v>2400.7293802389554</v>
      </c>
      <c r="CN54" s="11"/>
      <c r="CO54" s="11"/>
      <c r="CP54" s="11"/>
      <c r="CQ54" s="11"/>
      <c r="CR54" s="11"/>
      <c r="CS54" s="11"/>
      <c r="CT54" s="11"/>
      <c r="CU54" s="13">
        <f t="shared" si="19"/>
        <v>3.4563726318573131</v>
      </c>
      <c r="CV54" s="14">
        <v>0.8</v>
      </c>
      <c r="CW54" s="14">
        <f t="shared" si="104"/>
        <v>0.70367844428417647</v>
      </c>
      <c r="CX54" s="14">
        <f t="shared" si="45"/>
        <v>-0.30834626387690123</v>
      </c>
      <c r="CY54" s="14">
        <f t="shared" si="105"/>
        <v>8.445764086289545E-2</v>
      </c>
      <c r="CZ54" s="14">
        <f t="shared" si="106"/>
        <v>-6.8675428874640674E-3</v>
      </c>
      <c r="DA54" s="14">
        <f t="shared" si="46"/>
        <v>9.0472364704816233E-2</v>
      </c>
      <c r="DB54" s="14">
        <f t="shared" si="47"/>
        <v>0.69976355646467414</v>
      </c>
      <c r="DC54" s="14">
        <f t="shared" si="48"/>
        <v>0.8462881835610695</v>
      </c>
      <c r="DD54" s="14">
        <f t="shared" si="49"/>
        <v>4.6288183561069451E-2</v>
      </c>
      <c r="DE54" s="14">
        <v>0.85</v>
      </c>
      <c r="DF54" s="14">
        <f t="shared" si="50"/>
        <v>0.66228559462040137</v>
      </c>
      <c r="DG54" s="14">
        <f t="shared" si="51"/>
        <v>-0.29020824835473052</v>
      </c>
      <c r="DH54" s="14">
        <f t="shared" si="52"/>
        <v>7.4813688792045793E-2</v>
      </c>
      <c r="DI54" s="14">
        <f t="shared" si="53"/>
        <v>-5.0717365556992855E-3</v>
      </c>
      <c r="DJ54" s="14">
        <f t="shared" si="54"/>
        <v>7.7734067636353127E-2</v>
      </c>
      <c r="DK54" s="14">
        <f t="shared" si="107"/>
        <v>0.72887967710744828</v>
      </c>
      <c r="DL54" s="14">
        <f t="shared" si="108"/>
        <v>0.84633595911204806</v>
      </c>
      <c r="DM54" s="14">
        <f t="shared" si="109"/>
        <v>-3.6640408879519137E-3</v>
      </c>
      <c r="DN54" s="14">
        <f t="shared" si="110"/>
        <v>-0.99904448898042864</v>
      </c>
      <c r="DO54" s="14">
        <f t="shared" si="111"/>
        <v>0.84633245473212981</v>
      </c>
      <c r="DP54" s="14">
        <f t="shared" si="55"/>
        <v>0.85</v>
      </c>
      <c r="DQ54" s="14">
        <f t="shared" si="56"/>
        <v>0.66228559462040137</v>
      </c>
      <c r="DR54" s="14">
        <f t="shared" si="57"/>
        <v>-0.29020824835473052</v>
      </c>
      <c r="DS54" s="14">
        <f t="shared" si="58"/>
        <v>7.4813688792045793E-2</v>
      </c>
      <c r="DT54" s="14">
        <f t="shared" si="59"/>
        <v>-5.0717365556992855E-3</v>
      </c>
      <c r="DU54" s="14">
        <f t="shared" si="60"/>
        <v>7.7734067636353127E-2</v>
      </c>
      <c r="DV54" s="14">
        <f t="shared" si="61"/>
        <v>0.72887967710744828</v>
      </c>
      <c r="DW54" s="14">
        <f t="shared" si="62"/>
        <v>0.84633595911204806</v>
      </c>
      <c r="DX54" s="14">
        <f t="shared" si="63"/>
        <v>-3.6640408879519137E-3</v>
      </c>
      <c r="DY54" s="14">
        <f t="shared" si="64"/>
        <v>0.84633245473212981</v>
      </c>
      <c r="DZ54" s="14">
        <f t="shared" si="65"/>
        <v>0.66515558074104164</v>
      </c>
      <c r="EA54" s="14">
        <f t="shared" si="66"/>
        <v>-0.29146585330890562</v>
      </c>
      <c r="EB54" s="14">
        <f t="shared" si="67"/>
        <v>7.5463497508081068E-2</v>
      </c>
      <c r="EC54" s="14">
        <f t="shared" si="68"/>
        <v>-5.1825838660812616E-3</v>
      </c>
      <c r="ED54" s="14">
        <f t="shared" si="69"/>
        <v>7.857287088760713E-2</v>
      </c>
      <c r="EE54" s="14">
        <f t="shared" si="70"/>
        <v>0.72688032235606315</v>
      </c>
      <c r="EF54" s="14">
        <f t="shared" si="71"/>
        <v>0.84629330178448192</v>
      </c>
      <c r="EG54" s="14">
        <f t="shared" si="72"/>
        <v>-3.9152947647891345E-5</v>
      </c>
      <c r="EH54" s="14">
        <f t="shared" si="73"/>
        <v>-0.98836897040103489</v>
      </c>
      <c r="EI54" s="14">
        <f t="shared" si="74"/>
        <v>0.84629284103641456</v>
      </c>
      <c r="EM54">
        <f t="shared" si="20"/>
        <v>2305.4005454488279</v>
      </c>
      <c r="EW54">
        <f t="shared" si="112"/>
        <v>7.710380962575309</v>
      </c>
      <c r="EX54">
        <f t="shared" si="75"/>
        <v>0.11505009076086445</v>
      </c>
      <c r="EY54">
        <f t="shared" si="113"/>
        <v>1.3846926430985202</v>
      </c>
      <c r="EZ54">
        <f t="shared" si="114"/>
        <v>1.7364307288737703E-2</v>
      </c>
    </row>
    <row r="55" spans="3:156">
      <c r="C55" s="4">
        <f t="shared" si="76"/>
        <v>2400.7293802389554</v>
      </c>
      <c r="D55" s="4">
        <f>Sheet4!J55</f>
        <v>2320.7567108494791</v>
      </c>
      <c r="E55" s="4">
        <f t="shared" si="21"/>
        <v>2466.9257676829907</v>
      </c>
      <c r="F55" s="4">
        <f t="shared" si="22"/>
        <v>-146.1690568335116</v>
      </c>
      <c r="G55" s="4">
        <f>Sheet5!D55</f>
        <v>3209.9854396726655</v>
      </c>
      <c r="H55" s="4">
        <f>Sheet5!F55</f>
        <v>724.13271123593495</v>
      </c>
      <c r="I55" s="4">
        <f t="shared" si="23"/>
        <v>0.97871530671440632</v>
      </c>
      <c r="J55" s="4">
        <f t="shared" si="24"/>
        <v>2470.1045915158275</v>
      </c>
      <c r="K55" s="4">
        <f t="shared" si="117"/>
        <v>2360.7430455442172</v>
      </c>
      <c r="M55" s="4">
        <f t="shared" si="1"/>
        <v>2360.7430455442172</v>
      </c>
      <c r="Q55">
        <f t="shared" si="25"/>
        <v>401.20434658474153</v>
      </c>
      <c r="S55">
        <f t="shared" si="26"/>
        <v>1.1828370353415236</v>
      </c>
      <c r="T55">
        <f t="shared" si="27"/>
        <v>6.2890204967490353E-3</v>
      </c>
      <c r="U55">
        <f t="shared" si="28"/>
        <v>118.28370353415237</v>
      </c>
      <c r="V55">
        <f t="shared" si="77"/>
        <v>664.1629953442656</v>
      </c>
      <c r="W55">
        <f t="shared" si="29"/>
        <v>-95.09272348689845</v>
      </c>
      <c r="X55">
        <f t="shared" si="78"/>
        <v>0.76987956534152591</v>
      </c>
      <c r="Y55">
        <f t="shared" si="30"/>
        <v>48.33</v>
      </c>
      <c r="Z55">
        <f t="shared" si="31"/>
        <v>0.98569752945126976</v>
      </c>
      <c r="AA55">
        <f t="shared" si="32"/>
        <v>47.638761598379865</v>
      </c>
      <c r="AB55">
        <f t="shared" si="33"/>
        <v>56.348891536369266</v>
      </c>
      <c r="AC55">
        <f t="shared" si="2"/>
        <v>1.1828370353415236</v>
      </c>
      <c r="AD55">
        <f t="shared" si="34"/>
        <v>47.638761598379865</v>
      </c>
      <c r="AI55">
        <f t="shared" si="115"/>
        <v>0.43599804169229173</v>
      </c>
      <c r="AJ55">
        <f t="shared" si="116"/>
        <v>0.64422152201626726</v>
      </c>
      <c r="AK55">
        <f t="shared" si="35"/>
        <v>1.2759932848231255</v>
      </c>
      <c r="AL55">
        <f t="shared" si="3"/>
        <v>0</v>
      </c>
      <c r="AM55">
        <f t="shared" si="4"/>
        <v>1.2759932848231255</v>
      </c>
      <c r="AN55">
        <f t="shared" si="79"/>
        <v>1.2759932848231255</v>
      </c>
      <c r="AO55">
        <f t="shared" si="5"/>
        <v>0</v>
      </c>
      <c r="AP55">
        <f t="shared" si="6"/>
        <v>30</v>
      </c>
      <c r="AQ55">
        <f t="shared" si="80"/>
        <v>30</v>
      </c>
      <c r="AS55">
        <f t="shared" si="81"/>
        <v>3.5393448958683917</v>
      </c>
      <c r="AU55">
        <f t="shared" si="36"/>
        <v>0.84616216807165878</v>
      </c>
      <c r="AW55">
        <f t="shared" si="7"/>
        <v>0.35234858848159412</v>
      </c>
      <c r="AX55">
        <f t="shared" si="7"/>
        <v>-5.0448138680342529E-2</v>
      </c>
      <c r="AY55">
        <f t="shared" si="82"/>
        <v>0.30190044980125158</v>
      </c>
      <c r="AZ55">
        <f t="shared" si="37"/>
        <v>1.1671018996942659</v>
      </c>
      <c r="BA55">
        <f t="shared" si="83"/>
        <v>-0.16710189969426592</v>
      </c>
      <c r="BB55">
        <f t="shared" si="8"/>
        <v>0.94970572237976436</v>
      </c>
      <c r="BC55">
        <f t="shared" si="84"/>
        <v>0.94970572237976436</v>
      </c>
      <c r="BD55">
        <f t="shared" si="85"/>
        <v>0.76654227424027699</v>
      </c>
      <c r="BE55">
        <f t="shared" si="86"/>
        <v>-0.10975105965903056</v>
      </c>
      <c r="BF55">
        <f t="shared" si="9"/>
        <v>25.38598750980983</v>
      </c>
      <c r="BG55">
        <f t="shared" si="87"/>
        <v>5.9584816103737557E-3</v>
      </c>
      <c r="BH55">
        <f t="shared" si="88"/>
        <v>2.0693383793657489E-3</v>
      </c>
      <c r="BI55">
        <f t="shared" si="89"/>
        <v>0.9415887417687886</v>
      </c>
      <c r="BJ55">
        <f t="shared" si="90"/>
        <v>2.1977093475846637E-3</v>
      </c>
      <c r="BK55">
        <f t="shared" si="38"/>
        <v>3.1547733598714434E-3</v>
      </c>
      <c r="BL55" t="e">
        <f t="shared" si="39"/>
        <v>#NUM!</v>
      </c>
      <c r="BM55" t="e">
        <f t="shared" si="91"/>
        <v>#NUM!</v>
      </c>
      <c r="BN55" t="e">
        <f t="shared" si="92"/>
        <v>#NUM!</v>
      </c>
      <c r="BO55" t="e">
        <f t="shared" si="93"/>
        <v>#NUM!</v>
      </c>
      <c r="BP55" t="e">
        <f t="shared" si="94"/>
        <v>#NUM!</v>
      </c>
      <c r="BQ55">
        <f t="shared" si="40"/>
        <v>-1.5457133526645207E-5</v>
      </c>
      <c r="BR55">
        <f t="shared" si="95"/>
        <v>1.0896817425333358</v>
      </c>
      <c r="BS55">
        <f t="shared" si="96"/>
        <v>1.000826393462475</v>
      </c>
      <c r="BT55">
        <f t="shared" si="97"/>
        <v>1.0887819802228191</v>
      </c>
      <c r="BU55">
        <f t="shared" si="41"/>
        <v>1</v>
      </c>
      <c r="BV55">
        <f t="shared" si="42"/>
        <v>1</v>
      </c>
      <c r="BW55">
        <f t="shared" si="43"/>
        <v>1</v>
      </c>
      <c r="BX55">
        <f t="shared" si="10"/>
        <v>16.785450406200315</v>
      </c>
      <c r="BY55">
        <f t="shared" si="11"/>
        <v>-0.39837091421854104</v>
      </c>
      <c r="BZ55">
        <f t="shared" si="12"/>
        <v>30888.98935920596</v>
      </c>
      <c r="CA55">
        <f t="shared" si="13"/>
        <v>1.2759932848231255</v>
      </c>
      <c r="CB55">
        <f t="shared" si="14"/>
        <v>3195.4295088475938</v>
      </c>
      <c r="CC55">
        <f t="shared" si="98"/>
        <v>1.6187778227438283E-4</v>
      </c>
      <c r="CD55">
        <f t="shared" si="99"/>
        <v>1.5788800804495016E-3</v>
      </c>
      <c r="CE55">
        <f t="shared" si="100"/>
        <v>-2.3705279638868104</v>
      </c>
      <c r="CF55">
        <f t="shared" si="101"/>
        <v>9.6336683675636738</v>
      </c>
      <c r="CG55">
        <f t="shared" si="102"/>
        <v>1.0774983557595741E-2</v>
      </c>
      <c r="CH55">
        <f t="shared" si="15"/>
        <v>47.638761598379865</v>
      </c>
      <c r="CI55" s="11">
        <f t="shared" si="16"/>
        <v>1678107595.0643275</v>
      </c>
      <c r="CJ55" s="18">
        <f t="shared" si="44"/>
        <v>0.3309819372201766</v>
      </c>
      <c r="CK55" s="18">
        <f t="shared" si="17"/>
        <v>66.196387444035324</v>
      </c>
      <c r="CL55">
        <f t="shared" si="103"/>
        <v>7600</v>
      </c>
      <c r="CM55" s="4">
        <f t="shared" si="118"/>
        <v>2466.9257676829907</v>
      </c>
      <c r="CN55" s="11"/>
      <c r="CO55" s="11"/>
      <c r="CP55" s="11"/>
      <c r="CQ55" s="11"/>
      <c r="CR55" s="11"/>
      <c r="CS55" s="11"/>
      <c r="CT55" s="11"/>
      <c r="CU55" s="13">
        <f t="shared" si="19"/>
        <v>3.5393448958683917</v>
      </c>
      <c r="CV55" s="14">
        <v>0.8</v>
      </c>
      <c r="CW55" s="14">
        <f t="shared" si="104"/>
        <v>0.72057066045320606</v>
      </c>
      <c r="CX55" s="14">
        <f t="shared" si="45"/>
        <v>-0.31574829784089425</v>
      </c>
      <c r="CY55" s="14">
        <f t="shared" si="105"/>
        <v>8.8561222112352039E-2</v>
      </c>
      <c r="CZ55" s="14">
        <f t="shared" si="106"/>
        <v>-7.7323769453814051E-3</v>
      </c>
      <c r="DA55" s="14">
        <f t="shared" si="46"/>
        <v>9.6080861276014409E-2</v>
      </c>
      <c r="DB55" s="14">
        <f t="shared" si="47"/>
        <v>0.68772989177174182</v>
      </c>
      <c r="DC55" s="14">
        <f t="shared" si="48"/>
        <v>0.84662298154352833</v>
      </c>
      <c r="DD55" s="14">
        <f t="shared" si="49"/>
        <v>4.6622981543528286E-2</v>
      </c>
      <c r="DE55" s="14">
        <v>0.85</v>
      </c>
      <c r="DF55" s="14">
        <f t="shared" si="50"/>
        <v>0.67818415101478224</v>
      </c>
      <c r="DG55" s="14">
        <f t="shared" si="51"/>
        <v>-0.29717486855613579</v>
      </c>
      <c r="DH55" s="14">
        <f t="shared" si="52"/>
        <v>7.8448695019938161E-2</v>
      </c>
      <c r="DI55" s="14">
        <f t="shared" si="53"/>
        <v>-5.7104235763744213E-3</v>
      </c>
      <c r="DJ55" s="14">
        <f t="shared" si="54"/>
        <v>8.2462511356865276E-2</v>
      </c>
      <c r="DK55" s="14">
        <f t="shared" si="107"/>
        <v>0.71776559795588646</v>
      </c>
      <c r="DL55" s="14">
        <f t="shared" si="108"/>
        <v>0.84617300381318128</v>
      </c>
      <c r="DM55" s="14">
        <f t="shared" si="109"/>
        <v>-3.8269961868186986E-3</v>
      </c>
      <c r="DN55" s="14">
        <f t="shared" si="110"/>
        <v>-1.008999554606941</v>
      </c>
      <c r="DO55" s="14">
        <f t="shared" si="111"/>
        <v>0.84620713788292057</v>
      </c>
      <c r="DP55" s="14">
        <f t="shared" si="55"/>
        <v>0.85</v>
      </c>
      <c r="DQ55" s="14">
        <f t="shared" si="56"/>
        <v>0.67818415101478224</v>
      </c>
      <c r="DR55" s="14">
        <f t="shared" si="57"/>
        <v>-0.29717486855613579</v>
      </c>
      <c r="DS55" s="14">
        <f t="shared" si="58"/>
        <v>7.8448695019938161E-2</v>
      </c>
      <c r="DT55" s="14">
        <f t="shared" si="59"/>
        <v>-5.7104235763744213E-3</v>
      </c>
      <c r="DU55" s="14">
        <f t="shared" si="60"/>
        <v>8.2462511356865276E-2</v>
      </c>
      <c r="DV55" s="14">
        <f t="shared" si="61"/>
        <v>0.71776559795588646</v>
      </c>
      <c r="DW55" s="14">
        <f t="shared" si="62"/>
        <v>0.84617300381318128</v>
      </c>
      <c r="DX55" s="14">
        <f t="shared" si="63"/>
        <v>-3.8269961868186986E-3</v>
      </c>
      <c r="DY55" s="14">
        <f t="shared" si="64"/>
        <v>0.84620713788292057</v>
      </c>
      <c r="DZ55" s="14">
        <f t="shared" si="65"/>
        <v>0.68122390199256655</v>
      </c>
      <c r="EA55" s="14">
        <f t="shared" si="66"/>
        <v>-0.29850686311235591</v>
      </c>
      <c r="EB55" s="14">
        <f t="shared" si="67"/>
        <v>7.9153515145153938E-2</v>
      </c>
      <c r="EC55" s="14">
        <f t="shared" si="68"/>
        <v>-5.8395520053766215E-3</v>
      </c>
      <c r="ED55" s="14">
        <f t="shared" si="69"/>
        <v>8.3389553505593655E-2</v>
      </c>
      <c r="EE55" s="14">
        <f t="shared" si="70"/>
        <v>0.71563029771260978</v>
      </c>
      <c r="EF55" s="14">
        <f t="shared" si="71"/>
        <v>0.84616229503950424</v>
      </c>
      <c r="EG55" s="14">
        <f t="shared" si="72"/>
        <v>-4.4842843416326161E-5</v>
      </c>
      <c r="EH55" s="14">
        <f t="shared" si="73"/>
        <v>-0.99717659821357196</v>
      </c>
      <c r="EI55" s="14">
        <f t="shared" si="74"/>
        <v>0.84616216807165878</v>
      </c>
      <c r="EM55">
        <f t="shared" si="20"/>
        <v>2360.7430455442172</v>
      </c>
      <c r="EW55">
        <f t="shared" si="112"/>
        <v>7.8966424656965399</v>
      </c>
      <c r="EX55">
        <f t="shared" si="75"/>
        <v>0.11782938311274262</v>
      </c>
      <c r="EY55">
        <f t="shared" si="113"/>
        <v>1.398791850513476</v>
      </c>
      <c r="EZ55">
        <f t="shared" si="114"/>
        <v>1.7541114012815547E-2</v>
      </c>
    </row>
    <row r="56" spans="3:156">
      <c r="C56" s="4">
        <f t="shared" si="76"/>
        <v>2466.9257676829907</v>
      </c>
      <c r="D56" s="4">
        <f>Sheet4!J56</f>
        <v>2362.9304344644088</v>
      </c>
      <c r="E56" s="4">
        <f t="shared" si="21"/>
        <v>2533.0440580397203</v>
      </c>
      <c r="F56" s="4">
        <f t="shared" si="22"/>
        <v>-170.11362357531152</v>
      </c>
      <c r="G56" s="4">
        <f>Sheet5!D56</f>
        <v>3429.6470738567486</v>
      </c>
      <c r="H56" s="4">
        <f>Sheet5!F56</f>
        <v>878.45311216813479</v>
      </c>
      <c r="I56" s="4">
        <f t="shared" si="23"/>
        <v>0.98298526245992313</v>
      </c>
      <c r="J56" s="4">
        <f t="shared" si="24"/>
        <v>2535.9885972588354</v>
      </c>
      <c r="K56" s="4">
        <f t="shared" si="117"/>
        <v>2414.9281010736995</v>
      </c>
      <c r="M56" s="4">
        <f t="shared" si="1"/>
        <v>2414.9281010736995</v>
      </c>
      <c r="Q56">
        <f t="shared" si="25"/>
        <v>411.28661378737775</v>
      </c>
      <c r="S56">
        <f t="shared" si="26"/>
        <v>1.181446811982771</v>
      </c>
      <c r="T56">
        <f t="shared" si="27"/>
        <v>6.1482691499823256E-3</v>
      </c>
      <c r="U56">
        <f t="shared" si="28"/>
        <v>118.1446811982771</v>
      </c>
      <c r="V56">
        <f t="shared" si="77"/>
        <v>663.38238492832591</v>
      </c>
      <c r="W56">
        <f t="shared" si="29"/>
        <v>-99.163351185404863</v>
      </c>
      <c r="X56">
        <f t="shared" si="78"/>
        <v>0.76887133862126222</v>
      </c>
      <c r="Y56">
        <f t="shared" si="30"/>
        <v>48.33</v>
      </c>
      <c r="Z56">
        <f t="shared" si="31"/>
        <v>0.98453900998564259</v>
      </c>
      <c r="AA56">
        <f t="shared" si="32"/>
        <v>47.582770352606104</v>
      </c>
      <c r="AB56">
        <f t="shared" si="33"/>
        <v>56.216512338394793</v>
      </c>
      <c r="AC56">
        <f t="shared" si="2"/>
        <v>1.181446811982771</v>
      </c>
      <c r="AD56">
        <f t="shared" si="34"/>
        <v>47.582770352606104</v>
      </c>
      <c r="AI56">
        <f t="shared" si="115"/>
        <v>0.43154888398103936</v>
      </c>
      <c r="AJ56">
        <f t="shared" si="116"/>
        <v>0.64028669331208499</v>
      </c>
      <c r="AK56">
        <f t="shared" si="35"/>
        <v>1.2547157596587446</v>
      </c>
      <c r="AL56">
        <f t="shared" si="3"/>
        <v>0</v>
      </c>
      <c r="AM56">
        <f t="shared" si="4"/>
        <v>1.2547157596587446</v>
      </c>
      <c r="AN56">
        <f t="shared" si="79"/>
        <v>1.2547157596587446</v>
      </c>
      <c r="AO56">
        <f t="shared" si="5"/>
        <v>0</v>
      </c>
      <c r="AP56">
        <f t="shared" si="6"/>
        <v>30</v>
      </c>
      <c r="AQ56">
        <f t="shared" si="80"/>
        <v>30</v>
      </c>
      <c r="AS56">
        <f t="shared" si="81"/>
        <v>3.6205818606802094</v>
      </c>
      <c r="AU56">
        <f t="shared" si="36"/>
        <v>0.84621155495593448</v>
      </c>
      <c r="AW56">
        <f t="shared" si="7"/>
        <v>0.35193446276224744</v>
      </c>
      <c r="AX56">
        <f t="shared" si="7"/>
        <v>-5.2607668696102235E-2</v>
      </c>
      <c r="AY56">
        <f t="shared" si="82"/>
        <v>0.29932679406614521</v>
      </c>
      <c r="AZ56">
        <f t="shared" si="37"/>
        <v>1.1757532895116531</v>
      </c>
      <c r="BA56">
        <f t="shared" si="83"/>
        <v>-0.17575328951165314</v>
      </c>
      <c r="BB56">
        <f t="shared" si="8"/>
        <v>0.95176493834721432</v>
      </c>
      <c r="BC56">
        <f t="shared" si="84"/>
        <v>0.95176493834721432</v>
      </c>
      <c r="BD56">
        <f t="shared" si="85"/>
        <v>0.76541626497842274</v>
      </c>
      <c r="BE56">
        <f t="shared" si="86"/>
        <v>-0.11441552204506739</v>
      </c>
      <c r="BF56">
        <f t="shared" si="9"/>
        <v>25.371064672658783</v>
      </c>
      <c r="BG56">
        <f t="shared" si="87"/>
        <v>5.8608452209128652E-3</v>
      </c>
      <c r="BH56">
        <f t="shared" si="88"/>
        <v>2.066909873017954E-3</v>
      </c>
      <c r="BI56">
        <f t="shared" si="89"/>
        <v>0.94252461897779816</v>
      </c>
      <c r="BJ56">
        <f t="shared" si="90"/>
        <v>2.1929505409201853E-3</v>
      </c>
      <c r="BK56">
        <f t="shared" si="38"/>
        <v>3.1433180187818844E-3</v>
      </c>
      <c r="BL56" t="e">
        <f t="shared" si="39"/>
        <v>#NUM!</v>
      </c>
      <c r="BM56" t="e">
        <f t="shared" si="91"/>
        <v>#NUM!</v>
      </c>
      <c r="BN56" t="e">
        <f t="shared" si="92"/>
        <v>#NUM!</v>
      </c>
      <c r="BO56" t="e">
        <f t="shared" si="93"/>
        <v>#NUM!</v>
      </c>
      <c r="BP56" t="e">
        <f t="shared" si="94"/>
        <v>#NUM!</v>
      </c>
      <c r="BQ56">
        <f t="shared" si="40"/>
        <v>-1.6033378338255195E-5</v>
      </c>
      <c r="BR56">
        <f t="shared" si="95"/>
        <v>1.0897220916672543</v>
      </c>
      <c r="BS56">
        <f t="shared" si="96"/>
        <v>1.0008572155912943</v>
      </c>
      <c r="BT56">
        <f t="shared" si="97"/>
        <v>1.0887887649623027</v>
      </c>
      <c r="BU56">
        <f t="shared" si="41"/>
        <v>1</v>
      </c>
      <c r="BV56">
        <f t="shared" si="42"/>
        <v>1</v>
      </c>
      <c r="BW56">
        <f t="shared" si="43"/>
        <v>1</v>
      </c>
      <c r="BX56">
        <f t="shared" si="10"/>
        <v>16.746016720783825</v>
      </c>
      <c r="BY56">
        <f t="shared" si="11"/>
        <v>-0.42493242297247535</v>
      </c>
      <c r="BZ56">
        <f t="shared" si="12"/>
        <v>30764.591058002479</v>
      </c>
      <c r="CA56">
        <f t="shared" si="13"/>
        <v>1.2547157596587446</v>
      </c>
      <c r="CB56">
        <f t="shared" si="14"/>
        <v>3236.5306551667218</v>
      </c>
      <c r="CC56">
        <f t="shared" si="98"/>
        <v>1.6187778227438283E-4</v>
      </c>
      <c r="CD56">
        <f t="shared" si="99"/>
        <v>1.558829665940584E-3</v>
      </c>
      <c r="CE56">
        <f t="shared" si="100"/>
        <v>-2.3754022188706152</v>
      </c>
      <c r="CF56">
        <f t="shared" si="101"/>
        <v>9.6515255107491171</v>
      </c>
      <c r="CG56">
        <f t="shared" si="102"/>
        <v>1.0735148937420745E-2</v>
      </c>
      <c r="CH56">
        <f t="shared" si="15"/>
        <v>47.582770352606104</v>
      </c>
      <c r="CI56" s="11">
        <f t="shared" si="16"/>
        <v>1660415945.2471633</v>
      </c>
      <c r="CJ56" s="18">
        <f t="shared" si="44"/>
        <v>0.33059145178364752</v>
      </c>
      <c r="CK56" s="18">
        <f t="shared" si="17"/>
        <v>66.118290356729503</v>
      </c>
      <c r="CL56">
        <f t="shared" si="103"/>
        <v>7800</v>
      </c>
      <c r="CM56" s="4">
        <f t="shared" si="118"/>
        <v>2533.0440580397203</v>
      </c>
      <c r="CN56" s="11"/>
      <c r="CO56" s="11"/>
      <c r="CP56" s="11"/>
      <c r="CQ56" s="11"/>
      <c r="CR56" s="11"/>
      <c r="CS56" s="11"/>
      <c r="CT56" s="11"/>
      <c r="CU56" s="13">
        <f t="shared" si="19"/>
        <v>3.6205818606802094</v>
      </c>
      <c r="CV56" s="14">
        <v>0.8</v>
      </c>
      <c r="CW56" s="14">
        <f t="shared" si="104"/>
        <v>0.73710958929735393</v>
      </c>
      <c r="CX56" s="14">
        <f t="shared" si="45"/>
        <v>-0.32299552412591515</v>
      </c>
      <c r="CY56" s="14">
        <f t="shared" si="105"/>
        <v>9.2673288328104286E-2</v>
      </c>
      <c r="CZ56" s="14">
        <f t="shared" si="106"/>
        <v>-8.661446918694202E-3</v>
      </c>
      <c r="DA56" s="14">
        <f t="shared" si="46"/>
        <v>0.10181368459121239</v>
      </c>
      <c r="DB56" s="14">
        <f t="shared" si="47"/>
        <v>0.67587892492347967</v>
      </c>
      <c r="DC56" s="14">
        <f t="shared" si="48"/>
        <v>0.84715293480489018</v>
      </c>
      <c r="DD56" s="14">
        <f t="shared" si="49"/>
        <v>4.7152934804890134E-2</v>
      </c>
      <c r="DE56" s="14">
        <v>0.85</v>
      </c>
      <c r="DF56" s="14">
        <f t="shared" si="50"/>
        <v>0.69375020169162716</v>
      </c>
      <c r="DG56" s="14">
        <f t="shared" si="51"/>
        <v>-0.30399578741262601</v>
      </c>
      <c r="DH56" s="14">
        <f t="shared" si="52"/>
        <v>8.2091217342542197E-2</v>
      </c>
      <c r="DI56" s="14">
        <f t="shared" si="53"/>
        <v>-6.396549345614868E-3</v>
      </c>
      <c r="DJ56" s="14">
        <f t="shared" si="54"/>
        <v>8.7289187401499435E-2</v>
      </c>
      <c r="DK56" s="14">
        <f t="shared" si="107"/>
        <v>0.70679853176891272</v>
      </c>
      <c r="DL56" s="14">
        <f t="shared" si="108"/>
        <v>0.84618784877021236</v>
      </c>
      <c r="DM56" s="14">
        <f t="shared" si="109"/>
        <v>-3.8121512297876192E-3</v>
      </c>
      <c r="DN56" s="14">
        <f t="shared" si="110"/>
        <v>-1.0193017206935564</v>
      </c>
      <c r="DO56" s="14">
        <f t="shared" si="111"/>
        <v>0.84626003650107273</v>
      </c>
      <c r="DP56" s="14">
        <f t="shared" si="55"/>
        <v>0.85</v>
      </c>
      <c r="DQ56" s="14">
        <f t="shared" si="56"/>
        <v>0.69375020169162716</v>
      </c>
      <c r="DR56" s="14">
        <f t="shared" si="57"/>
        <v>-0.30399578741262601</v>
      </c>
      <c r="DS56" s="14">
        <f t="shared" si="58"/>
        <v>8.2091217342542197E-2</v>
      </c>
      <c r="DT56" s="14">
        <f t="shared" si="59"/>
        <v>-6.396549345614868E-3</v>
      </c>
      <c r="DU56" s="14">
        <f t="shared" si="60"/>
        <v>8.7289187401499449E-2</v>
      </c>
      <c r="DV56" s="14">
        <f t="shared" si="61"/>
        <v>0.70679853176891272</v>
      </c>
      <c r="DW56" s="14">
        <f t="shared" si="62"/>
        <v>0.84618784877021236</v>
      </c>
      <c r="DX56" s="14">
        <f t="shared" si="63"/>
        <v>-3.8121512297876192E-3</v>
      </c>
      <c r="DY56" s="14">
        <f t="shared" si="64"/>
        <v>0.84626003650107273</v>
      </c>
      <c r="DZ56" s="14">
        <f t="shared" si="65"/>
        <v>0.69681616288533743</v>
      </c>
      <c r="EA56" s="14">
        <f t="shared" si="66"/>
        <v>-0.3053392670757466</v>
      </c>
      <c r="EB56" s="14">
        <f t="shared" si="67"/>
        <v>8.2818408894868356E-2</v>
      </c>
      <c r="EC56" s="14">
        <f t="shared" si="68"/>
        <v>-6.5391488189994349E-3</v>
      </c>
      <c r="ED56" s="14">
        <f t="shared" si="69"/>
        <v>8.8263386148404996E-2</v>
      </c>
      <c r="EE56" s="14">
        <f t="shared" si="70"/>
        <v>0.70462922009462847</v>
      </c>
      <c r="EF56" s="14">
        <f t="shared" si="71"/>
        <v>0.84621125158278276</v>
      </c>
      <c r="EG56" s="14">
        <f t="shared" si="72"/>
        <v>-4.8784918289968005E-5</v>
      </c>
      <c r="EH56" s="14">
        <f t="shared" si="73"/>
        <v>-1.006257497587107</v>
      </c>
      <c r="EI56" s="14">
        <f t="shared" si="74"/>
        <v>0.84621155495593448</v>
      </c>
      <c r="EM56">
        <f t="shared" si="20"/>
        <v>2414.9281010736995</v>
      </c>
      <c r="EW56">
        <f t="shared" si="112"/>
        <v>8.0773855505206811</v>
      </c>
      <c r="EX56">
        <f t="shared" si="75"/>
        <v>0.12052633264277862</v>
      </c>
      <c r="EY56">
        <f t="shared" si="113"/>
        <v>1.4127025724886184</v>
      </c>
      <c r="EZ56">
        <f t="shared" si="114"/>
        <v>1.7715557093876521E-2</v>
      </c>
    </row>
    <row r="57" spans="3:156">
      <c r="C57" s="4">
        <f t="shared" si="76"/>
        <v>2533.0440580397203</v>
      </c>
      <c r="D57" s="4">
        <f>Sheet4!J57</f>
        <v>2402.7056697037988</v>
      </c>
      <c r="E57" s="4">
        <f t="shared" si="21"/>
        <v>2599.0861299832654</v>
      </c>
      <c r="F57" s="4">
        <f t="shared" si="22"/>
        <v>-196.38046027946666</v>
      </c>
      <c r="G57" s="4">
        <f>Sheet5!D57</f>
        <v>3689.5671678919789</v>
      </c>
      <c r="H57" s="4">
        <f>Sheet5!F57</f>
        <v>1073.2629258351062</v>
      </c>
      <c r="I57" s="4">
        <f t="shared" si="23"/>
        <v>0.98662007364596016</v>
      </c>
      <c r="J57" s="4">
        <f t="shared" si="24"/>
        <v>2601.7493193568625</v>
      </c>
      <c r="K57" s="4">
        <f t="shared" si="117"/>
        <v>2467.8748638717598</v>
      </c>
      <c r="M57" s="4">
        <f t="shared" si="1"/>
        <v>2467.8748638717598</v>
      </c>
      <c r="Q57">
        <f t="shared" si="25"/>
        <v>421.15897280365635</v>
      </c>
      <c r="S57">
        <f t="shared" si="26"/>
        <v>1.1800899378406435</v>
      </c>
      <c r="T57">
        <f t="shared" si="27"/>
        <v>6.0178880054500292E-3</v>
      </c>
      <c r="U57">
        <f t="shared" si="28"/>
        <v>118.00899378406436</v>
      </c>
      <c r="V57">
        <f t="shared" si="77"/>
        <v>662.62050009752136</v>
      </c>
      <c r="W57">
        <f t="shared" si="29"/>
        <v>-103.00155294602713</v>
      </c>
      <c r="X57">
        <f t="shared" si="78"/>
        <v>0.76788410271963436</v>
      </c>
      <c r="Y57">
        <f t="shared" si="30"/>
        <v>48.33</v>
      </c>
      <c r="Z57">
        <f t="shared" si="31"/>
        <v>0.98340828153386961</v>
      </c>
      <c r="AA57">
        <f t="shared" si="32"/>
        <v>47.528122246531915</v>
      </c>
      <c r="AB57">
        <f t="shared" si="33"/>
        <v>56.087458827592357</v>
      </c>
      <c r="AC57">
        <f t="shared" si="2"/>
        <v>1.1800899378406435</v>
      </c>
      <c r="AD57">
        <f t="shared" si="34"/>
        <v>47.528122246531915</v>
      </c>
      <c r="AI57">
        <f t="shared" si="115"/>
        <v>0.42731930401324697</v>
      </c>
      <c r="AJ57">
        <f t="shared" si="116"/>
        <v>0.63652436511057087</v>
      </c>
      <c r="AK57">
        <f t="shared" si="35"/>
        <v>1.2346511027290059</v>
      </c>
      <c r="AL57">
        <f t="shared" si="3"/>
        <v>0</v>
      </c>
      <c r="AM57">
        <f t="shared" si="4"/>
        <v>1.2346511027290059</v>
      </c>
      <c r="AN57">
        <f t="shared" si="79"/>
        <v>1.2346511027290059</v>
      </c>
      <c r="AO57">
        <f t="shared" si="5"/>
        <v>0</v>
      </c>
      <c r="AP57">
        <f t="shared" si="6"/>
        <v>30</v>
      </c>
      <c r="AQ57">
        <f t="shared" si="80"/>
        <v>30</v>
      </c>
      <c r="AS57">
        <f t="shared" si="81"/>
        <v>3.6999623146503144</v>
      </c>
      <c r="AU57">
        <f t="shared" si="36"/>
        <v>0.84642622490855401</v>
      </c>
      <c r="AW57">
        <f t="shared" si="7"/>
        <v>0.35153027125112546</v>
      </c>
      <c r="AX57">
        <f t="shared" si="7"/>
        <v>-5.4643893210480403E-2</v>
      </c>
      <c r="AY57">
        <f t="shared" si="82"/>
        <v>0.29688637804064505</v>
      </c>
      <c r="AZ57">
        <f t="shared" si="37"/>
        <v>1.1840565861293892</v>
      </c>
      <c r="BA57">
        <f t="shared" si="83"/>
        <v>-0.18405658612938924</v>
      </c>
      <c r="BB57">
        <f t="shared" si="8"/>
        <v>0.95370126323292359</v>
      </c>
      <c r="BC57">
        <f t="shared" si="84"/>
        <v>0.95370126323292359</v>
      </c>
      <c r="BD57">
        <f t="shared" si="85"/>
        <v>0.76431758623738499</v>
      </c>
      <c r="BE57">
        <f t="shared" si="86"/>
        <v>-0.1188099346682198</v>
      </c>
      <c r="BF57">
        <f t="shared" si="9"/>
        <v>25.356491341387354</v>
      </c>
      <c r="BG57">
        <f t="shared" si="87"/>
        <v>5.7687791756236345E-3</v>
      </c>
      <c r="BH57">
        <f t="shared" si="88"/>
        <v>2.0646098516722638E-3</v>
      </c>
      <c r="BI57">
        <f t="shared" si="89"/>
        <v>0.94340777930137443</v>
      </c>
      <c r="BJ57">
        <f t="shared" si="90"/>
        <v>2.1884596427656951E-3</v>
      </c>
      <c r="BK57">
        <f t="shared" si="38"/>
        <v>3.1323782029040515E-3</v>
      </c>
      <c r="BL57" t="e">
        <f t="shared" si="39"/>
        <v>#NUM!</v>
      </c>
      <c r="BM57" t="e">
        <f t="shared" si="91"/>
        <v>#NUM!</v>
      </c>
      <c r="BN57" t="e">
        <f t="shared" si="92"/>
        <v>#NUM!</v>
      </c>
      <c r="BO57" t="e">
        <f t="shared" si="93"/>
        <v>#NUM!</v>
      </c>
      <c r="BP57" t="e">
        <f t="shared" si="94"/>
        <v>#NUM!</v>
      </c>
      <c r="BQ57">
        <f t="shared" si="40"/>
        <v>-1.6569669467579233E-5</v>
      </c>
      <c r="BR57">
        <f t="shared" si="95"/>
        <v>1.089759644604742</v>
      </c>
      <c r="BS57">
        <f t="shared" si="96"/>
        <v>1.0008859015871845</v>
      </c>
      <c r="BT57">
        <f t="shared" si="97"/>
        <v>1.0887950793158574</v>
      </c>
      <c r="BU57">
        <f t="shared" si="41"/>
        <v>1</v>
      </c>
      <c r="BV57">
        <f t="shared" si="42"/>
        <v>1</v>
      </c>
      <c r="BW57">
        <f t="shared" si="43"/>
        <v>1</v>
      </c>
      <c r="BX57">
        <f t="shared" si="10"/>
        <v>16.707573705380014</v>
      </c>
      <c r="BY57">
        <f t="shared" si="11"/>
        <v>-0.45094186776606032</v>
      </c>
      <c r="BZ57">
        <f t="shared" si="12"/>
        <v>30643.100748628793</v>
      </c>
      <c r="CA57">
        <f t="shared" si="13"/>
        <v>1.2346511027290059</v>
      </c>
      <c r="CB57">
        <f t="shared" si="14"/>
        <v>3276.1395424815942</v>
      </c>
      <c r="CC57">
        <f t="shared" si="98"/>
        <v>1.6187778227438283E-4</v>
      </c>
      <c r="CD57">
        <f t="shared" si="99"/>
        <v>1.539983243869517E-3</v>
      </c>
      <c r="CE57">
        <f t="shared" si="100"/>
        <v>-2.3800401265766808</v>
      </c>
      <c r="CF57">
        <f t="shared" si="101"/>
        <v>9.6685208965770517</v>
      </c>
      <c r="CG57">
        <f t="shared" si="102"/>
        <v>1.0697441485380875E-2</v>
      </c>
      <c r="CH57">
        <f t="shared" si="15"/>
        <v>47.528122246531915</v>
      </c>
      <c r="CI57" s="11">
        <f t="shared" si="16"/>
        <v>1643428950.5791819</v>
      </c>
      <c r="CJ57" s="18">
        <f t="shared" si="44"/>
        <v>0.33021035971772467</v>
      </c>
      <c r="CK57" s="18">
        <f t="shared" si="17"/>
        <v>66.04207194354494</v>
      </c>
      <c r="CL57">
        <f t="shared" si="103"/>
        <v>8000</v>
      </c>
      <c r="CM57" s="4">
        <f t="shared" si="118"/>
        <v>2599.0861299832654</v>
      </c>
      <c r="CN57" s="11"/>
      <c r="CO57" s="11"/>
      <c r="CP57" s="11"/>
      <c r="CQ57" s="11"/>
      <c r="CR57" s="11"/>
      <c r="CS57" s="11"/>
      <c r="CT57" s="11"/>
      <c r="CU57" s="13">
        <f t="shared" si="19"/>
        <v>3.6999623146503144</v>
      </c>
      <c r="CV57" s="14">
        <v>0.8</v>
      </c>
      <c r="CW57" s="14">
        <f t="shared" si="104"/>
        <v>0.75327055349473548</v>
      </c>
      <c r="CX57" s="14">
        <f t="shared" si="45"/>
        <v>-0.33007712932696709</v>
      </c>
      <c r="CY57" s="14">
        <f t="shared" si="105"/>
        <v>9.6781518566416855E-2</v>
      </c>
      <c r="CZ57" s="14">
        <f t="shared" si="106"/>
        <v>-9.6535065418846908E-3</v>
      </c>
      <c r="DA57" s="14">
        <f t="shared" si="46"/>
        <v>0.1076538486286211</v>
      </c>
      <c r="DB57" s="14">
        <f t="shared" si="47"/>
        <v>0.66424294473706158</v>
      </c>
      <c r="DC57" s="14">
        <f t="shared" si="48"/>
        <v>0.84786620520668754</v>
      </c>
      <c r="DD57" s="14">
        <f t="shared" si="49"/>
        <v>4.7866205206687495E-2</v>
      </c>
      <c r="DE57" s="14">
        <v>0.85</v>
      </c>
      <c r="DF57" s="14">
        <f t="shared" si="50"/>
        <v>0.70896052093622164</v>
      </c>
      <c r="DG57" s="14">
        <f t="shared" si="51"/>
        <v>-0.31066082760185143</v>
      </c>
      <c r="DH57" s="14">
        <f t="shared" si="52"/>
        <v>8.5730341705891749E-2</v>
      </c>
      <c r="DI57" s="14">
        <f t="shared" si="53"/>
        <v>-7.1291934861491537E-3</v>
      </c>
      <c r="DJ57" s="14">
        <f t="shared" si="54"/>
        <v>9.2199783660779078E-2</v>
      </c>
      <c r="DK57" s="14">
        <f t="shared" si="107"/>
        <v>0.6960090334775878</v>
      </c>
      <c r="DL57" s="14">
        <f t="shared" si="108"/>
        <v>0.84637058990277103</v>
      </c>
      <c r="DM57" s="14">
        <f t="shared" si="109"/>
        <v>-3.6294100972289467E-3</v>
      </c>
      <c r="DN57" s="14">
        <f t="shared" si="110"/>
        <v>-1.0299123060783302</v>
      </c>
      <c r="DO57" s="14">
        <f t="shared" si="111"/>
        <v>0.84647600084414087</v>
      </c>
      <c r="DP57" s="14">
        <f t="shared" si="55"/>
        <v>0.85</v>
      </c>
      <c r="DQ57" s="14">
        <f t="shared" si="56"/>
        <v>0.70896052093622164</v>
      </c>
      <c r="DR57" s="14">
        <f t="shared" si="57"/>
        <v>-0.31066082760185143</v>
      </c>
      <c r="DS57" s="14">
        <f t="shared" si="58"/>
        <v>8.5730341705891749E-2</v>
      </c>
      <c r="DT57" s="14">
        <f t="shared" si="59"/>
        <v>-7.1291934861491537E-3</v>
      </c>
      <c r="DU57" s="14">
        <f t="shared" si="60"/>
        <v>9.2199783660779092E-2</v>
      </c>
      <c r="DV57" s="14">
        <f t="shared" si="61"/>
        <v>0.6960090334775878</v>
      </c>
      <c r="DW57" s="14">
        <f t="shared" si="62"/>
        <v>0.84637058990277103</v>
      </c>
      <c r="DX57" s="14">
        <f t="shared" si="63"/>
        <v>-3.6294100972289467E-3</v>
      </c>
      <c r="DY57" s="14">
        <f t="shared" si="64"/>
        <v>0.84647600084414087</v>
      </c>
      <c r="DZ57" s="14">
        <f t="shared" si="65"/>
        <v>0.71191202372522588</v>
      </c>
      <c r="EA57" s="14">
        <f t="shared" si="66"/>
        <v>-0.31195415250785657</v>
      </c>
      <c r="EB57" s="14">
        <f t="shared" si="67"/>
        <v>8.6445642606104156E-2</v>
      </c>
      <c r="EC57" s="14">
        <f t="shared" si="68"/>
        <v>-7.278833451930625E-3</v>
      </c>
      <c r="ED57" s="14">
        <f t="shared" si="69"/>
        <v>9.3175396591757678E-2</v>
      </c>
      <c r="EE57" s="14">
        <f t="shared" si="70"/>
        <v>0.69390771419123909</v>
      </c>
      <c r="EF57" s="14">
        <f t="shared" si="71"/>
        <v>0.84642545001802694</v>
      </c>
      <c r="EG57" s="14">
        <f t="shared" si="72"/>
        <v>-5.0550826113937575E-5</v>
      </c>
      <c r="EH57" s="14">
        <f t="shared" si="73"/>
        <v>-1.0155675733249521</v>
      </c>
      <c r="EI57" s="14">
        <f t="shared" si="74"/>
        <v>0.84642622490855401</v>
      </c>
      <c r="EM57">
        <f t="shared" si="20"/>
        <v>2467.8748638717598</v>
      </c>
      <c r="EW57">
        <f t="shared" si="112"/>
        <v>8.2523744424486232</v>
      </c>
      <c r="EX57">
        <f t="shared" si="75"/>
        <v>0.1231374212512627</v>
      </c>
      <c r="EY57">
        <f t="shared" si="113"/>
        <v>1.4263879934566575</v>
      </c>
      <c r="EZ57">
        <f t="shared" si="114"/>
        <v>1.7887174857752989E-2</v>
      </c>
    </row>
    <row r="58" spans="3:156">
      <c r="C58" s="4"/>
      <c r="D58" s="4"/>
      <c r="E58" s="4"/>
      <c r="F58" s="4"/>
      <c r="G58" s="4"/>
      <c r="H58" s="4"/>
      <c r="I58" s="4"/>
      <c r="J58" s="4"/>
      <c r="K58" s="4"/>
      <c r="M58" s="4"/>
      <c r="CI58" s="11"/>
      <c r="CJ58" s="18"/>
      <c r="CK58" s="18"/>
      <c r="CM58" s="4"/>
      <c r="CN58" s="11"/>
      <c r="CO58" s="11"/>
      <c r="CP58" s="11"/>
      <c r="CQ58" s="11"/>
      <c r="CR58" s="11"/>
      <c r="CS58" s="11"/>
      <c r="CT58" s="11"/>
      <c r="CU58" s="13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</row>
    <row r="59" spans="3:156">
      <c r="C59" s="4"/>
      <c r="D59" s="4"/>
      <c r="E59" s="4"/>
      <c r="F59" s="4"/>
      <c r="G59" s="4"/>
      <c r="H59" s="4"/>
      <c r="I59" s="4"/>
      <c r="J59" s="4"/>
      <c r="K59" s="4"/>
      <c r="M59" s="4"/>
      <c r="CI59" s="11"/>
      <c r="CJ59" s="18"/>
      <c r="CK59" s="18"/>
      <c r="CM59" s="4"/>
      <c r="CN59" s="11"/>
      <c r="CO59" s="11"/>
      <c r="CP59" s="11"/>
      <c r="CQ59" s="11"/>
      <c r="CR59" s="11"/>
      <c r="CS59" s="11"/>
      <c r="CT59" s="11"/>
      <c r="CU59" s="13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</row>
    <row r="60" spans="3:156">
      <c r="C60" s="4"/>
      <c r="D60" s="4"/>
      <c r="E60" s="4"/>
      <c r="F60" s="4"/>
      <c r="G60" s="4"/>
      <c r="H60" s="4"/>
      <c r="I60" s="4"/>
      <c r="J60" s="4"/>
      <c r="K60" s="4"/>
      <c r="M60" s="4"/>
      <c r="CI60" s="11"/>
      <c r="CJ60" s="18"/>
      <c r="CK60" s="18"/>
      <c r="CM60" s="4"/>
      <c r="CN60" s="11"/>
      <c r="CO60" s="11"/>
      <c r="CP60" s="11"/>
      <c r="CQ60" s="11"/>
      <c r="CR60" s="11"/>
      <c r="CS60" s="11"/>
      <c r="CT60" s="11"/>
      <c r="CU60" s="13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</row>
    <row r="61" spans="3:156">
      <c r="C61" s="4"/>
      <c r="D61" s="4"/>
      <c r="E61" s="4"/>
      <c r="F61" s="4"/>
      <c r="G61" s="4"/>
      <c r="H61" s="4"/>
      <c r="I61" s="4"/>
      <c r="J61" s="4"/>
      <c r="K61" s="4"/>
      <c r="M61" s="4"/>
      <c r="CI61" s="11"/>
      <c r="CJ61" s="18"/>
      <c r="CK61" s="18"/>
      <c r="CM61" s="4"/>
      <c r="CN61" s="11"/>
      <c r="CO61" s="11"/>
      <c r="CP61" s="11"/>
      <c r="CQ61" s="11"/>
      <c r="CR61" s="11"/>
      <c r="CS61" s="11"/>
      <c r="CT61" s="11"/>
      <c r="CU61" s="13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</row>
    <row r="62" spans="3:156">
      <c r="C62" s="4"/>
      <c r="D62" s="4"/>
      <c r="E62" s="4"/>
      <c r="F62" s="4"/>
      <c r="G62" s="4"/>
      <c r="H62" s="4"/>
      <c r="I62" s="4"/>
      <c r="J62" s="4"/>
      <c r="K62" s="4"/>
      <c r="M62" s="4"/>
      <c r="CI62" s="11"/>
      <c r="CJ62" s="18"/>
      <c r="CK62" s="18"/>
      <c r="CM62" s="4"/>
      <c r="CN62" s="11"/>
      <c r="CO62" s="11"/>
      <c r="CP62" s="11"/>
      <c r="CQ62" s="11"/>
      <c r="CR62" s="11"/>
      <c r="CS62" s="11"/>
      <c r="CT62" s="11"/>
      <c r="CU62" s="13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</row>
    <row r="63" spans="3:156">
      <c r="C63" s="4"/>
      <c r="D63" s="4"/>
      <c r="E63" s="4"/>
      <c r="F63" s="4"/>
      <c r="G63" s="4"/>
      <c r="H63" s="4"/>
      <c r="I63" s="4"/>
      <c r="J63" s="4"/>
      <c r="K63" s="4"/>
      <c r="M63" s="4"/>
      <c r="CI63" s="11"/>
      <c r="CJ63" s="18"/>
      <c r="CK63" s="18"/>
      <c r="CM63" s="4"/>
      <c r="CN63" s="11"/>
      <c r="CO63" s="11"/>
      <c r="CP63" s="11"/>
      <c r="CQ63" s="11"/>
      <c r="CR63" s="11"/>
      <c r="CS63" s="11"/>
      <c r="CT63" s="11"/>
      <c r="CU63" s="13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</row>
    <row r="64" spans="3:156">
      <c r="C64" s="4"/>
      <c r="D64" s="4"/>
      <c r="E64" s="4"/>
      <c r="F64" s="4"/>
      <c r="G64" s="4"/>
      <c r="H64" s="4"/>
      <c r="I64" s="4"/>
      <c r="J64" s="4"/>
      <c r="K64" s="4"/>
      <c r="M64" s="4"/>
      <c r="CI64" s="11"/>
      <c r="CJ64" s="18"/>
      <c r="CK64" s="18"/>
      <c r="CM64" s="4"/>
      <c r="CN64" s="11"/>
      <c r="CO64" s="11"/>
      <c r="CP64" s="11"/>
      <c r="CQ64" s="11"/>
      <c r="CR64" s="11"/>
      <c r="CS64" s="11"/>
      <c r="CT64" s="11"/>
      <c r="CU64" s="13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</row>
    <row r="65" spans="3:139">
      <c r="C65" s="4"/>
      <c r="D65" s="4"/>
      <c r="E65" s="4"/>
      <c r="F65" s="4"/>
      <c r="G65" s="4"/>
      <c r="H65" s="4"/>
      <c r="I65" s="4"/>
      <c r="J65" s="4"/>
      <c r="K65" s="4"/>
      <c r="M65" s="4"/>
      <c r="CI65" s="11"/>
      <c r="CJ65" s="18"/>
      <c r="CK65" s="18"/>
      <c r="CM65" s="4"/>
      <c r="CN65" s="11"/>
      <c r="CO65" s="11"/>
      <c r="CP65" s="11"/>
      <c r="CQ65" s="11"/>
      <c r="CR65" s="11"/>
      <c r="CS65" s="11"/>
      <c r="CT65" s="11"/>
      <c r="CU65" s="13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</row>
    <row r="66" spans="3:139">
      <c r="C66" s="4"/>
      <c r="D66" s="4"/>
      <c r="E66" s="4"/>
      <c r="F66" s="4"/>
      <c r="G66" s="4"/>
      <c r="H66" s="4"/>
      <c r="I66" s="4"/>
      <c r="J66" s="4"/>
      <c r="K66" s="4"/>
      <c r="M66" s="4"/>
      <c r="CI66" s="11"/>
      <c r="CJ66" s="18"/>
      <c r="CK66" s="18"/>
      <c r="CM66" s="4"/>
      <c r="CN66" s="11"/>
      <c r="CO66" s="11"/>
      <c r="CP66" s="11"/>
      <c r="CQ66" s="11"/>
      <c r="CR66" s="11"/>
      <c r="CS66" s="11"/>
      <c r="CT66" s="11"/>
      <c r="CU66" s="13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</row>
    <row r="67" spans="3:139">
      <c r="C67" s="4"/>
      <c r="D67" s="4"/>
      <c r="E67" s="4"/>
      <c r="F67" s="4"/>
      <c r="G67" s="4"/>
      <c r="H67" s="4"/>
      <c r="I67" s="4"/>
      <c r="J67" s="4"/>
      <c r="K67" s="4"/>
      <c r="M67" s="4"/>
      <c r="CI67" s="11"/>
      <c r="CJ67" s="18"/>
      <c r="CK67" s="18"/>
      <c r="CM67" s="4"/>
      <c r="CN67" s="11"/>
      <c r="CO67" s="11"/>
      <c r="CP67" s="11"/>
      <c r="CQ67" s="11"/>
      <c r="CR67" s="11"/>
      <c r="CS67" s="11"/>
      <c r="CT67" s="11"/>
      <c r="CU67" s="13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</row>
    <row r="68" spans="3:139">
      <c r="C68" s="4"/>
      <c r="D68" s="4"/>
      <c r="E68" s="4"/>
      <c r="F68" s="4"/>
      <c r="G68" s="4"/>
      <c r="H68" s="4"/>
      <c r="I68" s="4"/>
      <c r="J68" s="4"/>
      <c r="K68" s="4"/>
      <c r="M68" s="4"/>
      <c r="CI68" s="11"/>
      <c r="CJ68" s="18"/>
      <c r="CK68" s="18"/>
      <c r="CM68" s="4"/>
      <c r="CN68" s="11"/>
      <c r="CO68" s="11"/>
      <c r="CP68" s="11"/>
      <c r="CQ68" s="11"/>
      <c r="CR68" s="11"/>
      <c r="CS68" s="11"/>
      <c r="CT68" s="11"/>
      <c r="CU68" s="13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</row>
  </sheetData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{48339EC2-A0A5-43B8-B13D-14B62E0BD3FD}</x14:id>
        </ext>
      </extLst>
    </cfRule>
  </conditionalFormatting>
  <conditionalFormatting sqref="J18:J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{29ADB4DA-9123-457F-A853-D5B8A9D7D187}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339EC2-A0A5-43B8-B13D-14B62E0BD3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29ADB4DA-9123-457F-A853-D5B8A9D7D1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J18:J57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559E-7ACF-4C76-9BCA-2CF11224A43A}">
  <dimension ref="C3:FB68"/>
  <sheetViews>
    <sheetView topLeftCell="A26" zoomScale="75" zoomScaleNormal="75" workbookViewId="0">
      <selection activeCell="H58" sqref="H58"/>
    </sheetView>
  </sheetViews>
  <sheetFormatPr defaultRowHeight="14.4"/>
  <sheetData>
    <row r="3" spans="12:157" ht="15.6">
      <c r="M3" s="2" t="s">
        <v>0</v>
      </c>
      <c r="N3" s="2">
        <f>Sheet6!R3</f>
        <v>100</v>
      </c>
      <c r="O3" s="2" t="s">
        <v>1</v>
      </c>
      <c r="Q3" s="26" t="s">
        <v>176</v>
      </c>
      <c r="R3" s="2">
        <f>Sheet6!V3</f>
        <v>0</v>
      </c>
      <c r="S3" s="26" t="s">
        <v>177</v>
      </c>
      <c r="U3" t="str">
        <f>Sheet5!U3</f>
        <v>At Bubble Point</v>
      </c>
      <c r="EA3" s="24"/>
    </row>
    <row r="4" spans="12:157" ht="15.6">
      <c r="M4" s="2" t="s">
        <v>4</v>
      </c>
      <c r="N4" s="2">
        <f>Sheet6!R4</f>
        <v>0</v>
      </c>
      <c r="O4" s="2" t="s">
        <v>5</v>
      </c>
      <c r="Q4" s="3" t="s">
        <v>2</v>
      </c>
      <c r="R4" s="2">
        <f>Sheet6!V4</f>
        <v>30</v>
      </c>
      <c r="S4" s="2" t="s">
        <v>3</v>
      </c>
      <c r="U4" s="2" t="str">
        <f>Sheet5!U4</f>
        <v>Rs</v>
      </c>
      <c r="V4" s="2">
        <f>Sheet5!V4</f>
        <v>250</v>
      </c>
      <c r="W4" s="2" t="str">
        <f>Sheet5!W4</f>
        <v>scf/STB</v>
      </c>
      <c r="EA4" s="24"/>
    </row>
    <row r="5" spans="12:157" ht="15.6">
      <c r="M5" s="2" t="s">
        <v>7</v>
      </c>
      <c r="N5" s="2">
        <f>Sheet6!R5</f>
        <v>250</v>
      </c>
      <c r="O5" s="2" t="s">
        <v>8</v>
      </c>
      <c r="Q5" s="3" t="s">
        <v>6</v>
      </c>
      <c r="R5" s="2">
        <f>Sheet6!V5</f>
        <v>1.0740000000000001</v>
      </c>
      <c r="S5" s="2"/>
      <c r="U5" s="2" t="str">
        <f>Sheet5!U5</f>
        <v>Pb</v>
      </c>
      <c r="V5" s="2">
        <f>Sheet5!V5</f>
        <v>1697</v>
      </c>
      <c r="W5" s="2" t="str">
        <f>Sheet5!W5</f>
        <v>Psi</v>
      </c>
      <c r="EA5" s="24"/>
    </row>
    <row r="6" spans="12:157" ht="15.6">
      <c r="M6" s="3" t="s">
        <v>11</v>
      </c>
      <c r="N6" s="2">
        <f>Sheet6!R6</f>
        <v>0.65</v>
      </c>
      <c r="O6" s="2"/>
      <c r="Q6" s="3" t="s">
        <v>9</v>
      </c>
      <c r="R6" s="2">
        <f>Sheet6!V6</f>
        <v>67.017600000000002</v>
      </c>
      <c r="S6" s="2" t="s">
        <v>10</v>
      </c>
      <c r="U6" s="2" t="str">
        <f>Sheet5!U6</f>
        <v>Bob</v>
      </c>
      <c r="V6" s="2">
        <f>Sheet5!V6</f>
        <v>1.2</v>
      </c>
      <c r="W6" s="2" t="str">
        <f>Sheet5!W6</f>
        <v>res bbl/STB</v>
      </c>
      <c r="EA6" s="24"/>
    </row>
    <row r="7" spans="12:157" ht="15.6">
      <c r="M7" s="2" t="s">
        <v>14</v>
      </c>
      <c r="N7" s="2">
        <f>Sheet6!R7</f>
        <v>100</v>
      </c>
      <c r="O7" s="2" t="s">
        <v>15</v>
      </c>
      <c r="Q7" s="3" t="s">
        <v>12</v>
      </c>
      <c r="R7" s="2">
        <f>Sheet6!V7</f>
        <v>1</v>
      </c>
      <c r="S7" s="2" t="s">
        <v>13</v>
      </c>
      <c r="U7" s="2" t="str">
        <f>Sheet5!U7</f>
        <v>rob</v>
      </c>
      <c r="V7" s="2">
        <f>Sheet5!V7</f>
        <v>48.33</v>
      </c>
      <c r="W7" s="2" t="str">
        <f>Sheet5!W7</f>
        <v>lbm/ft3</v>
      </c>
      <c r="EA7" s="24"/>
    </row>
    <row r="8" spans="12:157" ht="15.6">
      <c r="M8" s="3" t="s">
        <v>17</v>
      </c>
      <c r="N8" s="2">
        <f>Sheet6!R8</f>
        <v>0.71</v>
      </c>
      <c r="O8" s="2"/>
      <c r="Q8" s="3" t="s">
        <v>16</v>
      </c>
      <c r="R8" s="2">
        <f>Sheet6!V8</f>
        <v>72</v>
      </c>
      <c r="S8" s="2" t="s">
        <v>3</v>
      </c>
      <c r="EA8" s="24"/>
    </row>
    <row r="9" spans="12:157" ht="16.8">
      <c r="M9" s="17" t="s">
        <v>150</v>
      </c>
      <c r="N9" s="2">
        <f>Sheet6!R9</f>
        <v>28</v>
      </c>
      <c r="O9" s="2" t="s">
        <v>20</v>
      </c>
      <c r="Q9" s="3" t="s">
        <v>18</v>
      </c>
      <c r="R9" s="2">
        <f>Sheet6!V9</f>
        <v>0.16666666666666666</v>
      </c>
      <c r="S9" s="2" t="s">
        <v>19</v>
      </c>
      <c r="U9" s="2" t="str">
        <f>Sheet5!U9</f>
        <v>C0</v>
      </c>
      <c r="V9" s="2">
        <f>Sheet5!V9</f>
        <v>2.1703785524685895E-5</v>
      </c>
      <c r="EA9" s="24"/>
    </row>
    <row r="10" spans="12:157" ht="16.2">
      <c r="M10" s="3" t="s">
        <v>23</v>
      </c>
      <c r="N10" s="2">
        <f>Sheet6!R10</f>
        <v>250</v>
      </c>
      <c r="O10" s="2" t="s">
        <v>8</v>
      </c>
      <c r="Q10" s="2" t="s">
        <v>21</v>
      </c>
      <c r="R10" s="2">
        <f>Sheet6!V10</f>
        <v>2.1816666666666665E-2</v>
      </c>
      <c r="S10" s="2" t="s">
        <v>22</v>
      </c>
      <c r="EA10" s="24"/>
    </row>
    <row r="11" spans="12:157" ht="15.6">
      <c r="M11" s="21" t="s">
        <v>153</v>
      </c>
      <c r="N11" s="2">
        <f>Sheet6!R11</f>
        <v>100</v>
      </c>
      <c r="O11" s="21" t="s">
        <v>1</v>
      </c>
      <c r="Q11" s="30" t="s">
        <v>185</v>
      </c>
      <c r="R11" s="2">
        <v>5651</v>
      </c>
      <c r="S11" s="30" t="s">
        <v>183</v>
      </c>
      <c r="EA11" s="24"/>
    </row>
    <row r="12" spans="12:157" ht="15.6">
      <c r="M12" s="21" t="s">
        <v>152</v>
      </c>
      <c r="N12" s="2">
        <f>Sheet6!R12</f>
        <v>25000</v>
      </c>
      <c r="O12" s="21" t="s">
        <v>154</v>
      </c>
      <c r="U12" s="2" t="s">
        <v>24</v>
      </c>
      <c r="V12" s="3" t="s">
        <v>25</v>
      </c>
      <c r="W12" s="2" t="s">
        <v>26</v>
      </c>
      <c r="CR12" s="12" t="s">
        <v>27</v>
      </c>
      <c r="CS12" s="12">
        <v>0.32650000000000001</v>
      </c>
      <c r="CT12" s="12" t="s">
        <v>28</v>
      </c>
      <c r="CU12" s="12">
        <v>-1.07</v>
      </c>
      <c r="CV12" s="12" t="s">
        <v>29</v>
      </c>
      <c r="CW12" s="12">
        <f>-0.5339</f>
        <v>-0.53390000000000004</v>
      </c>
      <c r="CX12" s="12" t="s">
        <v>30</v>
      </c>
      <c r="CY12" s="12">
        <f>0.01569</f>
        <v>1.5689999999999999E-2</v>
      </c>
      <c r="CZ12" s="12" t="s">
        <v>31</v>
      </c>
      <c r="DA12" s="12">
        <f>-0.05165</f>
        <v>-5.1650000000000001E-2</v>
      </c>
      <c r="DB12" s="12" t="s">
        <v>32</v>
      </c>
      <c r="DC12" s="12">
        <v>0.54749999999999999</v>
      </c>
      <c r="DD12" s="12" t="s">
        <v>33</v>
      </c>
      <c r="DE12" s="12">
        <v>-0.73609999999999998</v>
      </c>
      <c r="EA12" s="24"/>
    </row>
    <row r="13" spans="12:157">
      <c r="U13" s="2">
        <v>1400</v>
      </c>
      <c r="V13" s="2">
        <f>Sheet5!V13</f>
        <v>0.67</v>
      </c>
      <c r="W13" s="2">
        <f>SLOPE(V13:V14,U13:U14)</f>
        <v>-1E-4</v>
      </c>
      <c r="CR13" s="12" t="s">
        <v>34</v>
      </c>
      <c r="CS13" s="12">
        <f>0.1844</f>
        <v>0.18440000000000001</v>
      </c>
      <c r="CT13" s="12" t="s">
        <v>35</v>
      </c>
      <c r="CU13" s="12">
        <f>0.1056</f>
        <v>0.1056</v>
      </c>
      <c r="CV13" s="12" t="s">
        <v>36</v>
      </c>
      <c r="CW13" s="12">
        <f>0.6134</f>
        <v>0.61339999999999995</v>
      </c>
      <c r="CX13" s="12" t="s">
        <v>37</v>
      </c>
      <c r="CY13" s="12">
        <v>0.72099999999999997</v>
      </c>
      <c r="CZ13" s="15"/>
      <c r="DA13" s="15"/>
      <c r="DB13" s="15"/>
      <c r="DC13" s="15"/>
      <c r="DD13" s="15"/>
      <c r="DE13" s="15"/>
      <c r="EA13" s="24"/>
    </row>
    <row r="14" spans="12:157" ht="23.4">
      <c r="U14" s="2">
        <v>0</v>
      </c>
      <c r="V14" s="2">
        <f>Sheet5!V14</f>
        <v>0.81</v>
      </c>
      <c r="W14" s="2"/>
      <c r="AO14" s="6" t="s">
        <v>38</v>
      </c>
      <c r="BU14" s="7"/>
      <c r="CF14" s="9" t="s">
        <v>39</v>
      </c>
      <c r="CG14" s="10">
        <f>Sheet6!CK14</f>
        <v>200</v>
      </c>
      <c r="CH14" s="10" t="s">
        <v>19</v>
      </c>
      <c r="CL14" s="6" t="s">
        <v>40</v>
      </c>
      <c r="EA14" s="24"/>
      <c r="EG14" s="6" t="s">
        <v>41</v>
      </c>
    </row>
    <row r="15" spans="12:157">
      <c r="BY15" s="8" t="s">
        <v>42</v>
      </c>
      <c r="BZ15" s="2">
        <v>5.9999999999999995E-4</v>
      </c>
      <c r="CA15" s="2" t="s">
        <v>43</v>
      </c>
      <c r="EA15" s="24"/>
      <c r="EX15" t="s">
        <v>44</v>
      </c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24"/>
      <c r="EX16" s="20" t="s">
        <v>156</v>
      </c>
      <c r="FA16" s="20" t="s">
        <v>155</v>
      </c>
    </row>
    <row r="17" spans="3:158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8" t="s">
        <v>158</v>
      </c>
      <c r="H17" s="48"/>
      <c r="I17" s="47" t="s">
        <v>159</v>
      </c>
      <c r="J17" s="47" t="s">
        <v>51</v>
      </c>
      <c r="K17" s="49" t="s">
        <v>151</v>
      </c>
      <c r="L17" s="48" t="s">
        <v>52</v>
      </c>
      <c r="M17" s="47" t="s">
        <v>53</v>
      </c>
      <c r="N17" s="48" t="s">
        <v>54</v>
      </c>
      <c r="O17" s="47" t="s">
        <v>55</v>
      </c>
      <c r="P17" s="47" t="s">
        <v>56</v>
      </c>
      <c r="Q17" s="47" t="s">
        <v>57</v>
      </c>
      <c r="R17" s="47" t="s">
        <v>58</v>
      </c>
      <c r="S17" s="47" t="s">
        <v>59</v>
      </c>
      <c r="T17" s="50" t="s">
        <v>60</v>
      </c>
      <c r="U17" s="47" t="s">
        <v>61</v>
      </c>
      <c r="V17" s="51" t="s">
        <v>62</v>
      </c>
      <c r="W17" s="51" t="s">
        <v>63</v>
      </c>
      <c r="X17" s="51" t="s">
        <v>64</v>
      </c>
      <c r="Y17" s="47" t="s">
        <v>65</v>
      </c>
      <c r="Z17" s="47" t="s">
        <v>66</v>
      </c>
      <c r="AA17" s="48" t="s">
        <v>67</v>
      </c>
      <c r="AB17" s="48" t="s">
        <v>68</v>
      </c>
      <c r="AC17" s="48" t="s">
        <v>52</v>
      </c>
      <c r="AD17" s="52" t="s">
        <v>69</v>
      </c>
      <c r="AE17" s="48" t="s">
        <v>70</v>
      </c>
      <c r="AF17" s="48" t="s">
        <v>71</v>
      </c>
      <c r="AG17" s="53" t="s">
        <v>72</v>
      </c>
      <c r="AH17" s="48" t="s">
        <v>73</v>
      </c>
      <c r="AI17" s="48" t="s">
        <v>74</v>
      </c>
      <c r="AJ17" s="54" t="s">
        <v>75</v>
      </c>
      <c r="AK17" s="48" t="s">
        <v>76</v>
      </c>
      <c r="AL17" s="48" t="s">
        <v>77</v>
      </c>
      <c r="AM17" s="53" t="s">
        <v>78</v>
      </c>
      <c r="AN17" s="48"/>
      <c r="AO17" s="48" t="s">
        <v>79</v>
      </c>
      <c r="AP17" s="48" t="s">
        <v>80</v>
      </c>
      <c r="AQ17" s="48" t="s">
        <v>81</v>
      </c>
      <c r="AR17" s="48"/>
      <c r="AS17" s="47" t="s">
        <v>82</v>
      </c>
      <c r="AT17" s="47" t="s">
        <v>83</v>
      </c>
      <c r="AU17" s="47" t="s">
        <v>84</v>
      </c>
      <c r="AV17" s="52" t="s">
        <v>85</v>
      </c>
      <c r="AW17" s="52" t="s">
        <v>86</v>
      </c>
      <c r="AX17" s="48" t="s">
        <v>87</v>
      </c>
      <c r="AY17" s="48" t="s">
        <v>88</v>
      </c>
      <c r="AZ17" s="48" t="s">
        <v>89</v>
      </c>
      <c r="BA17" s="48" t="s">
        <v>90</v>
      </c>
      <c r="BB17" s="48" t="s">
        <v>91</v>
      </c>
      <c r="BC17" s="48" t="s">
        <v>92</v>
      </c>
      <c r="BD17" s="48" t="s">
        <v>93</v>
      </c>
      <c r="BE17" s="48" t="s">
        <v>94</v>
      </c>
      <c r="BF17" s="48" t="s">
        <v>95</v>
      </c>
      <c r="BG17" s="48" t="s">
        <v>96</v>
      </c>
      <c r="BH17" s="48" t="s">
        <v>97</v>
      </c>
      <c r="BI17" s="48" t="s">
        <v>98</v>
      </c>
      <c r="BJ17" s="55" t="s">
        <v>99</v>
      </c>
      <c r="BK17" s="55" t="s">
        <v>100</v>
      </c>
      <c r="BL17" s="55" t="s">
        <v>101</v>
      </c>
      <c r="BM17" s="48" t="s">
        <v>68</v>
      </c>
      <c r="BN17" s="56" t="s">
        <v>102</v>
      </c>
      <c r="BO17" s="56" t="s">
        <v>103</v>
      </c>
      <c r="BP17" s="56" t="s">
        <v>104</v>
      </c>
      <c r="BQ17" s="48" t="s">
        <v>105</v>
      </c>
      <c r="BR17" s="48" t="s">
        <v>105</v>
      </c>
      <c r="BS17" s="48" t="s">
        <v>105</v>
      </c>
      <c r="BT17" s="48" t="s">
        <v>106</v>
      </c>
      <c r="BU17" s="48" t="s">
        <v>107</v>
      </c>
      <c r="BV17" s="47" t="s">
        <v>108</v>
      </c>
      <c r="BW17" s="52" t="s">
        <v>109</v>
      </c>
      <c r="BX17" s="48" t="s">
        <v>110</v>
      </c>
      <c r="BY17" s="48" t="s">
        <v>111</v>
      </c>
      <c r="BZ17" s="48" t="s">
        <v>112</v>
      </c>
      <c r="CA17" s="48" t="s">
        <v>113</v>
      </c>
      <c r="CB17" s="48" t="s">
        <v>114</v>
      </c>
      <c r="CC17" s="48" t="s">
        <v>115</v>
      </c>
      <c r="CD17" s="52" t="s">
        <v>116</v>
      </c>
      <c r="CE17" s="48" t="s">
        <v>117</v>
      </c>
      <c r="CF17" s="48" t="s">
        <v>118</v>
      </c>
      <c r="CG17" s="52" t="s">
        <v>119</v>
      </c>
      <c r="CH17" s="48" t="s">
        <v>120</v>
      </c>
      <c r="CI17" s="47" t="s">
        <v>50</v>
      </c>
      <c r="CJ17" s="48"/>
      <c r="CK17" s="48"/>
      <c r="CL17" s="57" t="s">
        <v>121</v>
      </c>
      <c r="CM17" s="57" t="s">
        <v>122</v>
      </c>
      <c r="CN17" s="57" t="s">
        <v>123</v>
      </c>
      <c r="CO17" s="58" t="s">
        <v>124</v>
      </c>
      <c r="CP17" s="58" t="s">
        <v>125</v>
      </c>
      <c r="CQ17" s="58" t="s">
        <v>126</v>
      </c>
      <c r="CR17" s="59" t="s">
        <v>81</v>
      </c>
      <c r="CS17" s="59" t="s">
        <v>127</v>
      </c>
      <c r="CT17" s="59" t="s">
        <v>128</v>
      </c>
      <c r="CU17" s="59" t="s">
        <v>129</v>
      </c>
      <c r="CV17" s="59" t="s">
        <v>130</v>
      </c>
      <c r="CW17" s="59" t="s">
        <v>131</v>
      </c>
      <c r="CX17" s="59" t="s">
        <v>132</v>
      </c>
      <c r="CY17" s="59" t="s">
        <v>133</v>
      </c>
      <c r="CZ17" s="59" t="s">
        <v>134</v>
      </c>
      <c r="DA17" s="59" t="s">
        <v>81</v>
      </c>
      <c r="DB17" s="59" t="s">
        <v>127</v>
      </c>
      <c r="DC17" s="59" t="s">
        <v>128</v>
      </c>
      <c r="DD17" s="59" t="s">
        <v>129</v>
      </c>
      <c r="DE17" s="59" t="s">
        <v>130</v>
      </c>
      <c r="DF17" s="59" t="s">
        <v>131</v>
      </c>
      <c r="DG17" s="59" t="s">
        <v>132</v>
      </c>
      <c r="DH17" s="59" t="s">
        <v>135</v>
      </c>
      <c r="DI17" s="59" t="s">
        <v>136</v>
      </c>
      <c r="DJ17" s="59" t="s">
        <v>137</v>
      </c>
      <c r="DK17" s="59" t="s">
        <v>81</v>
      </c>
      <c r="DL17" s="59" t="s">
        <v>81</v>
      </c>
      <c r="DM17" s="59" t="s">
        <v>127</v>
      </c>
      <c r="DN17" s="59" t="s">
        <v>128</v>
      </c>
      <c r="DO17" s="59" t="s">
        <v>129</v>
      </c>
      <c r="DP17" s="59" t="s">
        <v>130</v>
      </c>
      <c r="DQ17" s="59" t="s">
        <v>131</v>
      </c>
      <c r="DR17" s="59" t="s">
        <v>132</v>
      </c>
      <c r="DS17" s="59" t="s">
        <v>133</v>
      </c>
      <c r="DT17" s="59" t="s">
        <v>134</v>
      </c>
      <c r="DU17" s="59" t="s">
        <v>81</v>
      </c>
      <c r="DV17" s="59" t="s">
        <v>127</v>
      </c>
      <c r="DW17" s="59" t="s">
        <v>128</v>
      </c>
      <c r="DX17" s="59" t="s">
        <v>129</v>
      </c>
      <c r="DY17" s="59" t="s">
        <v>130</v>
      </c>
      <c r="DZ17" s="59" t="s">
        <v>131</v>
      </c>
      <c r="EA17" s="59" t="s">
        <v>132</v>
      </c>
      <c r="EB17" s="59" t="s">
        <v>135</v>
      </c>
      <c r="EC17" s="59" t="s">
        <v>136</v>
      </c>
      <c r="ED17" s="59" t="s">
        <v>137</v>
      </c>
      <c r="EE17" s="59" t="s">
        <v>81</v>
      </c>
      <c r="EF17" s="48"/>
      <c r="EG17" s="60" t="s">
        <v>138</v>
      </c>
      <c r="EH17" s="60" t="s">
        <v>139</v>
      </c>
      <c r="EI17" s="60" t="s">
        <v>50</v>
      </c>
      <c r="EJ17" s="60" t="s">
        <v>140</v>
      </c>
      <c r="EK17" s="60" t="s">
        <v>141</v>
      </c>
      <c r="EL17" s="61" t="s">
        <v>142</v>
      </c>
      <c r="EM17" s="61" t="s">
        <v>143</v>
      </c>
      <c r="EN17" s="61" t="s">
        <v>27</v>
      </c>
      <c r="EO17" s="61" t="s">
        <v>28</v>
      </c>
      <c r="EP17" s="61" t="s">
        <v>52</v>
      </c>
      <c r="EQ17" s="61" t="s">
        <v>68</v>
      </c>
      <c r="ER17" s="61" t="s">
        <v>67</v>
      </c>
      <c r="ES17" s="60" t="s">
        <v>144</v>
      </c>
      <c r="ET17" s="60" t="s">
        <v>145</v>
      </c>
      <c r="EU17" s="61" t="s">
        <v>146</v>
      </c>
      <c r="EV17" s="60" t="s">
        <v>147</v>
      </c>
      <c r="EW17" s="48"/>
      <c r="EX17" s="59" t="s">
        <v>148</v>
      </c>
      <c r="EY17" s="59" t="s">
        <v>149</v>
      </c>
      <c r="EZ17" s="48"/>
      <c r="FA17" s="62" t="s">
        <v>148</v>
      </c>
      <c r="FB17" s="62" t="s">
        <v>149</v>
      </c>
    </row>
    <row r="18" spans="3:158">
      <c r="C18">
        <f>Sheet1!C19</f>
        <v>514.70000000000005</v>
      </c>
      <c r="D18" s="4">
        <f>Sheet6!D18</f>
        <v>546.13534539485295</v>
      </c>
      <c r="E18" s="4">
        <f>CI18</f>
        <v>546.13534539492298</v>
      </c>
      <c r="F18" s="4">
        <f>D18-E18</f>
        <v>-7.0031092036515474E-11</v>
      </c>
      <c r="G18">
        <f t="shared" ref="G18:G49" si="0">AVERAGE(C18,D18)</f>
        <v>530.4176726974265</v>
      </c>
      <c r="I18">
        <f t="shared" ref="I18:I57" si="1">G18</f>
        <v>530.4176726974265</v>
      </c>
      <c r="J18">
        <v>160</v>
      </c>
      <c r="K18">
        <f>460+J18</f>
        <v>620</v>
      </c>
      <c r="L18">
        <f>$N$9/($J$18+460)</f>
        <v>4.5161290322580643E-2</v>
      </c>
      <c r="M18">
        <f>(($N$8*I18^1.0937)/27.64)*10^(11.172*$L$18)</f>
        <v>78.374888576816517</v>
      </c>
      <c r="N18">
        <f>($J$18-60)*($N$9/$N$8)</f>
        <v>3943.6619718309862</v>
      </c>
      <c r="O18">
        <f>$V$6*EXP($V$9*(1697-G18))</f>
        <v>1.2307710087943602</v>
      </c>
      <c r="P18">
        <f>0.0283*AQ18*($K$18)/I18</f>
        <v>3.1283674378683256E-2</v>
      </c>
      <c r="Q18">
        <f>$N$3*($N$4+O18)</f>
        <v>123.07710087943602</v>
      </c>
      <c r="R18">
        <f>Q18*5.615</f>
        <v>691.07792143803329</v>
      </c>
      <c r="S18">
        <f>IF($N$5&gt;0,P18*($N$10-M18)*$N$3,0)</f>
        <v>536.90641009681042</v>
      </c>
      <c r="T18">
        <f>$V$14+$W$13*(M18-$U$14)</f>
        <v>0.8021625111423184</v>
      </c>
      <c r="U18">
        <f>$V$7</f>
        <v>48.33</v>
      </c>
      <c r="V18">
        <f>O18/$V$6</f>
        <v>1.0256425073286335</v>
      </c>
      <c r="W18">
        <f>U18*V18</f>
        <v>49.569302379192855</v>
      </c>
      <c r="X18">
        <f>($R$6*$N$4)+(O18*W18)</f>
        <v>61.008460294471867</v>
      </c>
      <c r="Y18">
        <f t="shared" ref="Y18:Y57" si="2">$N$4+O18</f>
        <v>1.2307710087943602</v>
      </c>
      <c r="Z18">
        <f>X18/Y18</f>
        <v>49.569302379192855</v>
      </c>
      <c r="AA18">
        <f>3.0324-0.02023*$N$9</f>
        <v>2.4659599999999999</v>
      </c>
      <c r="AB18">
        <f>10^$AA$18</f>
        <v>292.38830658588068</v>
      </c>
      <c r="AC18">
        <f>$AB$18*$J$18^-1.163</f>
        <v>0.79903988868845044</v>
      </c>
      <c r="AD18">
        <f>10^$AC$18-1</f>
        <v>5.2956400382945432</v>
      </c>
      <c r="AE18">
        <f>10.715*(M18+100)^-0.515</f>
        <v>0.74225872663020354</v>
      </c>
      <c r="AF18">
        <f>5.44*(M18+150)^-0.338</f>
        <v>0.86771230840429481</v>
      </c>
      <c r="AG18">
        <f>AE18*$AD$18^AF18</f>
        <v>3.1528859970747187</v>
      </c>
      <c r="AH18">
        <f t="shared" ref="AH18:AH57" si="3">(($N$4*$R$6)/($N$4*$R$6+O18*W18))*$R$7</f>
        <v>0</v>
      </c>
      <c r="AI18">
        <f t="shared" ref="AI18:AI57" si="4">((O18*W18)/($N$4*$R$6+O18*W18))*AG18</f>
        <v>3.1528859970747187</v>
      </c>
      <c r="AJ18">
        <f>AH18+AI18</f>
        <v>3.1528859970747187</v>
      </c>
      <c r="AK18">
        <f t="shared" ref="AK18:AK57" si="5">(($N$4*$R$6)/($N$4*$R$6+O18*W18))*$R$8</f>
        <v>0</v>
      </c>
      <c r="AL18">
        <f t="shared" ref="AL18:AL57" si="6">((O18*W18)/($N$4*$R$6+O18*W18))*$R$4</f>
        <v>30</v>
      </c>
      <c r="AM18">
        <f>AK18+AL18</f>
        <v>30</v>
      </c>
      <c r="AO18">
        <f>CQ18</f>
        <v>0.79522889459884027</v>
      </c>
      <c r="AP18">
        <f>CP18</f>
        <v>1.6577540106951871</v>
      </c>
      <c r="AQ18">
        <f>EE18</f>
        <v>0.94570920764648825</v>
      </c>
      <c r="AS18">
        <f t="shared" ref="AS18:AT57" si="7">(R18)*(1/86400)/$R$10</f>
        <v>0.3666273668608529</v>
      </c>
      <c r="AT18">
        <f t="shared" si="7"/>
        <v>0.28483703107589042</v>
      </c>
      <c r="AU18">
        <f>AS18+AT18</f>
        <v>0.65146439793674338</v>
      </c>
      <c r="AV18">
        <f>AS18/AU18</f>
        <v>0.56277421762724189</v>
      </c>
      <c r="AW18">
        <f>1-AV18</f>
        <v>0.43722578237275811</v>
      </c>
      <c r="AX18">
        <f t="shared" ref="AX18:AX57" si="8">1.071-(0.2218*((AU18^2)/($R$9)))</f>
        <v>0.50620067914439559</v>
      </c>
      <c r="AY18">
        <f>IF(AX18&lt;0.13,0.13,AX18)</f>
        <v>0.50620067914439559</v>
      </c>
      <c r="AZ18">
        <f>1.938*AS18*(Z18/AM18)^(1/4)</f>
        <v>0.80556676513839198</v>
      </c>
      <c r="BA18">
        <f>1.938*AT18*(Z18/AM18)^(1/4)</f>
        <v>0.62585411361971366</v>
      </c>
      <c r="BB18">
        <f t="shared" ref="BB18:BB57" si="9">120.872*$R$9*SQRT(Z18/AM18)</f>
        <v>25.895257494566859</v>
      </c>
      <c r="BC18">
        <f>0.15726*AJ18*(1/(Z18*AM18^3))^(1/4)</f>
        <v>1.4577478053893016E-2</v>
      </c>
      <c r="BD18">
        <f>0.0019+0.0322*BC18-0.6642*BC18^2+4.9951*BC18^3</f>
        <v>2.2437239898184442E-3</v>
      </c>
      <c r="BE18">
        <f>1-10.0147*BC18+33.8696*BC18^2+277.2817*BC18^3</f>
        <v>0.86206726863213268</v>
      </c>
      <c r="BF18">
        <f>BD18/BE18</f>
        <v>2.602724951358641E-3</v>
      </c>
      <c r="BG18">
        <f>AZ18*($I$18^0.1)*BF18</f>
        <v>3.9263735418236974E-3</v>
      </c>
      <c r="BH18">
        <f>(BA18^0.575)*(14.7^0.1)*BB18</f>
        <v>25.87760063797489</v>
      </c>
      <c r="BI18">
        <f>BG18/BH18</f>
        <v>1.517286550926139E-4</v>
      </c>
      <c r="BJ18">
        <f>(0.0047+1123.32*BI18+729489.64*BI18^2)</f>
        <v>0.19193384042926442</v>
      </c>
      <c r="BK18">
        <f>(1+1097.1566*BI18+722153.97*BI18^2)</f>
        <v>1.183095224185819</v>
      </c>
      <c r="BL18">
        <f>SQRT(BJ18/BK18)</f>
        <v>0.40277817150361173</v>
      </c>
      <c r="BM18">
        <f>(BA18*BC18^0.38)/BB18^2.14</f>
        <v>1.1868097929004647E-4</v>
      </c>
      <c r="BN18">
        <f>1.0886-69.9473*BM18+2334.3497*BM18^2-12896.683*BM18^3</f>
        <v>1.0803314441023384</v>
      </c>
      <c r="BO18">
        <f>1-53.4401*BM18+1517.9369*BM18^2-8419.8115*BM18^3</f>
        <v>0.99367904293036913</v>
      </c>
      <c r="BP18">
        <f>BN18/BO18</f>
        <v>1.0872036114563013</v>
      </c>
      <c r="BQ18">
        <f>IF(S18&lt;=0,1,(BL18*BP18))</f>
        <v>0.43790188267449215</v>
      </c>
      <c r="BR18">
        <f>IF(S18&gt;1,BL18*BP18,1)</f>
        <v>0.43790188267449215</v>
      </c>
      <c r="BS18">
        <f>IF($N$5=0,1,BR18)</f>
        <v>0.43790188267449215</v>
      </c>
      <c r="BT18">
        <f t="shared" ref="BT18:BT57" si="10">Z18*AS18</f>
        <v>18.173462808412886</v>
      </c>
      <c r="BU18">
        <f t="shared" ref="BU18:BU57" si="11">ES18*AT18</f>
        <v>0.45176334320655281</v>
      </c>
      <c r="BV18">
        <f t="shared" ref="BV18:BV57" si="12">$R$10*(BT18+BU18)*86400</f>
        <v>35107.806286756575</v>
      </c>
      <c r="BW18">
        <f t="shared" ref="BW18:BW57" si="13">(AJ18^BQ18)*EV18^(1-BQ18)</f>
        <v>0.14450241078235845</v>
      </c>
      <c r="BX18">
        <f t="shared" ref="BX18:BX57" si="14">2.2*10^-2*BV18/BW18/$R$9</f>
        <v>32070.263774572522</v>
      </c>
      <c r="BY18">
        <f>$BZ$15/3.7065</f>
        <v>1.6187778227438283E-4</v>
      </c>
      <c r="BZ18">
        <f>5.0452/BX18</f>
        <v>1.573170721470703E-4</v>
      </c>
      <c r="CA18">
        <f>LOG(($BZ$15^1.1098/2.8257)+(7.149/BX18)^0.8981)</f>
        <v>-3.2081969842125915</v>
      </c>
      <c r="CB18">
        <f>-4*LOG(BY18-(BZ18*CA18))</f>
        <v>12.704585831579386</v>
      </c>
      <c r="CC18">
        <f>1/CB18^2</f>
        <v>6.1955373102256803E-3</v>
      </c>
      <c r="CD18">
        <f t="shared" ref="CD18:CD57" si="15">BQ18*Z18+(1-BQ18)*ES18</f>
        <v>22.598001758461159</v>
      </c>
      <c r="CE18" s="11">
        <f t="shared" ref="CE18:CE57" si="16">CC18*BV18^2/($R$9)^5/CD18</f>
        <v>2627680615.7319078</v>
      </c>
      <c r="CF18" s="18">
        <f>(1/144)*(CD18+(CE18/74130000000))</f>
        <v>0.15717672697461454</v>
      </c>
      <c r="CG18" s="18">
        <f t="shared" ref="CG18:CG57" si="17">CF18*$CG$14</f>
        <v>31.435345394922908</v>
      </c>
      <c r="CH18">
        <v>200</v>
      </c>
      <c r="CI18" s="4">
        <f t="shared" ref="CI18:CI49" si="18">C18+CG18</f>
        <v>546.13534539492298</v>
      </c>
      <c r="CJ18" s="11"/>
      <c r="CK18" s="11"/>
      <c r="CL18" s="13">
        <f>J18</f>
        <v>160</v>
      </c>
      <c r="CM18" s="13">
        <f>CL18+460</f>
        <v>620</v>
      </c>
      <c r="CN18" s="13">
        <v>374</v>
      </c>
      <c r="CO18" s="13">
        <v>667</v>
      </c>
      <c r="CP18" s="13">
        <f>CM18/CN18</f>
        <v>1.6577540106951871</v>
      </c>
      <c r="CQ18" s="13">
        <f t="shared" ref="CQ18:CQ57" si="19">I18/$CO$18</f>
        <v>0.79522889459884027</v>
      </c>
      <c r="CR18" s="14">
        <v>0.8</v>
      </c>
      <c r="CS18" s="14">
        <f>0.27*CQ18/CR18/$CP$18</f>
        <v>0.16189962454957843</v>
      </c>
      <c r="CT18" s="14">
        <f>($CS$12+$CU$12/$CP$18+$CW$12/$CP$18^3+$CY$12/$CP$18^4+$DA$12/$CP$18^5)*CS18</f>
        <v>-7.0943120054953929E-2</v>
      </c>
      <c r="CU18" s="14">
        <f>($DC$12+$DE$12/$CP$18+$CS$13/$CP$18^2)*CS18^2</f>
        <v>4.4707680062622494E-3</v>
      </c>
      <c r="CV18" s="14">
        <f>$CU$13*($DE$12/$CP$18+$CS$13/$CP$18^2)*CS18^5</f>
        <v>-4.4275079600249371E-6</v>
      </c>
      <c r="CW18" s="14">
        <f>$CW$13*(1+$CY$13*CS18^2)*(CS18^2/$CP$18^3)</f>
        <v>3.5958876045769843E-3</v>
      </c>
      <c r="CX18" s="14">
        <f>EXP(-$CY$13*CS18^2)</f>
        <v>0.98127897352959226</v>
      </c>
      <c r="CY18" s="14">
        <f>1+CT18+CU18-CV18+CW18*CX18</f>
        <v>0.93706064435681535</v>
      </c>
      <c r="CZ18" s="14">
        <f>CY18-CR18</f>
        <v>0.13706064435681531</v>
      </c>
      <c r="DA18" s="14">
        <v>0.85</v>
      </c>
      <c r="DB18" s="14">
        <f>0.27*CQ18/DA18/$CP$18</f>
        <v>0.15237611722313266</v>
      </c>
      <c r="DC18" s="14">
        <f>($CS$12+$CU$12/$CP$18+$CW$12/$CP$18^3+$CY$12/$CP$18^4+$DA$12/$CP$18^5)*DB18</f>
        <v>-6.6769995345839009E-2</v>
      </c>
      <c r="DD18" s="14">
        <f>($DC$12+$DE$12/$CP$18+$CS$13/$CP$18^2)*DB18^2</f>
        <v>3.960265085131958E-3</v>
      </c>
      <c r="DE18" s="14">
        <f>$CU$13*($DE$12/$CP$18+$CS$13/$CP$18^2)*DB18^5</f>
        <v>-3.2697508176465028E-6</v>
      </c>
      <c r="DF18" s="14">
        <f>$CW$13*(1+$CY$13*DB18^2)*DB18^2/$CP$18^3</f>
        <v>3.1785383038637448E-3</v>
      </c>
      <c r="DG18" s="14">
        <f>EXP(-$CY$13*DB18^2)</f>
        <v>0.98339881906633075</v>
      </c>
      <c r="DH18" s="14">
        <f>1+DC18+DD18-DE18+DF18*DG18</f>
        <v>0.94031931030448723</v>
      </c>
      <c r="DI18" s="14">
        <f>DH18-DA18</f>
        <v>9.0319310304487255E-2</v>
      </c>
      <c r="DJ18" s="14">
        <f>(DI18-CZ18)/(DA18-CR18)</f>
        <v>-0.9348266810465623</v>
      </c>
      <c r="DK18" s="14">
        <f>CR18-CZ18/DJ18</f>
        <v>0.94661610235960791</v>
      </c>
      <c r="DL18" s="14">
        <f>DA18</f>
        <v>0.85</v>
      </c>
      <c r="DM18" s="14">
        <f>0.27*CQ18/DL18/$CP$18</f>
        <v>0.15237611722313266</v>
      </c>
      <c r="DN18" s="14">
        <f>($CS$12+$CU$12/$CP$18+$CW$12/$CP$18^3+$CY$12/$CP$18^4+$DA$12/$CP$18^5)*DM18</f>
        <v>-6.6769995345839009E-2</v>
      </c>
      <c r="DO18" s="14">
        <f>($DC$12+$DE$12/$CP$18+$CS$13/$CP$18^2)*DM18^2</f>
        <v>3.960265085131958E-3</v>
      </c>
      <c r="DP18" s="14">
        <f>$CU$13*($DE$12/$CP$18+$CS$13/$CP$18^2)*DM18^5</f>
        <v>-3.2697508176465028E-6</v>
      </c>
      <c r="DQ18" s="14">
        <f>$CW$13*(1+$CY$13*DM18^2)*(DM18^2/$CP$18^3)</f>
        <v>3.1785383038637448E-3</v>
      </c>
      <c r="DR18" s="14">
        <f>EXP(-$CY$13*DM18^2)</f>
        <v>0.98339881906633075</v>
      </c>
      <c r="DS18" s="14">
        <f>1+DN18+DO18-DP18+DQ18*DR18</f>
        <v>0.94031931030448723</v>
      </c>
      <c r="DT18" s="14">
        <f>DS18-DL18</f>
        <v>9.0319310304487255E-2</v>
      </c>
      <c r="DU18" s="14">
        <f>DK18</f>
        <v>0.94661610235960791</v>
      </c>
      <c r="DV18" s="14">
        <f>0.27*CQ18/DU18/$CP$18</f>
        <v>0.13682389230102046</v>
      </c>
      <c r="DW18" s="14">
        <f>($CS$12+$CU$12/$CP$18+$CW$12/$CP$18^3+$CY$12/$CP$18^4+$DA$12/$CP$18^5)*DV18</f>
        <v>-5.9955134824447358E-2</v>
      </c>
      <c r="DX18" s="14">
        <f>($DC$12+$DE$12/$CP$18+$CS$13/$CP$18^2)*DV18^2</f>
        <v>3.1931133306222549E-3</v>
      </c>
      <c r="DY18" s="14">
        <f>$CU$13*($DE$12/$CP$18+$CS$13/$CP$18^2)*DV18^5</f>
        <v>-1.908709552147601E-6</v>
      </c>
      <c r="DZ18" s="14">
        <f>$CW$13*(1+$CY$13*DV18^2)*DV18^2/$CP$18^3</f>
        <v>2.554642603732228E-3</v>
      </c>
      <c r="EA18" s="14">
        <f>EXP(-$CY$13*DV18^2)</f>
        <v>0.9865930046379614</v>
      </c>
      <c r="EB18" s="14">
        <f>1+DW18+DX18-DY18+DZ18*EA18</f>
        <v>0.94576027973791932</v>
      </c>
      <c r="EC18" s="14">
        <f>EB18-DU18</f>
        <v>-8.5582262168859558E-4</v>
      </c>
      <c r="ED18" s="14">
        <f>(EC18-DT18)/(DU18-DL18)</f>
        <v>-0.94368465193120044</v>
      </c>
      <c r="EE18" s="14">
        <f>DL18-DT18/ED18</f>
        <v>0.94570920764648825</v>
      </c>
      <c r="EG18">
        <f>J18</f>
        <v>160</v>
      </c>
      <c r="EH18">
        <f>460+EG18</f>
        <v>620</v>
      </c>
      <c r="EI18">
        <f t="shared" ref="EI18:EI57" si="20">I18</f>
        <v>530.4176726974265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149463.4301667469</v>
      </c>
      <c r="EO18">
        <f>209.2+19.26*EM18+EH18</f>
        <v>1191.8754300000001</v>
      </c>
      <c r="EP18">
        <f>EN18/EO18</f>
        <v>125.40188882553514</v>
      </c>
      <c r="EQ18">
        <f>3.448+(986.4/EH18)+0.01009*EM18</f>
        <v>5.228967486935483</v>
      </c>
      <c r="ER18">
        <f>2.447-0.2224*EQ18</f>
        <v>1.2840776309055488</v>
      </c>
      <c r="ES18">
        <f>(EI18*$EM$18)/(DK18*10.73*$EH$18)</f>
        <v>1.5860414690468652</v>
      </c>
      <c r="ET18">
        <f>ES18/67.0176</f>
        <v>2.3666043980191249E-2</v>
      </c>
      <c r="EU18">
        <f>EXP($EQ$18*ET18^$ER$18)</f>
        <v>1.0436493122394088</v>
      </c>
      <c r="EV18">
        <f>$EP$18*10^-4*EU18</f>
        <v>1.3087559502629255E-2</v>
      </c>
      <c r="EX18" s="16">
        <v>84.5</v>
      </c>
      <c r="EY18" s="16">
        <v>38.9</v>
      </c>
      <c r="FA18" s="22">
        <v>108.5</v>
      </c>
      <c r="FB18" s="22">
        <v>20.100000000000001</v>
      </c>
    </row>
    <row r="19" spans="3:158">
      <c r="C19" s="4">
        <f>E18</f>
        <v>546.13534539492298</v>
      </c>
      <c r="D19" s="4">
        <f>Sheet6!D19</f>
        <v>578.23495302286528</v>
      </c>
      <c r="E19" s="4">
        <f t="shared" ref="E19:E57" si="21">CI19</f>
        <v>578.23514843086627</v>
      </c>
      <c r="F19" s="4">
        <f t="shared" ref="F19:F57" si="22">D19-E19</f>
        <v>-1.9540800099093758E-4</v>
      </c>
      <c r="G19" s="4">
        <f t="shared" si="0"/>
        <v>562.18514920889413</v>
      </c>
      <c r="I19" s="4">
        <f t="shared" si="1"/>
        <v>562.18514920889413</v>
      </c>
      <c r="M19">
        <f t="shared" ref="M19:M57" si="23">(($N$8*I19^1.0937)/27.64)*10^(11.172*$L$18)</f>
        <v>83.522851214181173</v>
      </c>
      <c r="O19">
        <f t="shared" ref="O19:O57" si="24">$V$6*EXP($V$9*(1697-G19))</f>
        <v>1.2299227160440285</v>
      </c>
      <c r="P19">
        <f t="shared" ref="P19:P57" si="25">0.0283*AQ19*($K$18)/I19</f>
        <v>2.9420683435743895E-2</v>
      </c>
      <c r="Q19">
        <f t="shared" ref="Q19:Q57" si="26">$N$3*($N$4+O19)</f>
        <v>122.99227160440284</v>
      </c>
      <c r="R19">
        <f>Q19*5.615</f>
        <v>690.60160505872204</v>
      </c>
      <c r="S19">
        <f t="shared" ref="S19:S57" si="27">IF($N$5&gt;0,P19*($N$10-M19)*$N$3,0)</f>
        <v>489.7871493712812</v>
      </c>
      <c r="T19">
        <f>$V$14+$W$13*(M19-$U$14)</f>
        <v>0.80164771487858189</v>
      </c>
      <c r="U19">
        <f t="shared" ref="U19:U57" si="28">$V$7</f>
        <v>48.33</v>
      </c>
      <c r="V19">
        <f t="shared" ref="V19:V57" si="29">O19/$V$6</f>
        <v>1.0249355967033571</v>
      </c>
      <c r="W19">
        <f t="shared" ref="W19:W57" si="30">U19*V19</f>
        <v>49.535137388673249</v>
      </c>
      <c r="X19">
        <f t="shared" ref="X19:X57" si="31">($N$4*$R$6)+(O19*W19)</f>
        <v>60.924390716691107</v>
      </c>
      <c r="Y19">
        <f t="shared" si="2"/>
        <v>1.2299227160440285</v>
      </c>
      <c r="Z19">
        <f t="shared" ref="Z19:Z57" si="32">X19/Y19</f>
        <v>49.535137388673249</v>
      </c>
      <c r="AE19">
        <f>10.715*(M19+100)^-0.515</f>
        <v>0.73146196653306383</v>
      </c>
      <c r="AF19">
        <f>5.44*(M19+150)^-0.338</f>
        <v>0.8611991008444424</v>
      </c>
      <c r="AG19">
        <f t="shared" ref="AG19:AG57" si="33">AE19*$AD$18^AF19</f>
        <v>3.0734749198229827</v>
      </c>
      <c r="AH19">
        <f t="shared" si="3"/>
        <v>0</v>
      </c>
      <c r="AI19">
        <f t="shared" si="4"/>
        <v>3.0734749198229827</v>
      </c>
      <c r="AJ19">
        <f>AH19+AI19</f>
        <v>3.0734749198229827</v>
      </c>
      <c r="AK19">
        <f t="shared" si="5"/>
        <v>0</v>
      </c>
      <c r="AL19">
        <f t="shared" si="6"/>
        <v>30</v>
      </c>
      <c r="AM19">
        <f>AK19+AL19</f>
        <v>30</v>
      </c>
      <c r="AO19">
        <f>CQ19</f>
        <v>0.84285629566550846</v>
      </c>
      <c r="AQ19">
        <f t="shared" ref="AQ19:AQ57" si="34">EE19</f>
        <v>0.94265766027307218</v>
      </c>
      <c r="AS19">
        <f t="shared" si="7"/>
        <v>0.36637467376428257</v>
      </c>
      <c r="AT19">
        <f t="shared" si="7"/>
        <v>0.25983954533320663</v>
      </c>
      <c r="AU19">
        <f>AS19+AT19</f>
        <v>0.6262142190974892</v>
      </c>
      <c r="AV19">
        <f t="shared" ref="AV19:AV57" si="35">AS19/AU19</f>
        <v>0.58506284685184584</v>
      </c>
      <c r="AW19">
        <f>1-AV19</f>
        <v>0.41493715314815416</v>
      </c>
      <c r="AX19">
        <f t="shared" si="8"/>
        <v>0.54913443449560195</v>
      </c>
      <c r="AY19">
        <f>IF(AX19&lt;0.13,0.13,AX19)</f>
        <v>0.54913443449560195</v>
      </c>
      <c r="AZ19">
        <f>1.938*AS19*(Z19/AM19)^(1/4)</f>
        <v>0.80487279205420503</v>
      </c>
      <c r="BA19">
        <f>1.938*AT19*(Z19/AM19)^(1/4)</f>
        <v>0.57083034203665473</v>
      </c>
      <c r="BB19">
        <f t="shared" si="9"/>
        <v>25.886331973318939</v>
      </c>
      <c r="BC19">
        <f>0.15726*AJ19*(1/(Z19*AM19^3))^(1/4)</f>
        <v>1.4212767800685193E-2</v>
      </c>
      <c r="BD19">
        <f>0.0019+0.0322*BC19-0.6642*BC19^2+4.9951*BC19^3</f>
        <v>2.2378219085395848E-3</v>
      </c>
      <c r="BE19">
        <f>1-10.0147*BC19+33.8696*BC19^2+277.2817*BC19^3</f>
        <v>0.86530122815141464</v>
      </c>
      <c r="BF19">
        <f>BD19/BE19</f>
        <v>2.5861767390765794E-3</v>
      </c>
      <c r="BG19">
        <f t="shared" ref="BG19:BG57" si="36">AZ19*($I$18^0.1)*BF19</f>
        <v>3.8980485730894356E-3</v>
      </c>
      <c r="BH19">
        <f t="shared" ref="BH19:BH57" si="37">(BA19^0.575)*(14.7^0.1)*BB19</f>
        <v>24.535437328006935</v>
      </c>
      <c r="BI19">
        <f>BG19/BH19</f>
        <v>1.5887422428944665E-4</v>
      </c>
      <c r="BJ19">
        <f>(0.0047+1123.32*BI19+729489.64*BI19^2)</f>
        <v>0.20157965559709967</v>
      </c>
      <c r="BK19">
        <f>(1+1097.1566*BI19+722153.97*BI19^2)</f>
        <v>1.1925378059304244</v>
      </c>
      <c r="BL19">
        <f>SQRT(BJ19/BK19)</f>
        <v>0.41113767106932553</v>
      </c>
      <c r="BM19">
        <f t="shared" ref="BM19:BM57" si="38">(BA19*BC19^0.38)/BB19^2.14</f>
        <v>1.0728871300893055E-4</v>
      </c>
      <c r="BN19">
        <f>1.0886-69.9473*BM19+2334.3497*BM19^2-12896.683*BM19^3</f>
        <v>1.0811222986684452</v>
      </c>
      <c r="BO19">
        <f>1-53.4401*BM19+1517.9369*BM19^2-8419.8115*BM19^3</f>
        <v>0.99428394282077615</v>
      </c>
      <c r="BP19">
        <f>BN19/BO19</f>
        <v>1.0873375824629223</v>
      </c>
      <c r="BQ19">
        <f t="shared" ref="BQ19:BQ57" si="39">IF(S19&lt;=0,1,(BL19*BP19))</f>
        <v>0.4470454413199566</v>
      </c>
      <c r="BR19">
        <f t="shared" ref="BR19:BR57" si="40">IF(S19&gt;1,BL19*BP19,1)</f>
        <v>0.4470454413199566</v>
      </c>
      <c r="BS19">
        <f t="shared" ref="BS19:BS57" si="41">IF($N$5=0,1,BR19)</f>
        <v>0.4470454413199566</v>
      </c>
      <c r="BT19">
        <f t="shared" si="10"/>
        <v>18.148419800644078</v>
      </c>
      <c r="BU19">
        <f t="shared" si="11"/>
        <v>0.43821857758695187</v>
      </c>
      <c r="BV19">
        <f t="shared" si="12"/>
        <v>35035.06987743036</v>
      </c>
      <c r="BW19">
        <f t="shared" si="13"/>
        <v>0.15050220653226432</v>
      </c>
      <c r="BX19">
        <f t="shared" si="14"/>
        <v>30727.982867343482</v>
      </c>
      <c r="BY19">
        <f>$BZ$15/3.7065</f>
        <v>1.6187778227438283E-4</v>
      </c>
      <c r="BZ19">
        <f>5.0452/BX19</f>
        <v>1.6418910482281752E-4</v>
      </c>
      <c r="CA19">
        <f>LOG(($BZ$15^1.1098/2.8257)+(7.149/BX19)^0.8981)</f>
        <v>-3.1940123452920171</v>
      </c>
      <c r="CB19">
        <f>-4*LOG(BY19-(BZ19*CA19))</f>
        <v>12.653944485266091</v>
      </c>
      <c r="CC19">
        <f>1/CB19^2</f>
        <v>6.2452258746999167E-3</v>
      </c>
      <c r="CD19">
        <f t="shared" si="15"/>
        <v>23.077013482293722</v>
      </c>
      <c r="CE19" s="11">
        <f t="shared" si="16"/>
        <v>2583037876.7900238</v>
      </c>
      <c r="CF19" s="18">
        <f t="shared" ref="CF19:CF57" si="42">(1/144)*(CD19+(CE19/74130000000))</f>
        <v>0.16049901517971654</v>
      </c>
      <c r="CG19" s="18">
        <f t="shared" si="17"/>
        <v>32.09980303594331</v>
      </c>
      <c r="CH19">
        <f>CH18+200</f>
        <v>400</v>
      </c>
      <c r="CI19" s="4">
        <f t="shared" si="18"/>
        <v>578.23514843086627</v>
      </c>
      <c r="CJ19" s="11"/>
      <c r="CK19" s="11"/>
      <c r="CQ19" s="13">
        <f t="shared" si="19"/>
        <v>0.84285629566550846</v>
      </c>
      <c r="CR19" s="14">
        <v>0.8</v>
      </c>
      <c r="CS19" s="14">
        <f>0.27*CQ19/CR19/$CP$18</f>
        <v>0.17159602567803034</v>
      </c>
      <c r="CT19" s="14">
        <f t="shared" ref="CT19:CT57" si="43">($CS$12+$CU$12/$CP$18+$CW$12/$CP$18^3+$CY$12/$CP$18^4+$DA$12/$CP$18^5)*CS19</f>
        <v>-7.5192005444716534E-2</v>
      </c>
      <c r="CU19" s="14">
        <f>($DC$12+$DE$12/$CP$18+$CS$13/$CP$18^2)*CS19^2</f>
        <v>5.0223260192729258E-3</v>
      </c>
      <c r="CV19" s="14">
        <f>$CU$13*($DE$12/$CP$18+$CS$13/$CP$18^2)*CS19^5</f>
        <v>-5.9219708791626915E-6</v>
      </c>
      <c r="CW19" s="14">
        <f t="shared" ref="CW19:CW57" si="44">$CW$13*(1+$CY$13*CS19^2)*(CS19^2/$CP$18^3)</f>
        <v>4.0487551942202738E-3</v>
      </c>
      <c r="CX19" s="14">
        <f t="shared" ref="CX19:CX57" si="45">EXP(-$CY$13*CS19^2)</f>
        <v>0.97899378348240196</v>
      </c>
      <c r="CY19" s="14">
        <f t="shared" ref="CY19:CY57" si="46">1+CT19+CU19-CV19+CW19*CX19</f>
        <v>0.93379994871141925</v>
      </c>
      <c r="CZ19" s="14">
        <f t="shared" ref="CZ19:CZ57" si="47">CY19-CR19</f>
        <v>0.1337999487114192</v>
      </c>
      <c r="DA19" s="14">
        <v>0.85</v>
      </c>
      <c r="DB19" s="14">
        <f t="shared" ref="DB19:DB57" si="48">0.27*CQ19/DA19/$CP$18</f>
        <v>0.16150214181461678</v>
      </c>
      <c r="DC19" s="14">
        <f t="shared" ref="DC19:DC57" si="49">($CS$12+$CU$12/$CP$18+$CW$12/$CP$18^3+$CY$12/$CP$18^4+$DA$12/$CP$18^5)*DB19</f>
        <v>-7.0768946300909671E-2</v>
      </c>
      <c r="DD19" s="14">
        <f t="shared" ref="DD19:DD57" si="50">($DC$12+$DE$12/$CP$18+$CS$13/$CP$18^2)*DB19^2</f>
        <v>4.4488424253767084E-3</v>
      </c>
      <c r="DE19" s="14">
        <f t="shared" ref="DE19:DE57" si="51">$CU$13*($DE$12/$CP$18+$CS$13/$CP$18^2)*DB19^5</f>
        <v>-4.3734238987369123E-6</v>
      </c>
      <c r="DF19" s="14">
        <f t="shared" ref="DF19:DF57" si="52">$CW$13*(1+$CY$13*DB19^2)*DB19^2/$CP$18^3</f>
        <v>3.5779271313028131E-3</v>
      </c>
      <c r="DG19" s="14">
        <f>EXP(-$CY$13*DB19^2)</f>
        <v>0.98136992475203122</v>
      </c>
      <c r="DH19" s="14">
        <f>1+DC19+DD19-DE19+DF19*DG19</f>
        <v>0.93719553962798063</v>
      </c>
      <c r="DI19" s="14">
        <f>DH19-DA19</f>
        <v>8.7195539627980656E-2</v>
      </c>
      <c r="DJ19" s="14">
        <f>(DI19-CZ19)/(DA19-CR19)</f>
        <v>-0.93208818166877216</v>
      </c>
      <c r="DK19" s="14">
        <f>CR19-CZ19/DJ19</f>
        <v>0.94354859480341158</v>
      </c>
      <c r="DL19" s="14">
        <f t="shared" ref="DL19:DL57" si="53">DA19</f>
        <v>0.85</v>
      </c>
      <c r="DM19" s="14">
        <f t="shared" ref="DM19:DM57" si="54">0.27*CQ19/DL19/$CP$18</f>
        <v>0.16150214181461678</v>
      </c>
      <c r="DN19" s="14">
        <f t="shared" ref="DN19:DN57" si="55">($CS$12+$CU$12/$CP$18+$CW$12/$CP$18^3+$CY$12/$CP$18^4+$DA$12/$CP$18^5)*DM19</f>
        <v>-7.0768946300909671E-2</v>
      </c>
      <c r="DO19" s="14">
        <f t="shared" ref="DO19:DO57" si="56">($DC$12+$DE$12/$CP$18+$CS$13/$CP$18^2)*DM19^2</f>
        <v>4.4488424253767084E-3</v>
      </c>
      <c r="DP19" s="14">
        <f t="shared" ref="DP19:DP57" si="57">$CU$13*($DE$12/$CP$18+$CS$13/$CP$18^2)*DM19^5</f>
        <v>-4.3734238987369123E-6</v>
      </c>
      <c r="DQ19" s="14">
        <f t="shared" ref="DQ19:DQ57" si="58">$CW$13*(1+$CY$13*DM19^2)*(DM19^2/$CP$18^3)</f>
        <v>3.5779271313028131E-3</v>
      </c>
      <c r="DR19" s="14">
        <f t="shared" ref="DR19:DR57" si="59">EXP(-$CY$13*DM19^2)</f>
        <v>0.98136992475203122</v>
      </c>
      <c r="DS19" s="14">
        <f t="shared" ref="DS19:DS57" si="60">1+DN19+DO19-DP19+DQ19*DR19</f>
        <v>0.93719553962798063</v>
      </c>
      <c r="DT19" s="14">
        <f t="shared" ref="DT19:DT57" si="61">DS19-DL19</f>
        <v>8.7195539627980656E-2</v>
      </c>
      <c r="DU19" s="14">
        <f t="shared" ref="DU19:DU57" si="62">DK19</f>
        <v>0.94354859480341158</v>
      </c>
      <c r="DV19" s="14">
        <f t="shared" ref="DV19:DV57" si="63">0.27*CQ19/DU19/$CP$18</f>
        <v>0.14548993162458781</v>
      </c>
      <c r="DW19" s="14">
        <f t="shared" ref="DW19:DW57" si="64">($CS$12+$CU$12/$CP$18+$CW$12/$CP$18^3+$CY$12/$CP$18^4+$DA$12/$CP$18^5)*DV19</f>
        <v>-6.3752523915640222E-2</v>
      </c>
      <c r="DX19" s="14">
        <f t="shared" ref="DX19:DX57" si="65">($DC$12+$DE$12/$CP$18+$CS$13/$CP$18^2)*DV19^2</f>
        <v>3.6104083979128635E-3</v>
      </c>
      <c r="DY19" s="14">
        <f t="shared" ref="DY19:DY57" si="66">$CU$13*($DE$12/$CP$18+$CS$13/$CP$18^2)*DV19^5</f>
        <v>-2.5947459423403877E-6</v>
      </c>
      <c r="DZ19" s="14">
        <f t="shared" ref="DZ19:DZ57" si="67">$CW$13*(1+$CY$13*DV19^2)*DV19^2/$CP$18^3</f>
        <v>2.8935258445854828E-3</v>
      </c>
      <c r="EA19" s="14">
        <f t="shared" ref="EA19:EA57" si="68">EXP(-$CY$13*DV19^2)</f>
        <v>0.98485423073092548</v>
      </c>
      <c r="EB19" s="14">
        <f t="shared" ref="EB19:EB57" si="69">1+DW19+DX19-DY19+DZ19*EA19</f>
        <v>0.94271018039798415</v>
      </c>
      <c r="EC19" s="14">
        <f t="shared" ref="EC19:EC57" si="70">EB19-DU19</f>
        <v>-8.384144054274234E-4</v>
      </c>
      <c r="ED19" s="14">
        <f t="shared" ref="ED19:ED57" si="71">(EC19-DT19)/(DU19-DL19)</f>
        <v>-0.9410505226551793</v>
      </c>
      <c r="EE19" s="14">
        <f t="shared" ref="EE19:EE57" si="72">DL19-DT19/ED19</f>
        <v>0.94265766027307218</v>
      </c>
      <c r="EI19">
        <f t="shared" si="20"/>
        <v>562.18514920889413</v>
      </c>
      <c r="ES19">
        <f>(EI19*$EM$18)/(DK19*10.73*$EH$18)</f>
        <v>1.6864968610724742</v>
      </c>
      <c r="ET19">
        <f t="shared" ref="ET19:ET57" si="73">ES19/67.0176</f>
        <v>2.5164984438005453E-2</v>
      </c>
      <c r="EU19">
        <f>EXP($EQ$18*ET19^$ER$18)</f>
        <v>1.0473142423202217</v>
      </c>
      <c r="EV19">
        <f>$EP$18*10^-4*EU19</f>
        <v>1.3133518418084002E-2</v>
      </c>
      <c r="EX19" s="16">
        <v>190.6</v>
      </c>
      <c r="EY19" s="16">
        <v>803.1</v>
      </c>
      <c r="FA19" s="22">
        <v>240</v>
      </c>
      <c r="FB19" s="22">
        <v>366</v>
      </c>
    </row>
    <row r="20" spans="3:158">
      <c r="C20" s="4">
        <f t="shared" ref="C20:C57" si="74">E19</f>
        <v>578.23514843086627</v>
      </c>
      <c r="D20" s="4">
        <f>Sheet6!D20</f>
        <v>611.00502776336009</v>
      </c>
      <c r="E20" s="4">
        <f t="shared" si="21"/>
        <v>611.00757322719357</v>
      </c>
      <c r="F20" s="4">
        <f t="shared" si="22"/>
        <v>-2.5454638334849733E-3</v>
      </c>
      <c r="G20" s="4">
        <f t="shared" si="0"/>
        <v>594.62008809711324</v>
      </c>
      <c r="I20" s="4">
        <f t="shared" si="1"/>
        <v>594.62008809711324</v>
      </c>
      <c r="M20">
        <f t="shared" si="23"/>
        <v>88.807178194096025</v>
      </c>
      <c r="O20">
        <f t="shared" si="24"/>
        <v>1.2290572031510236</v>
      </c>
      <c r="P20">
        <f t="shared" si="25"/>
        <v>2.7724789734826619E-2</v>
      </c>
      <c r="Q20">
        <f t="shared" si="26"/>
        <v>122.90572031510236</v>
      </c>
      <c r="R20">
        <f t="shared" ref="R20:R57" si="75">Q20*5.615</f>
        <v>690.11561956929972</v>
      </c>
      <c r="S20">
        <f t="shared" si="27"/>
        <v>446.90370913320629</v>
      </c>
      <c r="T20">
        <f t="shared" ref="T20:T57" si="76">$V$14+$W$13*(M20-$U$14)</f>
        <v>0.80111928218059048</v>
      </c>
      <c r="U20">
        <f t="shared" si="28"/>
        <v>48.33</v>
      </c>
      <c r="V20">
        <f t="shared" si="29"/>
        <v>1.0242143359591864</v>
      </c>
      <c r="W20">
        <f t="shared" si="30"/>
        <v>49.500278856907478</v>
      </c>
      <c r="X20">
        <f t="shared" si="31"/>
        <v>60.838674287066453</v>
      </c>
      <c r="Y20">
        <f t="shared" si="2"/>
        <v>1.2290572031510236</v>
      </c>
      <c r="Z20">
        <f t="shared" si="32"/>
        <v>49.500278856907478</v>
      </c>
      <c r="AE20">
        <f>10.715*(M20+100)^-0.515</f>
        <v>0.72084625592293017</v>
      </c>
      <c r="AF20">
        <f>5.44*(M20+150)^-0.338</f>
        <v>0.85471019901390899</v>
      </c>
      <c r="AG20">
        <f t="shared" si="33"/>
        <v>2.9962851064952871</v>
      </c>
      <c r="AH20">
        <f t="shared" si="3"/>
        <v>0</v>
      </c>
      <c r="AI20">
        <f t="shared" si="4"/>
        <v>2.9962851064952871</v>
      </c>
      <c r="AJ20">
        <f t="shared" ref="AJ20:AJ57" si="77">AH20+AI20</f>
        <v>2.9962851064952871</v>
      </c>
      <c r="AK20">
        <f t="shared" si="5"/>
        <v>0</v>
      </c>
      <c r="AL20">
        <f t="shared" si="6"/>
        <v>30</v>
      </c>
      <c r="AM20">
        <f t="shared" ref="AM20:AM57" si="78">AK20+AL20</f>
        <v>30</v>
      </c>
      <c r="AO20">
        <f t="shared" ref="AO20:AO57" si="79">CQ20</f>
        <v>0.89148438995069457</v>
      </c>
      <c r="AQ20">
        <f t="shared" si="34"/>
        <v>0.93957123644115725</v>
      </c>
      <c r="AS20">
        <f t="shared" si="7"/>
        <v>0.36611685105747588</v>
      </c>
      <c r="AT20">
        <f t="shared" si="7"/>
        <v>0.23708922689776246</v>
      </c>
      <c r="AU20">
        <f t="shared" ref="AU20:AU57" si="80">AS20+AT20</f>
        <v>0.6032060779552384</v>
      </c>
      <c r="AV20">
        <f t="shared" si="35"/>
        <v>0.60695152856971712</v>
      </c>
      <c r="AW20">
        <f t="shared" ref="AW20:AW57" si="81">1-AV20</f>
        <v>0.39304847143028288</v>
      </c>
      <c r="AX20">
        <f t="shared" si="8"/>
        <v>0.58677834254076655</v>
      </c>
      <c r="AY20">
        <f t="shared" ref="AY20:AY57" si="82">IF(AX20&lt;0.13,0.13,AX20)</f>
        <v>0.58677834254076655</v>
      </c>
      <c r="AZ20">
        <f t="shared" ref="AZ20:AZ57" si="83">1.938*AS20*(Z20/AM20)^(1/4)</f>
        <v>0.80416485479866873</v>
      </c>
      <c r="BA20">
        <f t="shared" ref="BA20:BA57" si="84">1.938*AT20*(Z20/AM20)^(1/4)</f>
        <v>0.52075948750208356</v>
      </c>
      <c r="BB20">
        <f t="shared" si="9"/>
        <v>25.877222093146639</v>
      </c>
      <c r="BC20">
        <f t="shared" ref="BC20:BC57" si="85">0.15726*AJ20*(1/(Z20*AM20^3))^(1/4)</f>
        <v>1.3858255195515262E-2</v>
      </c>
      <c r="BD20">
        <f t="shared" ref="BD20:BD57" si="86">0.0019+0.0322*BC20-0.6642*BC20^2+4.9951*BC20^3</f>
        <v>2.2319698195811398E-3</v>
      </c>
      <c r="BE20">
        <f t="shared" ref="BE20:BE57" si="87">1-10.0147*BC20+33.8696*BC20^2+277.2817*BC20^3</f>
        <v>0.86845641414540953</v>
      </c>
      <c r="BF20">
        <f t="shared" ref="BF20:BF57" si="88">BD20/BE20</f>
        <v>2.5700424145954103E-3</v>
      </c>
      <c r="BG20">
        <f t="shared" si="36"/>
        <v>3.8703227084169178E-3</v>
      </c>
      <c r="BH20">
        <f t="shared" si="37"/>
        <v>23.265681126009607</v>
      </c>
      <c r="BI20">
        <f t="shared" ref="BI20:BI57" si="89">BG20/BH20</f>
        <v>1.6635329468562749E-4</v>
      </c>
      <c r="BJ20">
        <f t="shared" ref="BJ20:BJ57" si="90">(0.0047+1123.32*BI20+729489.64*BI20^2)</f>
        <v>0.21175545519683259</v>
      </c>
      <c r="BK20">
        <f t="shared" ref="BK20:BK57" si="91">(1+1097.1566*BI20+722153.97*BI20^2)</f>
        <v>1.2025000843396463</v>
      </c>
      <c r="BL20">
        <f t="shared" ref="BL20:BL57" si="92">SQRT(BJ20/BK20)</f>
        <v>0.41963793952271228</v>
      </c>
      <c r="BM20">
        <f t="shared" si="38"/>
        <v>9.7015843451293027E-5</v>
      </c>
      <c r="BN20">
        <f t="shared" ref="BN20:BN57" si="93">1.0886-69.9473*BM20+2334.3497*BM20^2-12896.683*BM20^3</f>
        <v>1.081835962988976</v>
      </c>
      <c r="BO20">
        <f t="shared" ref="BO20:BO57" si="94">1-53.4401*BM20+1517.9369*BM20^2-8419.8115*BM20^3</f>
        <v>0.99482974287032677</v>
      </c>
      <c r="BP20">
        <f t="shared" ref="BP20:BP57" si="95">BN20/BO20</f>
        <v>1.0874584025479728</v>
      </c>
      <c r="BQ20">
        <f t="shared" si="39"/>
        <v>0.45633880336189148</v>
      </c>
      <c r="BR20">
        <f t="shared" si="40"/>
        <v>0.45633880336189148</v>
      </c>
      <c r="BS20">
        <f t="shared" si="41"/>
        <v>0.45633880336189148</v>
      </c>
      <c r="BT20">
        <f t="shared" si="10"/>
        <v>18.122886221557916</v>
      </c>
      <c r="BU20">
        <f t="shared" si="11"/>
        <v>0.42431669091455471</v>
      </c>
      <c r="BV20">
        <f t="shared" si="12"/>
        <v>34960.735601894106</v>
      </c>
      <c r="BW20">
        <f t="shared" si="13"/>
        <v>0.1568141147514312</v>
      </c>
      <c r="BX20">
        <f t="shared" si="14"/>
        <v>29428.582412782485</v>
      </c>
      <c r="BY20">
        <f t="shared" ref="BY20:BY57" si="96">$BZ$15/3.7065</f>
        <v>1.6187778227438283E-4</v>
      </c>
      <c r="BZ20">
        <f t="shared" ref="BZ20:BZ57" si="97">5.0452/BX20</f>
        <v>1.7143877096195386E-4</v>
      </c>
      <c r="CA20">
        <f t="shared" ref="CA20:CA57" si="98">LOG(($BZ$15^1.1098/2.8257)+(7.149/BX20)^0.8981)</f>
        <v>-3.1795962445284029</v>
      </c>
      <c r="CB20">
        <f t="shared" ref="CB20:CB57" si="99">-4*LOG(BY20-(BZ20*CA20))</f>
        <v>12.602362016336311</v>
      </c>
      <c r="CC20">
        <f t="shared" ref="CC20:CC57" si="100">1/CB20^2</f>
        <v>6.296454914154947E-3</v>
      </c>
      <c r="CD20">
        <f t="shared" si="15"/>
        <v>23.561884109960609</v>
      </c>
      <c r="CE20" s="11">
        <f t="shared" si="16"/>
        <v>2539823037.8755064</v>
      </c>
      <c r="CF20" s="18">
        <f t="shared" si="42"/>
        <v>0.16386212398163655</v>
      </c>
      <c r="CG20" s="18">
        <f t="shared" si="17"/>
        <v>32.772424796327307</v>
      </c>
      <c r="CH20">
        <f t="shared" ref="CH20:CH57" si="101">CH19+200</f>
        <v>600</v>
      </c>
      <c r="CI20" s="4">
        <f t="shared" si="18"/>
        <v>611.00757322719357</v>
      </c>
      <c r="CJ20" s="11"/>
      <c r="CK20" s="11"/>
      <c r="CQ20" s="13">
        <f t="shared" si="19"/>
        <v>0.89148438995069457</v>
      </c>
      <c r="CR20" s="14">
        <v>0.8</v>
      </c>
      <c r="CS20" s="14">
        <f t="shared" ref="CS20:CS57" si="102">0.27*CQ20/CR20/$CP$18</f>
        <v>0.18149615664762325</v>
      </c>
      <c r="CT20" s="14">
        <f t="shared" si="43"/>
        <v>-7.9530163620744415E-2</v>
      </c>
      <c r="CU20" s="14">
        <f t="shared" ref="CU20:CU57" si="103">($DC$12+$DE$12/$CP$18+$CS$13/$CP$18^2)*CS20^2</f>
        <v>5.6185638020565505E-3</v>
      </c>
      <c r="CV20" s="14">
        <f t="shared" ref="CV20:CV57" si="104">$CU$13*($DE$12/$CP$18+$CS$13/$CP$18^2)*CS20^5</f>
        <v>-7.8391198982896582E-6</v>
      </c>
      <c r="CW20" s="14">
        <f t="shared" si="44"/>
        <v>4.5405916007439182E-3</v>
      </c>
      <c r="CX20" s="14">
        <f t="shared" si="45"/>
        <v>0.97652946369394489</v>
      </c>
      <c r="CY20" s="14">
        <f t="shared" si="46"/>
        <v>0.93053026078193812</v>
      </c>
      <c r="CZ20" s="14">
        <f t="shared" si="47"/>
        <v>0.13053026078193808</v>
      </c>
      <c r="DA20" s="14">
        <v>0.85</v>
      </c>
      <c r="DB20" s="14">
        <f t="shared" si="48"/>
        <v>0.17081991213893954</v>
      </c>
      <c r="DC20" s="14">
        <f t="shared" si="49"/>
        <v>-7.4851918701877102E-2</v>
      </c>
      <c r="DD20" s="14">
        <f t="shared" si="50"/>
        <v>4.9769976931712014E-3</v>
      </c>
      <c r="DE20" s="14">
        <f t="shared" si="51"/>
        <v>-5.7892541195831541E-6</v>
      </c>
      <c r="DF20" s="14">
        <f t="shared" si="52"/>
        <v>4.0114609082932276E-3</v>
      </c>
      <c r="DG20" s="14">
        <f t="shared" ref="DG20:DG57" si="105">EXP(-$CY$13*DB20^2)</f>
        <v>0.97918138486603579</v>
      </c>
      <c r="DH20" s="14">
        <f t="shared" ref="DH20:DH57" si="106">1+DC20+DD20-DE20+DF20*DG20</f>
        <v>0.93405881609293206</v>
      </c>
      <c r="DI20" s="14">
        <f t="shared" ref="DI20:DI57" si="107">DH20-DA20</f>
        <v>8.4058816092932087E-2</v>
      </c>
      <c r="DJ20" s="14">
        <f t="shared" ref="DJ20:DJ57" si="108">(DI20-CZ20)/(DA20-CR20)</f>
        <v>-0.92942889378012106</v>
      </c>
      <c r="DK20" s="14">
        <f t="shared" ref="DK20:DK57" si="109">CR20-CZ20/DJ20</f>
        <v>0.9404413631375852</v>
      </c>
      <c r="DL20" s="14">
        <f t="shared" si="53"/>
        <v>0.85</v>
      </c>
      <c r="DM20" s="14">
        <f t="shared" si="54"/>
        <v>0.17081991213893954</v>
      </c>
      <c r="DN20" s="14">
        <f t="shared" si="55"/>
        <v>-7.4851918701877102E-2</v>
      </c>
      <c r="DO20" s="14">
        <f t="shared" si="56"/>
        <v>4.9769976931712014E-3</v>
      </c>
      <c r="DP20" s="14">
        <f t="shared" si="57"/>
        <v>-5.7892541195831541E-6</v>
      </c>
      <c r="DQ20" s="14">
        <f t="shared" si="58"/>
        <v>4.0114609082932285E-3</v>
      </c>
      <c r="DR20" s="14">
        <f t="shared" si="59"/>
        <v>0.97918138486603579</v>
      </c>
      <c r="DS20" s="14">
        <f t="shared" si="60"/>
        <v>0.93405881609293206</v>
      </c>
      <c r="DT20" s="14">
        <f t="shared" si="61"/>
        <v>8.4058816092932087E-2</v>
      </c>
      <c r="DU20" s="14">
        <f t="shared" si="62"/>
        <v>0.9404413631375852</v>
      </c>
      <c r="DV20" s="14">
        <f t="shared" si="63"/>
        <v>0.15439232153047752</v>
      </c>
      <c r="DW20" s="14">
        <f t="shared" si="64"/>
        <v>-6.7653479940872646E-2</v>
      </c>
      <c r="DX20" s="14">
        <f t="shared" si="65"/>
        <v>4.0657610055184852E-3</v>
      </c>
      <c r="DY20" s="14">
        <f t="shared" si="66"/>
        <v>-3.4918745310411993E-6</v>
      </c>
      <c r="DZ20" s="14">
        <f t="shared" si="67"/>
        <v>3.2646413662627029E-3</v>
      </c>
      <c r="EA20" s="14">
        <f t="shared" si="68"/>
        <v>0.98296037587574159</v>
      </c>
      <c r="EB20" s="14">
        <f t="shared" si="69"/>
        <v>0.93962478604365796</v>
      </c>
      <c r="EC20" s="14">
        <f t="shared" si="70"/>
        <v>-8.1657709392723987E-4</v>
      </c>
      <c r="ED20" s="14">
        <f t="shared" si="71"/>
        <v>-0.93845769504536791</v>
      </c>
      <c r="EE20" s="14">
        <f t="shared" si="72"/>
        <v>0.93957123644115725</v>
      </c>
      <c r="EI20">
        <f t="shared" si="20"/>
        <v>594.62008809711324</v>
      </c>
      <c r="ES20">
        <f t="shared" ref="ES20:ES57" si="110">(EI20*$EM$18)/(DK20*10.73*$EH$18)</f>
        <v>1.7896919926164694</v>
      </c>
      <c r="ET20">
        <f t="shared" si="73"/>
        <v>2.6704805791560267E-2</v>
      </c>
      <c r="EU20">
        <f t="shared" ref="EU20:EU57" si="111">EXP($EQ$18*ET20^$ER$18)</f>
        <v>1.0511580123761342</v>
      </c>
      <c r="EV20">
        <f t="shared" ref="EV20:EV57" si="112">$EP$18*10^-4*EU20</f>
        <v>1.3181720020606247E-2</v>
      </c>
      <c r="EX20" s="16">
        <v>260.60000000000002</v>
      </c>
      <c r="EY20" s="16">
        <v>1509.8</v>
      </c>
      <c r="FA20" s="22">
        <v>491</v>
      </c>
      <c r="FB20" s="22">
        <v>1000.3</v>
      </c>
    </row>
    <row r="21" spans="3:158">
      <c r="C21" s="4">
        <f t="shared" si="74"/>
        <v>611.00757322719357</v>
      </c>
      <c r="D21" s="4">
        <f>Sheet6!D21</f>
        <v>644.45404022941977</v>
      </c>
      <c r="E21" s="4">
        <f t="shared" si="21"/>
        <v>644.4631423060589</v>
      </c>
      <c r="F21" s="4">
        <f t="shared" si="22"/>
        <v>-9.1020766391238794E-3</v>
      </c>
      <c r="G21" s="4">
        <f t="shared" si="0"/>
        <v>627.73080672830667</v>
      </c>
      <c r="I21" s="4">
        <f t="shared" si="1"/>
        <v>627.73080672830667</v>
      </c>
      <c r="M21">
        <f t="shared" si="23"/>
        <v>94.229537572806422</v>
      </c>
      <c r="O21">
        <f t="shared" si="24"/>
        <v>1.2281742855928253</v>
      </c>
      <c r="P21">
        <f t="shared" si="25"/>
        <v>2.6175214195418007E-2</v>
      </c>
      <c r="Q21">
        <f t="shared" si="26"/>
        <v>122.81742855928253</v>
      </c>
      <c r="R21">
        <f t="shared" si="75"/>
        <v>689.61986136037149</v>
      </c>
      <c r="S21">
        <f t="shared" si="27"/>
        <v>407.73252193511053</v>
      </c>
      <c r="T21">
        <f t="shared" si="76"/>
        <v>0.80057704624271941</v>
      </c>
      <c r="U21">
        <f t="shared" si="28"/>
        <v>48.33</v>
      </c>
      <c r="V21">
        <f t="shared" si="29"/>
        <v>1.0234785713273544</v>
      </c>
      <c r="W21">
        <f t="shared" si="30"/>
        <v>49.464719352251038</v>
      </c>
      <c r="X21">
        <f t="shared" si="31"/>
        <v>60.751296352500518</v>
      </c>
      <c r="Y21">
        <f t="shared" si="2"/>
        <v>1.2281742855928253</v>
      </c>
      <c r="Z21">
        <f t="shared" si="32"/>
        <v>49.464719352251038</v>
      </c>
      <c r="AE21">
        <f t="shared" ref="AE21:AE57" si="113">10.715*(M21+100)^-0.515</f>
        <v>0.7104112138059181</v>
      </c>
      <c r="AF21">
        <f t="shared" ref="AF21:AF57" si="114">5.44*(M21+150)^-0.338</f>
        <v>0.84824852363957104</v>
      </c>
      <c r="AG21">
        <f t="shared" si="33"/>
        <v>2.9212758643106378</v>
      </c>
      <c r="AH21">
        <f t="shared" si="3"/>
        <v>0</v>
      </c>
      <c r="AI21">
        <f t="shared" si="4"/>
        <v>2.9212758643106378</v>
      </c>
      <c r="AJ21">
        <f t="shared" si="77"/>
        <v>2.9212758643106378</v>
      </c>
      <c r="AK21">
        <f t="shared" si="5"/>
        <v>0</v>
      </c>
      <c r="AL21">
        <f t="shared" si="6"/>
        <v>30</v>
      </c>
      <c r="AM21">
        <f t="shared" si="78"/>
        <v>30</v>
      </c>
      <c r="AO21">
        <f t="shared" si="79"/>
        <v>0.94112564726882564</v>
      </c>
      <c r="AQ21">
        <f t="shared" si="34"/>
        <v>0.93645208726638385</v>
      </c>
      <c r="AS21">
        <f t="shared" si="7"/>
        <v>0.36585384377407032</v>
      </c>
      <c r="AT21">
        <f t="shared" si="7"/>
        <v>0.21630831526139047</v>
      </c>
      <c r="AU21">
        <f t="shared" si="80"/>
        <v>0.58216215903546076</v>
      </c>
      <c r="AV21">
        <f t="shared" si="35"/>
        <v>0.62843975359069215</v>
      </c>
      <c r="AW21">
        <f t="shared" si="81"/>
        <v>0.37156024640930785</v>
      </c>
      <c r="AX21">
        <f t="shared" si="8"/>
        <v>0.61997487315740696</v>
      </c>
      <c r="AY21">
        <f t="shared" si="82"/>
        <v>0.61997487315740696</v>
      </c>
      <c r="AZ21">
        <f t="shared" si="83"/>
        <v>0.80344280998620676</v>
      </c>
      <c r="BA21">
        <f t="shared" si="84"/>
        <v>0.4750294785595231</v>
      </c>
      <c r="BB21">
        <f t="shared" si="9"/>
        <v>25.867925716057997</v>
      </c>
      <c r="BC21">
        <f t="shared" si="85"/>
        <v>1.3513754143318003E-2</v>
      </c>
      <c r="BD21">
        <f t="shared" si="86"/>
        <v>2.226173070197159E-3</v>
      </c>
      <c r="BE21">
        <f t="shared" si="87"/>
        <v>0.8715334295339886</v>
      </c>
      <c r="BF21">
        <f t="shared" si="88"/>
        <v>2.5543174762527468E-3</v>
      </c>
      <c r="BG21">
        <f t="shared" si="36"/>
        <v>3.8431881084371807E-3</v>
      </c>
      <c r="BH21">
        <f t="shared" si="37"/>
        <v>22.060109370430496</v>
      </c>
      <c r="BI21">
        <f t="shared" si="89"/>
        <v>1.742143723724513E-4</v>
      </c>
      <c r="BJ21">
        <f t="shared" si="90"/>
        <v>0.22253897172196568</v>
      </c>
      <c r="BK21">
        <f t="shared" si="91"/>
        <v>1.2130582890771884</v>
      </c>
      <c r="BL21">
        <f t="shared" si="92"/>
        <v>0.4283139344012919</v>
      </c>
      <c r="BM21">
        <f t="shared" si="38"/>
        <v>8.7721411529368358E-5</v>
      </c>
      <c r="BN21">
        <f t="shared" si="93"/>
        <v>1.0824820783342257</v>
      </c>
      <c r="BO21">
        <f t="shared" si="94"/>
        <v>0.99532383390651824</v>
      </c>
      <c r="BP21">
        <f t="shared" si="95"/>
        <v>1.0875677256573095</v>
      </c>
      <c r="BQ21">
        <f t="shared" si="39"/>
        <v>0.4658204115041471</v>
      </c>
      <c r="BR21">
        <f t="shared" si="40"/>
        <v>0.4658204115041471</v>
      </c>
      <c r="BS21">
        <f t="shared" si="41"/>
        <v>0.4658204115041471</v>
      </c>
      <c r="BT21">
        <f t="shared" si="10"/>
        <v>18.096857706226682</v>
      </c>
      <c r="BU21">
        <f t="shared" si="11"/>
        <v>0.41005295576919082</v>
      </c>
      <c r="BV21">
        <f t="shared" si="12"/>
        <v>34884.786321435742</v>
      </c>
      <c r="BW21">
        <f t="shared" si="13"/>
        <v>0.16348888086734384</v>
      </c>
      <c r="BX21">
        <f t="shared" si="14"/>
        <v>28165.779654249898</v>
      </c>
      <c r="BY21">
        <f t="shared" si="96"/>
        <v>1.6187778227438283E-4</v>
      </c>
      <c r="BZ21">
        <f t="shared" si="97"/>
        <v>1.7912516755909283E-4</v>
      </c>
      <c r="CA21">
        <f t="shared" si="98"/>
        <v>-3.1648812710020651</v>
      </c>
      <c r="CB21">
        <f t="shared" si="99"/>
        <v>12.549595933760832</v>
      </c>
      <c r="CC21">
        <f t="shared" si="100"/>
        <v>6.3495144276195107E-3</v>
      </c>
      <c r="CD21">
        <f t="shared" si="15"/>
        <v>24.054313458639701</v>
      </c>
      <c r="CE21" s="11">
        <f t="shared" si="16"/>
        <v>2497905098.766665</v>
      </c>
      <c r="CF21" s="18">
        <f t="shared" si="42"/>
        <v>0.16727784539432675</v>
      </c>
      <c r="CG21" s="18">
        <f t="shared" si="17"/>
        <v>33.455569078865352</v>
      </c>
      <c r="CH21">
        <f t="shared" si="101"/>
        <v>800</v>
      </c>
      <c r="CI21" s="4">
        <f t="shared" si="18"/>
        <v>644.4631423060589</v>
      </c>
      <c r="CJ21" s="11"/>
      <c r="CK21" s="11"/>
      <c r="CL21" s="11"/>
      <c r="CM21" s="11"/>
      <c r="CN21" s="11"/>
      <c r="CO21" s="11"/>
      <c r="CP21" s="11"/>
      <c r="CQ21" s="13">
        <f t="shared" si="19"/>
        <v>0.94112564726882564</v>
      </c>
      <c r="CR21" s="14">
        <v>0.8</v>
      </c>
      <c r="CS21" s="14">
        <f t="shared" si="102"/>
        <v>0.19160255617178631</v>
      </c>
      <c r="CT21" s="14">
        <f t="shared" si="43"/>
        <v>-8.3958707026948978E-2</v>
      </c>
      <c r="CU21" s="14">
        <f t="shared" si="103"/>
        <v>6.2617114186811354E-3</v>
      </c>
      <c r="CV21" s="14">
        <f t="shared" si="104"/>
        <v>-1.0278663208064474E-5</v>
      </c>
      <c r="CW21" s="14">
        <f t="shared" si="44"/>
        <v>5.0737837544716849E-3</v>
      </c>
      <c r="CX21" s="14">
        <f t="shared" si="45"/>
        <v>0.97387821411307063</v>
      </c>
      <c r="CY21" s="14">
        <f t="shared" si="46"/>
        <v>0.92725453051654094</v>
      </c>
      <c r="CZ21" s="14">
        <f t="shared" si="47"/>
        <v>0.1272545305165409</v>
      </c>
      <c r="DA21" s="14">
        <v>0.85</v>
      </c>
      <c r="DB21" s="14">
        <f t="shared" si="48"/>
        <v>0.18033181757344596</v>
      </c>
      <c r="DC21" s="14">
        <f t="shared" si="49"/>
        <v>-7.9019959554775518E-2</v>
      </c>
      <c r="DD21" s="14">
        <f t="shared" si="50"/>
        <v>5.5467063085895187E-3</v>
      </c>
      <c r="DE21" s="14">
        <f t="shared" si="51"/>
        <v>-7.5908767939725061E-6</v>
      </c>
      <c r="DF21" s="14">
        <f t="shared" si="52"/>
        <v>4.4811906362835678E-3</v>
      </c>
      <c r="DG21" s="14">
        <f t="shared" si="105"/>
        <v>0.97682612997619167</v>
      </c>
      <c r="DH21" s="14">
        <f t="shared" si="106"/>
        <v>0.93091168173753458</v>
      </c>
      <c r="DI21" s="14">
        <f t="shared" si="107"/>
        <v>8.0911681737534602E-2</v>
      </c>
      <c r="DJ21" s="14">
        <f t="shared" si="108"/>
        <v>-0.92685697558012714</v>
      </c>
      <c r="DK21" s="14">
        <f t="shared" si="109"/>
        <v>0.93729683637207484</v>
      </c>
      <c r="DL21" s="14">
        <f t="shared" si="53"/>
        <v>0.85</v>
      </c>
      <c r="DM21" s="14">
        <f t="shared" si="54"/>
        <v>0.18033181757344596</v>
      </c>
      <c r="DN21" s="14">
        <f t="shared" si="55"/>
        <v>-7.9019959554775518E-2</v>
      </c>
      <c r="DO21" s="14">
        <f t="shared" si="56"/>
        <v>5.5467063085895187E-3</v>
      </c>
      <c r="DP21" s="14">
        <f t="shared" si="57"/>
        <v>-7.5908767939725061E-6</v>
      </c>
      <c r="DQ21" s="14">
        <f t="shared" si="58"/>
        <v>4.481190636283567E-3</v>
      </c>
      <c r="DR21" s="14">
        <f t="shared" si="59"/>
        <v>0.97682612997619167</v>
      </c>
      <c r="DS21" s="14">
        <f t="shared" si="60"/>
        <v>0.93091168173753458</v>
      </c>
      <c r="DT21" s="14">
        <f t="shared" si="61"/>
        <v>8.0911681737534602E-2</v>
      </c>
      <c r="DU21" s="14">
        <f t="shared" si="62"/>
        <v>0.93729683637207484</v>
      </c>
      <c r="DV21" s="14">
        <f t="shared" si="63"/>
        <v>0.16353628753376195</v>
      </c>
      <c r="DW21" s="14">
        <f t="shared" si="64"/>
        <v>-7.166029267903791E-2</v>
      </c>
      <c r="DX21" s="14">
        <f t="shared" si="65"/>
        <v>4.5616159678753517E-3</v>
      </c>
      <c r="DY21" s="14">
        <f t="shared" si="66"/>
        <v>-4.6558696752839144E-6</v>
      </c>
      <c r="DZ21" s="14">
        <f t="shared" si="67"/>
        <v>3.6703404532242366E-3</v>
      </c>
      <c r="EA21" s="14">
        <f t="shared" si="68"/>
        <v>0.98090220978332043</v>
      </c>
      <c r="EB21" s="14">
        <f t="shared" si="69"/>
        <v>0.93650622421973739</v>
      </c>
      <c r="EC21" s="14">
        <f t="shared" si="70"/>
        <v>-7.9061215233744431E-4</v>
      </c>
      <c r="ED21" s="14">
        <f t="shared" si="71"/>
        <v>-0.93591357127355834</v>
      </c>
      <c r="EE21" s="14">
        <f t="shared" si="72"/>
        <v>0.93645208726638385</v>
      </c>
      <c r="EI21">
        <f t="shared" si="20"/>
        <v>627.73080672830667</v>
      </c>
      <c r="ES21">
        <f t="shared" si="110"/>
        <v>1.8956874370440924</v>
      </c>
      <c r="ET21">
        <f t="shared" si="73"/>
        <v>2.8286411883506606E-2</v>
      </c>
      <c r="EU21">
        <f t="shared" si="111"/>
        <v>1.0551872421262261</v>
      </c>
      <c r="EV21">
        <f t="shared" si="112"/>
        <v>1.3232247322723602E-2</v>
      </c>
      <c r="EX21" s="16">
        <v>355.1</v>
      </c>
      <c r="EY21" s="16">
        <v>2140.4</v>
      </c>
      <c r="FA21" s="22">
        <v>802</v>
      </c>
      <c r="FB21" s="22">
        <v>1750.1</v>
      </c>
    </row>
    <row r="22" spans="3:158">
      <c r="C22" s="4">
        <f t="shared" si="74"/>
        <v>644.4631423060589</v>
      </c>
      <c r="D22" s="4">
        <f>Sheet6!D22</f>
        <v>678.59311636476252</v>
      </c>
      <c r="E22" s="4">
        <f t="shared" si="21"/>
        <v>678.61489900890888</v>
      </c>
      <c r="F22" s="4">
        <f t="shared" si="22"/>
        <v>-2.1782644146355779E-2</v>
      </c>
      <c r="G22" s="4">
        <f t="shared" si="0"/>
        <v>661.52812933541077</v>
      </c>
      <c r="I22" s="4">
        <f t="shared" si="1"/>
        <v>661.52812933541077</v>
      </c>
      <c r="M22">
        <f t="shared" si="23"/>
        <v>99.79204868345542</v>
      </c>
      <c r="O22">
        <f t="shared" si="24"/>
        <v>1.2272737134428351</v>
      </c>
      <c r="P22">
        <f t="shared" si="25"/>
        <v>2.475438683894933E-2</v>
      </c>
      <c r="Q22">
        <f t="shared" si="26"/>
        <v>122.72737134428351</v>
      </c>
      <c r="R22">
        <f t="shared" si="75"/>
        <v>689.11419009815199</v>
      </c>
      <c r="S22">
        <f t="shared" si="27"/>
        <v>371.8305733175813</v>
      </c>
      <c r="T22">
        <f t="shared" si="76"/>
        <v>0.80002079513165447</v>
      </c>
      <c r="U22">
        <f t="shared" si="28"/>
        <v>48.33</v>
      </c>
      <c r="V22">
        <f t="shared" si="29"/>
        <v>1.022728094535696</v>
      </c>
      <c r="W22">
        <f t="shared" si="30"/>
        <v>49.42844880891019</v>
      </c>
      <c r="X22">
        <f t="shared" si="31"/>
        <v>60.662235919430287</v>
      </c>
      <c r="Y22">
        <f t="shared" si="2"/>
        <v>1.2272737134428351</v>
      </c>
      <c r="Z22">
        <f t="shared" si="32"/>
        <v>49.42844880891019</v>
      </c>
      <c r="AE22">
        <f t="shared" si="113"/>
        <v>0.70015533484721559</v>
      </c>
      <c r="AF22">
        <f t="shared" si="114"/>
        <v>0.84181629778628497</v>
      </c>
      <c r="AG22">
        <f t="shared" si="33"/>
        <v>2.8483985609139055</v>
      </c>
      <c r="AH22">
        <f t="shared" si="3"/>
        <v>0</v>
      </c>
      <c r="AI22">
        <f t="shared" si="4"/>
        <v>2.8483985609139055</v>
      </c>
      <c r="AJ22">
        <f t="shared" si="77"/>
        <v>2.8483985609139055</v>
      </c>
      <c r="AK22">
        <f t="shared" si="5"/>
        <v>0</v>
      </c>
      <c r="AL22">
        <f t="shared" si="6"/>
        <v>30</v>
      </c>
      <c r="AM22">
        <f t="shared" si="78"/>
        <v>30</v>
      </c>
      <c r="AO22">
        <f t="shared" si="79"/>
        <v>0.99179629585518858</v>
      </c>
      <c r="AQ22">
        <f t="shared" si="34"/>
        <v>0.93330236056168148</v>
      </c>
      <c r="AS22">
        <f t="shared" si="7"/>
        <v>0.36558557746485443</v>
      </c>
      <c r="AT22">
        <f t="shared" si="7"/>
        <v>0.1972617845034278</v>
      </c>
      <c r="AU22">
        <f t="shared" si="80"/>
        <v>0.56284736196828222</v>
      </c>
      <c r="AV22">
        <f t="shared" si="35"/>
        <v>0.64952881041566657</v>
      </c>
      <c r="AW22">
        <f t="shared" si="81"/>
        <v>0.35047118958433343</v>
      </c>
      <c r="AX22">
        <f t="shared" si="8"/>
        <v>0.64940634895440974</v>
      </c>
      <c r="AY22">
        <f t="shared" si="82"/>
        <v>0.64940634895440974</v>
      </c>
      <c r="AZ22">
        <f t="shared" si="83"/>
        <v>0.80270646102550469</v>
      </c>
      <c r="BA22">
        <f t="shared" si="84"/>
        <v>0.43312241700657522</v>
      </c>
      <c r="BB22">
        <f t="shared" si="9"/>
        <v>25.858440007955824</v>
      </c>
      <c r="BC22">
        <f t="shared" si="85"/>
        <v>1.3179042017893746E-2</v>
      </c>
      <c r="BD22">
        <f t="shared" si="86"/>
        <v>2.2204360838289799E-3</v>
      </c>
      <c r="BE22">
        <f t="shared" si="87"/>
        <v>0.87453326834157319</v>
      </c>
      <c r="BF22">
        <f t="shared" si="88"/>
        <v>2.5389955582132608E-3</v>
      </c>
      <c r="BG22">
        <f t="shared" si="36"/>
        <v>3.8166338548956944E-3</v>
      </c>
      <c r="BH22">
        <f t="shared" si="37"/>
        <v>20.911499952235928</v>
      </c>
      <c r="BI22">
        <f t="shared" si="89"/>
        <v>1.8251363429755345E-4</v>
      </c>
      <c r="BJ22">
        <f t="shared" si="90"/>
        <v>0.23402141045575262</v>
      </c>
      <c r="BK22">
        <f t="shared" si="91"/>
        <v>1.2243018730697726</v>
      </c>
      <c r="BL22">
        <f t="shared" si="92"/>
        <v>0.4372034086903549</v>
      </c>
      <c r="BM22">
        <f t="shared" si="38"/>
        <v>7.9286191104587165E-5</v>
      </c>
      <c r="BN22">
        <f t="shared" si="93"/>
        <v>1.0830688129997792</v>
      </c>
      <c r="BO22">
        <f t="shared" si="94"/>
        <v>0.99577247602906238</v>
      </c>
      <c r="BP22">
        <f t="shared" si="95"/>
        <v>1.0876669511079848</v>
      </c>
      <c r="BQ22">
        <f t="shared" si="39"/>
        <v>0.47553169854425653</v>
      </c>
      <c r="BR22">
        <f t="shared" si="40"/>
        <v>0.47553169854425653</v>
      </c>
      <c r="BS22">
        <f t="shared" si="41"/>
        <v>0.47553169854425653</v>
      </c>
      <c r="BT22">
        <f t="shared" si="10"/>
        <v>18.070328000997428</v>
      </c>
      <c r="BU22">
        <f t="shared" si="11"/>
        <v>0.39542144233703996</v>
      </c>
      <c r="BV22">
        <f t="shared" si="12"/>
        <v>34807.199070707735</v>
      </c>
      <c r="BW22">
        <f t="shared" si="13"/>
        <v>0.17058583611129699</v>
      </c>
      <c r="BX22">
        <f t="shared" si="14"/>
        <v>26933.94939504681</v>
      </c>
      <c r="BY22">
        <f t="shared" si="96"/>
        <v>1.6187778227438283E-4</v>
      </c>
      <c r="BZ22">
        <f t="shared" si="97"/>
        <v>1.8731749755673854E-4</v>
      </c>
      <c r="CA22">
        <f t="shared" si="98"/>
        <v>-3.14979499088063</v>
      </c>
      <c r="CB22">
        <f t="shared" si="99"/>
        <v>12.495383925024081</v>
      </c>
      <c r="CC22">
        <f t="shared" si="100"/>
        <v>6.4047294804104099E-3</v>
      </c>
      <c r="CD22">
        <f t="shared" si="15"/>
        <v>24.556118035454716</v>
      </c>
      <c r="CE22" s="11">
        <f t="shared" si="16"/>
        <v>2457171586.9781289</v>
      </c>
      <c r="CF22" s="18">
        <f t="shared" si="42"/>
        <v>0.17075878351425014</v>
      </c>
      <c r="CG22" s="18">
        <f t="shared" si="17"/>
        <v>34.15175670285003</v>
      </c>
      <c r="CH22">
        <f t="shared" si="101"/>
        <v>1000</v>
      </c>
      <c r="CI22" s="4">
        <f t="shared" si="18"/>
        <v>678.61489900890888</v>
      </c>
      <c r="CJ22" s="11"/>
      <c r="CK22" s="11"/>
      <c r="CL22" s="11"/>
      <c r="CM22" s="11"/>
      <c r="CN22" s="11"/>
      <c r="CO22" s="11"/>
      <c r="CP22" s="11"/>
      <c r="CQ22" s="13">
        <f t="shared" si="19"/>
        <v>0.99179629585518858</v>
      </c>
      <c r="CR22" s="14">
        <v>0.8</v>
      </c>
      <c r="CS22" s="14">
        <f t="shared" si="102"/>
        <v>0.20191852813600189</v>
      </c>
      <c r="CT22" s="14">
        <f t="shared" si="43"/>
        <v>-8.8479083399512895E-2</v>
      </c>
      <c r="CU22" s="14">
        <f t="shared" si="103"/>
        <v>6.9541298353307072E-3</v>
      </c>
      <c r="CV22" s="14">
        <f t="shared" si="104"/>
        <v>-1.3360139774033548E-5</v>
      </c>
      <c r="CW22" s="14">
        <f t="shared" si="44"/>
        <v>5.6509089754776583E-3</v>
      </c>
      <c r="CX22" s="14">
        <f t="shared" si="45"/>
        <v>0.97103190113220639</v>
      </c>
      <c r="CY22" s="14">
        <f t="shared" si="46"/>
        <v>0.9239756194611749</v>
      </c>
      <c r="CZ22" s="14">
        <f t="shared" si="47"/>
        <v>0.12397561946117486</v>
      </c>
      <c r="DA22" s="14">
        <v>0.85</v>
      </c>
      <c r="DB22" s="14">
        <f t="shared" si="48"/>
        <v>0.19004096765741357</v>
      </c>
      <c r="DC22" s="14">
        <f t="shared" si="49"/>
        <v>-8.3274431434835677E-2</v>
      </c>
      <c r="DD22" s="14">
        <f t="shared" si="50"/>
        <v>6.1600596465213207E-3</v>
      </c>
      <c r="DE22" s="14">
        <f t="shared" si="51"/>
        <v>-9.8665724250378801E-6</v>
      </c>
      <c r="DF22" s="14">
        <f t="shared" si="52"/>
        <v>4.9893271608483399E-3</v>
      </c>
      <c r="DG22" s="14">
        <f t="shared" si="105"/>
        <v>0.97429677411944937</v>
      </c>
      <c r="DH22" s="14">
        <f t="shared" si="106"/>
        <v>0.92775658014195184</v>
      </c>
      <c r="DI22" s="14">
        <f t="shared" si="107"/>
        <v>7.7756580141951859E-2</v>
      </c>
      <c r="DJ22" s="14">
        <f t="shared" si="108"/>
        <v>-0.92438078638446119</v>
      </c>
      <c r="DK22" s="14">
        <f t="shared" si="109"/>
        <v>0.93411747765342668</v>
      </c>
      <c r="DL22" s="14">
        <f t="shared" si="53"/>
        <v>0.85</v>
      </c>
      <c r="DM22" s="14">
        <f t="shared" si="54"/>
        <v>0.19004096765741357</v>
      </c>
      <c r="DN22" s="14">
        <f t="shared" si="55"/>
        <v>-8.3274431434835677E-2</v>
      </c>
      <c r="DO22" s="14">
        <f t="shared" si="56"/>
        <v>6.1600596465213207E-3</v>
      </c>
      <c r="DP22" s="14">
        <f t="shared" si="57"/>
        <v>-9.8665724250378801E-6</v>
      </c>
      <c r="DQ22" s="14">
        <f t="shared" si="58"/>
        <v>4.9893271608483399E-3</v>
      </c>
      <c r="DR22" s="14">
        <f t="shared" si="59"/>
        <v>0.97429677411944937</v>
      </c>
      <c r="DS22" s="14">
        <f t="shared" si="60"/>
        <v>0.92775658014195184</v>
      </c>
      <c r="DT22" s="14">
        <f t="shared" si="61"/>
        <v>7.7756580141951859E-2</v>
      </c>
      <c r="DU22" s="14">
        <f t="shared" si="62"/>
        <v>0.93411747765342668</v>
      </c>
      <c r="DV22" s="14">
        <f t="shared" si="63"/>
        <v>0.17292773807700199</v>
      </c>
      <c r="DW22" s="14">
        <f t="shared" si="64"/>
        <v>-7.5775551162390417E-2</v>
      </c>
      <c r="DX22" s="14">
        <f t="shared" si="65"/>
        <v>5.1005824574950741E-3</v>
      </c>
      <c r="DY22" s="14">
        <f t="shared" si="66"/>
        <v>-6.1553598436834883E-6</v>
      </c>
      <c r="DZ22" s="14">
        <f t="shared" si="67"/>
        <v>4.1131736508334656E-3</v>
      </c>
      <c r="EA22" s="14">
        <f t="shared" si="68"/>
        <v>0.97866998635251135</v>
      </c>
      <c r="EB22" s="14">
        <f t="shared" si="69"/>
        <v>0.93335662625567506</v>
      </c>
      <c r="EC22" s="14">
        <f t="shared" si="70"/>
        <v>-7.6085139775161625E-4</v>
      </c>
      <c r="ED22" s="14">
        <f t="shared" si="71"/>
        <v>-0.93342589114718788</v>
      </c>
      <c r="EE22" s="14">
        <f t="shared" si="72"/>
        <v>0.93330236056168148</v>
      </c>
      <c r="EI22">
        <f t="shared" si="20"/>
        <v>661.52812933541077</v>
      </c>
      <c r="ES22">
        <f t="shared" si="110"/>
        <v>2.0045516841107598</v>
      </c>
      <c r="ET22">
        <f t="shared" si="73"/>
        <v>2.9910824680543017E-2</v>
      </c>
      <c r="EU22">
        <f t="shared" si="111"/>
        <v>1.0594091579494369</v>
      </c>
      <c r="EV22">
        <f t="shared" si="112"/>
        <v>1.3285190944592908E-2</v>
      </c>
      <c r="EX22" s="16">
        <v>472.9</v>
      </c>
      <c r="EY22" s="16">
        <v>3019.3</v>
      </c>
      <c r="FA22" s="22">
        <v>1124.9000000000001</v>
      </c>
      <c r="FB22" s="22">
        <v>2538.3000000000002</v>
      </c>
    </row>
    <row r="23" spans="3:158">
      <c r="C23" s="4">
        <f t="shared" si="74"/>
        <v>678.61489900890888</v>
      </c>
      <c r="D23" s="4">
        <f>Sheet6!D23</f>
        <v>713.43623959162096</v>
      </c>
      <c r="E23" s="4">
        <f t="shared" si="21"/>
        <v>713.47862959802353</v>
      </c>
      <c r="F23" s="4">
        <f t="shared" si="22"/>
        <v>-4.2390006402570179E-2</v>
      </c>
      <c r="G23" s="4">
        <f t="shared" si="0"/>
        <v>696.02556930026492</v>
      </c>
      <c r="I23" s="4">
        <f t="shared" si="1"/>
        <v>696.02556930026492</v>
      </c>
      <c r="M23">
        <f t="shared" si="23"/>
        <v>105.4973183556454</v>
      </c>
      <c r="O23">
        <f t="shared" si="24"/>
        <v>1.2263551667972665</v>
      </c>
      <c r="P23">
        <f t="shared" si="25"/>
        <v>2.3447356191991692E-2</v>
      </c>
      <c r="Q23">
        <f t="shared" si="26"/>
        <v>122.63551667972665</v>
      </c>
      <c r="R23">
        <f t="shared" si="75"/>
        <v>688.59842615666514</v>
      </c>
      <c r="S23">
        <f t="shared" si="27"/>
        <v>338.82058472131621</v>
      </c>
      <c r="T23">
        <f t="shared" si="76"/>
        <v>0.79945026816443554</v>
      </c>
      <c r="U23">
        <f t="shared" si="28"/>
        <v>48.33</v>
      </c>
      <c r="V23">
        <f t="shared" si="29"/>
        <v>1.0219626389977221</v>
      </c>
      <c r="W23">
        <f t="shared" si="30"/>
        <v>49.391454342759907</v>
      </c>
      <c r="X23">
        <f t="shared" si="31"/>
        <v>60.571465228874899</v>
      </c>
      <c r="Y23">
        <f t="shared" si="2"/>
        <v>1.2263551667972665</v>
      </c>
      <c r="Z23">
        <f t="shared" si="32"/>
        <v>49.391454342759907</v>
      </c>
      <c r="AE23">
        <f t="shared" si="113"/>
        <v>0.69007612728011003</v>
      </c>
      <c r="AF23">
        <f t="shared" si="114"/>
        <v>0.83541508819814936</v>
      </c>
      <c r="AG23">
        <f t="shared" si="33"/>
        <v>2.7775980920504177</v>
      </c>
      <c r="AH23">
        <f t="shared" si="3"/>
        <v>0</v>
      </c>
      <c r="AI23">
        <f t="shared" si="4"/>
        <v>2.7775980920504177</v>
      </c>
      <c r="AJ23">
        <f t="shared" si="77"/>
        <v>2.7775980920504177</v>
      </c>
      <c r="AK23">
        <f t="shared" si="5"/>
        <v>0</v>
      </c>
      <c r="AL23">
        <f t="shared" si="6"/>
        <v>30</v>
      </c>
      <c r="AM23">
        <f t="shared" si="78"/>
        <v>30</v>
      </c>
      <c r="AO23">
        <f t="shared" si="79"/>
        <v>1.0435165956525712</v>
      </c>
      <c r="AQ23">
        <f t="shared" si="34"/>
        <v>0.93012421304668358</v>
      </c>
      <c r="AS23">
        <f t="shared" si="7"/>
        <v>0.36531195683551121</v>
      </c>
      <c r="AT23">
        <f t="shared" si="7"/>
        <v>0.1797494825997985</v>
      </c>
      <c r="AU23">
        <f t="shared" si="80"/>
        <v>0.54506143943530971</v>
      </c>
      <c r="AV23">
        <f t="shared" si="35"/>
        <v>0.67022161247359346</v>
      </c>
      <c r="AW23">
        <f t="shared" si="81"/>
        <v>0.32977838752640654</v>
      </c>
      <c r="AX23">
        <f t="shared" si="8"/>
        <v>0.6756300026519344</v>
      </c>
      <c r="AY23">
        <f t="shared" si="82"/>
        <v>0.6756300026519344</v>
      </c>
      <c r="AZ23">
        <f t="shared" si="83"/>
        <v>0.80195555443735222</v>
      </c>
      <c r="BA23">
        <f t="shared" si="84"/>
        <v>0.39459725662101836</v>
      </c>
      <c r="BB23">
        <f t="shared" si="9"/>
        <v>25.848761388984251</v>
      </c>
      <c r="BC23">
        <f t="shared" si="85"/>
        <v>1.2853866407675725E-2</v>
      </c>
      <c r="BD23">
        <f t="shared" si="86"/>
        <v>2.214762418195201E-3</v>
      </c>
      <c r="BE23">
        <f t="shared" si="87"/>
        <v>0.87745725736489089</v>
      </c>
      <c r="BF23">
        <f t="shared" si="88"/>
        <v>2.5240687219869802E-3</v>
      </c>
      <c r="BG23">
        <f t="shared" si="36"/>
        <v>3.7906463916917103E-3</v>
      </c>
      <c r="BH23">
        <f t="shared" si="37"/>
        <v>19.813447863330165</v>
      </c>
      <c r="BI23">
        <f t="shared" si="89"/>
        <v>1.9131684792263076E-4</v>
      </c>
      <c r="BJ23">
        <f t="shared" si="90"/>
        <v>0.24631092084047523</v>
      </c>
      <c r="BK23">
        <f t="shared" si="91"/>
        <v>1.2363369204283516</v>
      </c>
      <c r="BL23">
        <f t="shared" si="92"/>
        <v>0.44634781651238531</v>
      </c>
      <c r="BM23">
        <f t="shared" si="38"/>
        <v>7.1608711666676649E-5</v>
      </c>
      <c r="BN23">
        <f t="shared" si="93"/>
        <v>1.0836031293229322</v>
      </c>
      <c r="BO23">
        <f t="shared" si="94"/>
        <v>0.99618100388429487</v>
      </c>
      <c r="BP23">
        <f t="shared" si="95"/>
        <v>1.0877572701123213</v>
      </c>
      <c r="BQ23">
        <f t="shared" si="39"/>
        <v>0.48551808241010752</v>
      </c>
      <c r="BR23">
        <f t="shared" si="40"/>
        <v>0.48551808241010752</v>
      </c>
      <c r="BS23">
        <f t="shared" si="41"/>
        <v>0.48551808241010752</v>
      </c>
      <c r="BT23">
        <f t="shared" si="10"/>
        <v>18.043288836905429</v>
      </c>
      <c r="BU23">
        <f t="shared" si="11"/>
        <v>0.38041492733394322</v>
      </c>
      <c r="BV23">
        <f t="shared" si="12"/>
        <v>34727.94464744065</v>
      </c>
      <c r="BW23">
        <f t="shared" si="13"/>
        <v>0.17817508718252281</v>
      </c>
      <c r="BX23">
        <f t="shared" si="14"/>
        <v>25728.000283037432</v>
      </c>
      <c r="BY23">
        <f t="shared" si="96"/>
        <v>1.6187778227438283E-4</v>
      </c>
      <c r="BZ23">
        <f t="shared" si="97"/>
        <v>1.960976346586221E-4</v>
      </c>
      <c r="CA23">
        <f t="shared" si="98"/>
        <v>-3.1342582574304458</v>
      </c>
      <c r="CB23">
        <f t="shared" si="99"/>
        <v>12.439437710242258</v>
      </c>
      <c r="CC23">
        <f t="shared" si="100"/>
        <v>6.4624694120984779E-3</v>
      </c>
      <c r="CD23">
        <f t="shared" si="15"/>
        <v>25.06927404503562</v>
      </c>
      <c r="CE23" s="11">
        <f t="shared" si="16"/>
        <v>2417526012.6798787</v>
      </c>
      <c r="CF23" s="18">
        <f t="shared" si="42"/>
        <v>0.1743186529455733</v>
      </c>
      <c r="CG23" s="18">
        <f t="shared" si="17"/>
        <v>34.86373058911466</v>
      </c>
      <c r="CH23">
        <f t="shared" si="101"/>
        <v>1200</v>
      </c>
      <c r="CI23" s="4">
        <f t="shared" si="18"/>
        <v>713.47862959802353</v>
      </c>
      <c r="CJ23" s="11"/>
      <c r="CK23" s="11"/>
      <c r="CL23" s="11"/>
      <c r="CM23" s="11"/>
      <c r="CN23" s="11"/>
      <c r="CO23" s="11"/>
      <c r="CP23" s="11"/>
      <c r="CQ23" s="13">
        <f t="shared" si="19"/>
        <v>1.0435165956525712</v>
      </c>
      <c r="CR23" s="14">
        <v>0.8</v>
      </c>
      <c r="CS23" s="14">
        <f t="shared" si="102"/>
        <v>0.21244819723588032</v>
      </c>
      <c r="CT23" s="14">
        <f t="shared" si="43"/>
        <v>-9.3093100147049329E-2</v>
      </c>
      <c r="CU23" s="14">
        <f t="shared" si="103"/>
        <v>7.6983304902665762E-3</v>
      </c>
      <c r="CV23" s="14">
        <f t="shared" si="104"/>
        <v>-1.7226434351433456E-5</v>
      </c>
      <c r="CW23" s="14">
        <f t="shared" si="44"/>
        <v>6.2747618243114223E-3</v>
      </c>
      <c r="CX23" s="14">
        <f t="shared" si="45"/>
        <v>0.96798200232019971</v>
      </c>
      <c r="CY23" s="14">
        <f t="shared" si="46"/>
        <v>0.92069631329234802</v>
      </c>
      <c r="CZ23" s="14">
        <f t="shared" si="47"/>
        <v>0.12069631329234798</v>
      </c>
      <c r="DA23" s="14">
        <v>0.85</v>
      </c>
      <c r="DB23" s="14">
        <f t="shared" si="48"/>
        <v>0.19995124445729914</v>
      </c>
      <c r="DC23" s="14">
        <f t="shared" si="49"/>
        <v>-8.7617035432517018E-2</v>
      </c>
      <c r="DD23" s="14">
        <f t="shared" si="50"/>
        <v>6.8192823720008436E-3</v>
      </c>
      <c r="DE23" s="14">
        <f t="shared" si="51"/>
        <v>-1.2721862572420107E-5</v>
      </c>
      <c r="DF23" s="14">
        <f t="shared" si="52"/>
        <v>5.5382638030868538E-3</v>
      </c>
      <c r="DG23" s="14">
        <f t="shared" si="105"/>
        <v>0.97158556333481871</v>
      </c>
      <c r="DH23" s="14">
        <f t="shared" si="106"/>
        <v>0.92459586595907517</v>
      </c>
      <c r="DI23" s="14">
        <f t="shared" si="107"/>
        <v>7.4595865959075192E-2</v>
      </c>
      <c r="DJ23" s="14">
        <f t="shared" si="108"/>
        <v>-0.92200894666545696</v>
      </c>
      <c r="DK23" s="14">
        <f t="shared" si="109"/>
        <v>0.93090579405857077</v>
      </c>
      <c r="DL23" s="14">
        <f t="shared" si="53"/>
        <v>0.85</v>
      </c>
      <c r="DM23" s="14">
        <f t="shared" si="54"/>
        <v>0.19995124445729914</v>
      </c>
      <c r="DN23" s="14">
        <f t="shared" si="55"/>
        <v>-8.7617035432517018E-2</v>
      </c>
      <c r="DO23" s="14">
        <f t="shared" si="56"/>
        <v>6.8192823720008436E-3</v>
      </c>
      <c r="DP23" s="14">
        <f t="shared" si="57"/>
        <v>-1.2721862572420107E-5</v>
      </c>
      <c r="DQ23" s="14">
        <f t="shared" si="58"/>
        <v>5.5382638030868538E-3</v>
      </c>
      <c r="DR23" s="14">
        <f t="shared" si="59"/>
        <v>0.97158556333481871</v>
      </c>
      <c r="DS23" s="14">
        <f t="shared" si="60"/>
        <v>0.92459586595907517</v>
      </c>
      <c r="DT23" s="14">
        <f t="shared" si="61"/>
        <v>7.4595865959075192E-2</v>
      </c>
      <c r="DU23" s="14">
        <f t="shared" si="62"/>
        <v>0.93090579405857077</v>
      </c>
      <c r="DV23" s="14">
        <f t="shared" si="63"/>
        <v>0.18257331609003907</v>
      </c>
      <c r="DW23" s="14">
        <f t="shared" si="64"/>
        <v>-8.0002166269634009E-2</v>
      </c>
      <c r="DX23" s="14">
        <f t="shared" si="65"/>
        <v>5.685452802914789E-3</v>
      </c>
      <c r="DY23" s="14">
        <f t="shared" si="66"/>
        <v>-8.0745190100235599E-6</v>
      </c>
      <c r="DZ23" s="14">
        <f t="shared" si="67"/>
        <v>4.5959163311401399E-3</v>
      </c>
      <c r="EA23" s="14">
        <f t="shared" si="68"/>
        <v>0.97625339098473685</v>
      </c>
      <c r="EB23" s="14">
        <f t="shared" si="69"/>
        <v>0.93017813995524845</v>
      </c>
      <c r="EC23" s="14">
        <f t="shared" si="70"/>
        <v>-7.2765410332231717E-4</v>
      </c>
      <c r="ED23" s="14">
        <f t="shared" si="71"/>
        <v>-0.9310027908244487</v>
      </c>
      <c r="EE23" s="14">
        <f t="shared" si="72"/>
        <v>0.93012421304668358</v>
      </c>
      <c r="EI23">
        <f t="shared" si="20"/>
        <v>696.02556930026492</v>
      </c>
      <c r="ES23">
        <f t="shared" si="110"/>
        <v>2.1163617376352306</v>
      </c>
      <c r="ET23">
        <f t="shared" si="73"/>
        <v>3.1579193191568045E-2</v>
      </c>
      <c r="EU23">
        <f t="shared" si="111"/>
        <v>1.0638316554371459</v>
      </c>
      <c r="EV23">
        <f t="shared" si="112"/>
        <v>1.3340649898421396E-2</v>
      </c>
      <c r="EX23" s="16">
        <v>591.20000000000005</v>
      </c>
      <c r="EY23" s="16">
        <v>3745.5</v>
      </c>
      <c r="FA23" s="22">
        <v>1603.3</v>
      </c>
      <c r="FB23" s="22">
        <v>3672.7</v>
      </c>
    </row>
    <row r="24" spans="3:158">
      <c r="C24" s="4">
        <f t="shared" si="74"/>
        <v>713.47862959802353</v>
      </c>
      <c r="D24" s="4">
        <f>Sheet6!D24</f>
        <v>749.00058132471929</v>
      </c>
      <c r="E24" s="4">
        <f t="shared" si="21"/>
        <v>749.07315814562025</v>
      </c>
      <c r="F24" s="4">
        <f t="shared" si="22"/>
        <v>-7.2576820900962957E-2</v>
      </c>
      <c r="G24" s="4">
        <f t="shared" si="0"/>
        <v>731.23960546137141</v>
      </c>
      <c r="I24" s="4">
        <f t="shared" si="1"/>
        <v>731.23960546137141</v>
      </c>
      <c r="M24">
        <f t="shared" si="23"/>
        <v>111.34849349915665</v>
      </c>
      <c r="O24">
        <f t="shared" si="24"/>
        <v>1.2254182487385654</v>
      </c>
      <c r="P24">
        <f t="shared" si="25"/>
        <v>2.2241321462471004E-2</v>
      </c>
      <c r="Q24">
        <f t="shared" si="26"/>
        <v>122.54182487385654</v>
      </c>
      <c r="R24">
        <f t="shared" si="75"/>
        <v>688.07234666670445</v>
      </c>
      <c r="S24">
        <f t="shared" si="27"/>
        <v>308.37927273411452</v>
      </c>
      <c r="T24">
        <f t="shared" si="76"/>
        <v>0.79886515065008434</v>
      </c>
      <c r="U24">
        <f t="shared" si="28"/>
        <v>48.33</v>
      </c>
      <c r="V24">
        <f t="shared" si="29"/>
        <v>1.0211818739488046</v>
      </c>
      <c r="W24">
        <f t="shared" si="30"/>
        <v>49.353719967945722</v>
      </c>
      <c r="X24">
        <f t="shared" si="31"/>
        <v>60.478949091853615</v>
      </c>
      <c r="Y24">
        <f t="shared" si="2"/>
        <v>1.2254182487385654</v>
      </c>
      <c r="Z24">
        <f t="shared" si="32"/>
        <v>49.353719967945722</v>
      </c>
      <c r="AE24">
        <f t="shared" si="113"/>
        <v>0.68017021459301696</v>
      </c>
      <c r="AF24">
        <f t="shared" si="114"/>
        <v>0.8290458303028857</v>
      </c>
      <c r="AG24">
        <f t="shared" si="33"/>
        <v>2.7088140169953911</v>
      </c>
      <c r="AH24">
        <f t="shared" si="3"/>
        <v>0</v>
      </c>
      <c r="AI24">
        <f t="shared" si="4"/>
        <v>2.7088140169953911</v>
      </c>
      <c r="AJ24">
        <f t="shared" si="77"/>
        <v>2.7088140169953911</v>
      </c>
      <c r="AK24">
        <f t="shared" si="5"/>
        <v>0</v>
      </c>
      <c r="AL24">
        <f t="shared" si="6"/>
        <v>30</v>
      </c>
      <c r="AM24">
        <f t="shared" si="78"/>
        <v>30</v>
      </c>
      <c r="AO24">
        <f t="shared" si="79"/>
        <v>1.0963112525657743</v>
      </c>
      <c r="AQ24">
        <f t="shared" si="34"/>
        <v>0.92691981825811176</v>
      </c>
      <c r="AS24">
        <f t="shared" si="7"/>
        <v>0.36503286365053078</v>
      </c>
      <c r="AT24">
        <f t="shared" si="7"/>
        <v>0.16359990277465544</v>
      </c>
      <c r="AU24">
        <f t="shared" si="80"/>
        <v>0.5286327664251862</v>
      </c>
      <c r="AV24">
        <f t="shared" si="35"/>
        <v>0.69052258360566721</v>
      </c>
      <c r="AW24">
        <f t="shared" si="81"/>
        <v>0.30947741639433279</v>
      </c>
      <c r="AX24">
        <f t="shared" si="8"/>
        <v>0.69910447760660976</v>
      </c>
      <c r="AY24">
        <f t="shared" si="82"/>
        <v>0.69910447760660976</v>
      </c>
      <c r="AZ24">
        <f t="shared" si="83"/>
        <v>0.80118977416660642</v>
      </c>
      <c r="BA24">
        <f t="shared" si="84"/>
        <v>0.359076078375209</v>
      </c>
      <c r="BB24">
        <f t="shared" si="9"/>
        <v>25.838885457708642</v>
      </c>
      <c r="BC24">
        <f t="shared" si="85"/>
        <v>1.2537950335583494E-2</v>
      </c>
      <c r="BD24">
        <f t="shared" si="86"/>
        <v>2.2091548125544734E-3</v>
      </c>
      <c r="BE24">
        <f t="shared" si="87"/>
        <v>0.88030701005748857</v>
      </c>
      <c r="BF24">
        <f t="shared" si="88"/>
        <v>2.5095276844497743E-3</v>
      </c>
      <c r="BG24">
        <f t="shared" si="36"/>
        <v>3.7652098595248114E-3</v>
      </c>
      <c r="BH24">
        <f t="shared" si="37"/>
        <v>18.760211594300529</v>
      </c>
      <c r="BI24">
        <f t="shared" si="89"/>
        <v>2.0070188657513361E-4</v>
      </c>
      <c r="BJ24">
        <f t="shared" si="90"/>
        <v>0.2595371958008369</v>
      </c>
      <c r="BK24">
        <f t="shared" si="91"/>
        <v>1.2492906621244204</v>
      </c>
      <c r="BL24">
        <f t="shared" si="92"/>
        <v>0.45579342608300205</v>
      </c>
      <c r="BM24">
        <f t="shared" si="38"/>
        <v>6.4602106349267137E-5</v>
      </c>
      <c r="BN24">
        <f t="shared" si="93"/>
        <v>1.084090995859524</v>
      </c>
      <c r="BO24">
        <f t="shared" si="94"/>
        <v>0.9965539897130502</v>
      </c>
      <c r="BP24">
        <f t="shared" si="95"/>
        <v>1.0878397026654616</v>
      </c>
      <c r="BQ24">
        <f t="shared" si="39"/>
        <v>0.49583018510700499</v>
      </c>
      <c r="BR24">
        <f t="shared" si="40"/>
        <v>0.49583018510700499</v>
      </c>
      <c r="BS24">
        <f t="shared" si="41"/>
        <v>0.49583018510700499</v>
      </c>
      <c r="BT24">
        <f t="shared" si="10"/>
        <v>18.015729731705608</v>
      </c>
      <c r="BU24">
        <f t="shared" si="11"/>
        <v>0.36502475997446088</v>
      </c>
      <c r="BV24">
        <f t="shared" si="12"/>
        <v>34646.986986637261</v>
      </c>
      <c r="BW24">
        <f t="shared" si="13"/>
        <v>0.18634041017771019</v>
      </c>
      <c r="BX24">
        <f t="shared" si="14"/>
        <v>24543.266153994889</v>
      </c>
      <c r="BY24">
        <f t="shared" si="96"/>
        <v>1.6187778227438283E-4</v>
      </c>
      <c r="BZ24">
        <f t="shared" si="97"/>
        <v>2.0556351254736308E-4</v>
      </c>
      <c r="CA24">
        <f t="shared" si="98"/>
        <v>-3.1181831241868014</v>
      </c>
      <c r="CB24">
        <f t="shared" si="99"/>
        <v>12.381435397102255</v>
      </c>
      <c r="CC24">
        <f t="shared" si="100"/>
        <v>6.5231596551196527E-3</v>
      </c>
      <c r="CD24">
        <f t="shared" si="15"/>
        <v>25.595969822811082</v>
      </c>
      <c r="CE24" s="11">
        <f t="shared" si="16"/>
        <v>2378885923.0200577</v>
      </c>
      <c r="CF24" s="18">
        <f t="shared" si="42"/>
        <v>0.17797264273798333</v>
      </c>
      <c r="CG24" s="18">
        <f t="shared" si="17"/>
        <v>35.594528547596667</v>
      </c>
      <c r="CH24">
        <f t="shared" si="101"/>
        <v>1400</v>
      </c>
      <c r="CI24" s="4">
        <f t="shared" si="18"/>
        <v>749.07315814562025</v>
      </c>
      <c r="CJ24" s="11"/>
      <c r="CK24" s="11"/>
      <c r="CL24" s="11"/>
      <c r="CM24" s="11"/>
      <c r="CN24" s="11"/>
      <c r="CO24" s="11"/>
      <c r="CP24" s="11"/>
      <c r="CQ24" s="13">
        <f t="shared" si="19"/>
        <v>1.0963112525657743</v>
      </c>
      <c r="CR24" s="14">
        <v>0.8</v>
      </c>
      <c r="CS24" s="14">
        <f t="shared" si="102"/>
        <v>0.22319659331470143</v>
      </c>
      <c r="CT24" s="14">
        <f t="shared" si="43"/>
        <v>-9.7802961306637709E-2</v>
      </c>
      <c r="CU24" s="14">
        <f t="shared" si="103"/>
        <v>8.4969991413469427E-3</v>
      </c>
      <c r="CV24" s="14">
        <f t="shared" si="104"/>
        <v>-2.2047936562471298E-5</v>
      </c>
      <c r="CW24" s="14">
        <f t="shared" si="44"/>
        <v>6.9483862371983295E-3</v>
      </c>
      <c r="CX24" s="14">
        <f t="shared" si="45"/>
        <v>0.9647195375086014</v>
      </c>
      <c r="CY24" s="14">
        <f t="shared" si="46"/>
        <v>0.91741932972845286</v>
      </c>
      <c r="CZ24" s="14">
        <f t="shared" si="47"/>
        <v>0.11741932972845281</v>
      </c>
      <c r="DA24" s="14">
        <v>0.85</v>
      </c>
      <c r="DB24" s="14">
        <f t="shared" si="48"/>
        <v>0.21006738194324842</v>
      </c>
      <c r="DC24" s="14">
        <f t="shared" si="49"/>
        <v>-9.2049845935659028E-2</v>
      </c>
      <c r="DD24" s="14">
        <f t="shared" si="50"/>
        <v>7.526753564653349E-3</v>
      </c>
      <c r="DE24" s="14">
        <f t="shared" si="51"/>
        <v>-1.628258136483457E-5</v>
      </c>
      <c r="DF24" s="14">
        <f t="shared" si="52"/>
        <v>6.1306034791088161E-3</v>
      </c>
      <c r="DG24" s="14">
        <f t="shared" si="105"/>
        <v>0.96868431171684277</v>
      </c>
      <c r="DH24" s="14">
        <f t="shared" si="106"/>
        <v>0.92143180962192861</v>
      </c>
      <c r="DI24" s="14">
        <f t="shared" si="107"/>
        <v>7.1431809621928632E-2</v>
      </c>
      <c r="DJ24" s="14">
        <f t="shared" si="108"/>
        <v>-0.91975040213048487</v>
      </c>
      <c r="DK24" s="14">
        <f t="shared" si="109"/>
        <v>0.92766434182193991</v>
      </c>
      <c r="DL24" s="14">
        <f t="shared" si="53"/>
        <v>0.85</v>
      </c>
      <c r="DM24" s="14">
        <f t="shared" si="54"/>
        <v>0.21006738194324842</v>
      </c>
      <c r="DN24" s="14">
        <f t="shared" si="55"/>
        <v>-9.2049845935659028E-2</v>
      </c>
      <c r="DO24" s="14">
        <f t="shared" si="56"/>
        <v>7.526753564653349E-3</v>
      </c>
      <c r="DP24" s="14">
        <f t="shared" si="57"/>
        <v>-1.628258136483457E-5</v>
      </c>
      <c r="DQ24" s="14">
        <f t="shared" si="58"/>
        <v>6.1306034791088161E-3</v>
      </c>
      <c r="DR24" s="14">
        <f t="shared" si="59"/>
        <v>0.96868431171684277</v>
      </c>
      <c r="DS24" s="14">
        <f t="shared" si="60"/>
        <v>0.92143180962192861</v>
      </c>
      <c r="DT24" s="14">
        <f t="shared" si="61"/>
        <v>7.1431809621928632E-2</v>
      </c>
      <c r="DU24" s="14">
        <f t="shared" si="62"/>
        <v>0.92766434182193991</v>
      </c>
      <c r="DV24" s="14">
        <f t="shared" si="63"/>
        <v>0.19248047661406634</v>
      </c>
      <c r="DW24" s="14">
        <f t="shared" si="64"/>
        <v>-8.4343404740168798E-2</v>
      </c>
      <c r="DX24" s="14">
        <f t="shared" si="65"/>
        <v>6.319225042835888E-3</v>
      </c>
      <c r="DY24" s="14">
        <f t="shared" si="66"/>
        <v>-1.0516314594878394E-5</v>
      </c>
      <c r="DZ24" s="14">
        <f t="shared" si="67"/>
        <v>5.1215990532672041E-3</v>
      </c>
      <c r="EA24" s="14">
        <f t="shared" si="68"/>
        <v>0.97364147642169763</v>
      </c>
      <c r="EB24" s="14">
        <f t="shared" si="69"/>
        <v>0.92697293788112511</v>
      </c>
      <c r="EC24" s="14">
        <f t="shared" si="70"/>
        <v>-6.9140394081479428E-4</v>
      </c>
      <c r="ED24" s="14">
        <f t="shared" si="71"/>
        <v>-0.92865286527631197</v>
      </c>
      <c r="EE24" s="14">
        <f t="shared" si="72"/>
        <v>0.92691981825811176</v>
      </c>
      <c r="EI24">
        <f t="shared" si="20"/>
        <v>731.23960546137141</v>
      </c>
      <c r="ES24">
        <f t="shared" si="110"/>
        <v>2.2312040153058681</v>
      </c>
      <c r="ET24">
        <f t="shared" si="73"/>
        <v>3.3292806894097492E-2</v>
      </c>
      <c r="EU24">
        <f t="shared" si="111"/>
        <v>1.0684633792223064</v>
      </c>
      <c r="EV24">
        <f t="shared" si="112"/>
        <v>1.3398732589539126E-2</v>
      </c>
      <c r="EX24" s="16">
        <v>709.5</v>
      </c>
      <c r="EY24" s="16">
        <v>4490.8</v>
      </c>
      <c r="FA24" s="22">
        <v>2141.6</v>
      </c>
      <c r="FB24" s="22">
        <v>4960.8</v>
      </c>
    </row>
    <row r="25" spans="3:158">
      <c r="C25" s="4">
        <f t="shared" si="74"/>
        <v>749.07315814562025</v>
      </c>
      <c r="D25" s="4">
        <f>Sheet6!D25</f>
        <v>785.30694362210045</v>
      </c>
      <c r="E25" s="4">
        <f t="shared" si="21"/>
        <v>785.42073206175837</v>
      </c>
      <c r="F25" s="4">
        <f t="shared" si="22"/>
        <v>-0.11378843965792385</v>
      </c>
      <c r="G25" s="4">
        <f t="shared" si="0"/>
        <v>767.19005088386029</v>
      </c>
      <c r="I25" s="4">
        <f t="shared" si="1"/>
        <v>767.19005088386029</v>
      </c>
      <c r="M25">
        <f t="shared" si="23"/>
        <v>117.3493302304816</v>
      </c>
      <c r="O25">
        <f t="shared" si="24"/>
        <v>1.2244624758927163</v>
      </c>
      <c r="P25">
        <f t="shared" si="25"/>
        <v>2.1125259363367139E-2</v>
      </c>
      <c r="Q25">
        <f t="shared" si="26"/>
        <v>122.44624758927162</v>
      </c>
      <c r="R25">
        <f t="shared" si="75"/>
        <v>687.5356802137602</v>
      </c>
      <c r="S25">
        <f t="shared" si="27"/>
        <v>280.22798036054411</v>
      </c>
      <c r="T25">
        <f t="shared" si="76"/>
        <v>0.79826506697695188</v>
      </c>
      <c r="U25">
        <f t="shared" si="28"/>
        <v>48.33</v>
      </c>
      <c r="V25">
        <f t="shared" si="29"/>
        <v>1.0203853965772636</v>
      </c>
      <c r="W25">
        <f t="shared" si="30"/>
        <v>49.315226216579148</v>
      </c>
      <c r="X25">
        <f t="shared" si="31"/>
        <v>60.384643992361895</v>
      </c>
      <c r="Y25">
        <f t="shared" si="2"/>
        <v>1.2244624758927163</v>
      </c>
      <c r="Z25">
        <f t="shared" si="32"/>
        <v>49.315226216579148</v>
      </c>
      <c r="AE25">
        <f t="shared" si="113"/>
        <v>0.67043340864019796</v>
      </c>
      <c r="AF25">
        <f t="shared" si="114"/>
        <v>0.8227088398666651</v>
      </c>
      <c r="AG25">
        <f t="shared" si="33"/>
        <v>2.6419814354936233</v>
      </c>
      <c r="AH25">
        <f t="shared" si="3"/>
        <v>0</v>
      </c>
      <c r="AI25">
        <f t="shared" si="4"/>
        <v>2.6419814354936233</v>
      </c>
      <c r="AJ25">
        <f t="shared" si="77"/>
        <v>2.6419814354936233</v>
      </c>
      <c r="AK25">
        <f t="shared" si="5"/>
        <v>0</v>
      </c>
      <c r="AL25">
        <f t="shared" si="6"/>
        <v>30</v>
      </c>
      <c r="AM25">
        <f t="shared" si="78"/>
        <v>30</v>
      </c>
      <c r="AO25">
        <f t="shared" si="79"/>
        <v>1.1502099713401204</v>
      </c>
      <c r="AQ25">
        <f t="shared" si="34"/>
        <v>0.92369137158989989</v>
      </c>
      <c r="AS25">
        <f t="shared" si="7"/>
        <v>0.36474815392038035</v>
      </c>
      <c r="AT25">
        <f t="shared" si="7"/>
        <v>0.14866521324619308</v>
      </c>
      <c r="AU25">
        <f t="shared" si="80"/>
        <v>0.51341336716657349</v>
      </c>
      <c r="AV25">
        <f t="shared" si="35"/>
        <v>0.71043758742269025</v>
      </c>
      <c r="AW25">
        <f t="shared" si="81"/>
        <v>0.28956241257730975</v>
      </c>
      <c r="AX25">
        <f t="shared" si="8"/>
        <v>0.72021005554305773</v>
      </c>
      <c r="AY25">
        <f t="shared" si="82"/>
        <v>0.72021005554305773</v>
      </c>
      <c r="AZ25">
        <f t="shared" si="83"/>
        <v>0.80040873393833911</v>
      </c>
      <c r="BA25">
        <f t="shared" si="84"/>
        <v>0.32623313877287829</v>
      </c>
      <c r="BB25">
        <f t="shared" si="9"/>
        <v>25.828806889651059</v>
      </c>
      <c r="BC25">
        <f t="shared" si="85"/>
        <v>1.2230996291651849E-2</v>
      </c>
      <c r="BD25">
        <f t="shared" si="86"/>
        <v>2.2036152263116078E-3</v>
      </c>
      <c r="BE25">
        <f t="shared" si="87"/>
        <v>0.88308439003013872</v>
      </c>
      <c r="BF25">
        <f t="shared" si="88"/>
        <v>2.4953619961920071E-3</v>
      </c>
      <c r="BG25">
        <f t="shared" si="36"/>
        <v>3.7403063459594335E-3</v>
      </c>
      <c r="BH25">
        <f t="shared" si="37"/>
        <v>17.74658206162286</v>
      </c>
      <c r="BI25">
        <f t="shared" si="89"/>
        <v>2.1076206860406541E-4</v>
      </c>
      <c r="BJ25">
        <f t="shared" si="90"/>
        <v>0.27385765056206141</v>
      </c>
      <c r="BK25">
        <f t="shared" si="91"/>
        <v>1.2633175430299715</v>
      </c>
      <c r="BL25">
        <f t="shared" si="92"/>
        <v>0.46559271402538166</v>
      </c>
      <c r="BM25">
        <f t="shared" si="38"/>
        <v>5.8191596567383545E-5</v>
      </c>
      <c r="BN25">
        <f t="shared" si="93"/>
        <v>1.0845375571155818</v>
      </c>
      <c r="BO25">
        <f t="shared" si="94"/>
        <v>0.9968953737330466</v>
      </c>
      <c r="BP25">
        <f t="shared" si="95"/>
        <v>1.0879151269950667</v>
      </c>
      <c r="BQ25">
        <f t="shared" si="39"/>
        <v>0.50652535660690079</v>
      </c>
      <c r="BR25">
        <f t="shared" si="40"/>
        <v>0.50652535660690079</v>
      </c>
      <c r="BS25">
        <f t="shared" si="41"/>
        <v>0.50652535660690079</v>
      </c>
      <c r="BT25">
        <f t="shared" si="10"/>
        <v>17.987637722663187</v>
      </c>
      <c r="BU25">
        <f t="shared" si="11"/>
        <v>0.34924068448670881</v>
      </c>
      <c r="BV25">
        <f t="shared" si="12"/>
        <v>34564.282322341271</v>
      </c>
      <c r="BW25">
        <f t="shared" si="13"/>
        <v>0.1951831237740492</v>
      </c>
      <c r="BX25">
        <f t="shared" si="14"/>
        <v>23375.408582100266</v>
      </c>
      <c r="BY25">
        <f t="shared" si="96"/>
        <v>1.6187778227438283E-4</v>
      </c>
      <c r="BZ25">
        <f t="shared" si="97"/>
        <v>2.1583366050180469E-4</v>
      </c>
      <c r="CA25">
        <f t="shared" si="98"/>
        <v>-3.1014702203969491</v>
      </c>
      <c r="CB25">
        <f t="shared" si="99"/>
        <v>12.321011816094765</v>
      </c>
      <c r="CC25">
        <f t="shared" si="100"/>
        <v>6.5872971067346088E-3</v>
      </c>
      <c r="CD25">
        <f t="shared" si="15"/>
        <v>26.138671113612002</v>
      </c>
      <c r="CE25" s="11">
        <f t="shared" si="16"/>
        <v>2341181518.3328757</v>
      </c>
      <c r="CF25" s="18">
        <f t="shared" si="42"/>
        <v>0.18173786958069069</v>
      </c>
      <c r="CG25" s="18">
        <f t="shared" si="17"/>
        <v>36.347573916138138</v>
      </c>
      <c r="CH25">
        <f t="shared" si="101"/>
        <v>1600</v>
      </c>
      <c r="CI25" s="4">
        <f t="shared" si="18"/>
        <v>785.42073206175837</v>
      </c>
      <c r="CJ25" s="11"/>
      <c r="CK25" s="11"/>
      <c r="CL25" s="11"/>
      <c r="CM25" s="11"/>
      <c r="CN25" s="11"/>
      <c r="CO25" s="11"/>
      <c r="CP25" s="11"/>
      <c r="CQ25" s="13">
        <f t="shared" si="19"/>
        <v>1.1502099713401204</v>
      </c>
      <c r="CR25" s="14">
        <v>0.8</v>
      </c>
      <c r="CS25" s="14">
        <f t="shared" si="102"/>
        <v>0.2341697639232366</v>
      </c>
      <c r="CT25" s="14">
        <f t="shared" si="43"/>
        <v>-0.10261131686663724</v>
      </c>
      <c r="CU25" s="14">
        <f t="shared" si="103"/>
        <v>9.3530248315878643E-3</v>
      </c>
      <c r="CV25" s="14">
        <f t="shared" si="104"/>
        <v>-2.8027491733861079E-5</v>
      </c>
      <c r="CW25" s="14">
        <f t="shared" si="44"/>
        <v>7.6751140658808201E-3</v>
      </c>
      <c r="CX25" s="14">
        <f t="shared" si="45"/>
        <v>0.96123498374098293</v>
      </c>
      <c r="CY25" s="14">
        <f t="shared" si="46"/>
        <v>0.91414732360101147</v>
      </c>
      <c r="CZ25" s="14">
        <f t="shared" si="47"/>
        <v>0.11414732360101143</v>
      </c>
      <c r="DA25" s="14">
        <v>0.85</v>
      </c>
      <c r="DB25" s="14">
        <f t="shared" si="48"/>
        <v>0.22039507192775215</v>
      </c>
      <c r="DC25" s="14">
        <f t="shared" si="49"/>
        <v>-9.6575357050952729E-2</v>
      </c>
      <c r="DD25" s="14">
        <f t="shared" si="50"/>
        <v>8.2850323767698769E-3</v>
      </c>
      <c r="DE25" s="14">
        <f t="shared" si="51"/>
        <v>-2.0698531734058539E-5</v>
      </c>
      <c r="DF25" s="14">
        <f t="shared" si="52"/>
        <v>6.7691912536705255E-3</v>
      </c>
      <c r="DG25" s="14">
        <f t="shared" si="105"/>
        <v>0.96558432268956185</v>
      </c>
      <c r="DH25" s="14">
        <f t="shared" si="106"/>
        <v>0.91826659880938277</v>
      </c>
      <c r="DI25" s="14">
        <f t="shared" si="107"/>
        <v>6.8266598809382795E-2</v>
      </c>
      <c r="DJ25" s="14">
        <f t="shared" si="108"/>
        <v>-0.91761449583257393</v>
      </c>
      <c r="DK25" s="14">
        <f t="shared" si="109"/>
        <v>0.92439572840165607</v>
      </c>
      <c r="DL25" s="14">
        <f t="shared" si="53"/>
        <v>0.85</v>
      </c>
      <c r="DM25" s="14">
        <f t="shared" si="54"/>
        <v>0.22039507192775215</v>
      </c>
      <c r="DN25" s="14">
        <f t="shared" si="55"/>
        <v>-9.6575357050952729E-2</v>
      </c>
      <c r="DO25" s="14">
        <f t="shared" si="56"/>
        <v>8.2850323767698769E-3</v>
      </c>
      <c r="DP25" s="14">
        <f t="shared" si="57"/>
        <v>-2.0698531734058539E-5</v>
      </c>
      <c r="DQ25" s="14">
        <f t="shared" si="58"/>
        <v>6.7691912536705255E-3</v>
      </c>
      <c r="DR25" s="14">
        <f t="shared" si="59"/>
        <v>0.96558432268956185</v>
      </c>
      <c r="DS25" s="14">
        <f t="shared" si="60"/>
        <v>0.91826659880938277</v>
      </c>
      <c r="DT25" s="14">
        <f t="shared" si="61"/>
        <v>6.8266598809382795E-2</v>
      </c>
      <c r="DU25" s="14">
        <f t="shared" si="62"/>
        <v>0.92439572840165607</v>
      </c>
      <c r="DV25" s="14">
        <f t="shared" si="63"/>
        <v>0.20265759066466679</v>
      </c>
      <c r="DW25" s="14">
        <f t="shared" si="64"/>
        <v>-8.880293468604343E-2</v>
      </c>
      <c r="DX25" s="14">
        <f t="shared" si="65"/>
        <v>7.0051300352507772E-3</v>
      </c>
      <c r="DY25" s="14">
        <f t="shared" si="66"/>
        <v>-1.3606440233233321E-5</v>
      </c>
      <c r="DZ25" s="14">
        <f t="shared" si="67"/>
        <v>5.6935437501904641E-3</v>
      </c>
      <c r="EA25" s="14">
        <f t="shared" si="68"/>
        <v>0.97082258467406879</v>
      </c>
      <c r="EB25" s="14">
        <f t="shared" si="69"/>
        <v>0.92374322264895536</v>
      </c>
      <c r="EC25" s="14">
        <f t="shared" si="70"/>
        <v>-6.5250575270070499E-4</v>
      </c>
      <c r="ED25" s="14">
        <f t="shared" si="71"/>
        <v>-0.92638523800715045</v>
      </c>
      <c r="EE25" s="14">
        <f t="shared" si="72"/>
        <v>0.92369137158989989</v>
      </c>
      <c r="EI25">
        <f t="shared" si="20"/>
        <v>767.19005088386029</v>
      </c>
      <c r="ES25">
        <f t="shared" si="110"/>
        <v>2.3491755526449758</v>
      </c>
      <c r="ET25">
        <f t="shared" si="73"/>
        <v>3.5053113699162246E-2</v>
      </c>
      <c r="EU25">
        <f t="shared" si="111"/>
        <v>1.0733138222013028</v>
      </c>
      <c r="EV25">
        <f t="shared" si="112"/>
        <v>1.3459558060659797E-2</v>
      </c>
      <c r="EX25" s="16">
        <v>852.3</v>
      </c>
      <c r="EY25" s="16">
        <v>5140.8</v>
      </c>
      <c r="FA25" s="22">
        <v>2584.1999999999998</v>
      </c>
      <c r="FB25" s="22">
        <v>5999</v>
      </c>
    </row>
    <row r="26" spans="3:158">
      <c r="C26" s="4">
        <f t="shared" si="74"/>
        <v>785.42073206175837</v>
      </c>
      <c r="D26" s="4">
        <f>Sheet6!D26</f>
        <v>822.38034907060012</v>
      </c>
      <c r="E26" s="4">
        <f t="shared" si="21"/>
        <v>822.54752337406023</v>
      </c>
      <c r="F26" s="4">
        <f t="shared" si="22"/>
        <v>-0.16717430346011497</v>
      </c>
      <c r="G26" s="4">
        <f t="shared" si="0"/>
        <v>803.90054056617919</v>
      </c>
      <c r="I26" s="4">
        <f t="shared" si="1"/>
        <v>803.90054056617919</v>
      </c>
      <c r="M26">
        <f t="shared" si="23"/>
        <v>123.5042843954735</v>
      </c>
      <c r="O26">
        <f t="shared" si="24"/>
        <v>1.2234872658943325</v>
      </c>
      <c r="P26">
        <f t="shared" si="25"/>
        <v>2.0089623751945361E-2</v>
      </c>
      <c r="Q26">
        <f t="shared" si="26"/>
        <v>122.34872658943326</v>
      </c>
      <c r="R26">
        <f t="shared" si="75"/>
        <v>686.98809979966779</v>
      </c>
      <c r="S26">
        <f t="shared" si="27"/>
        <v>254.12513327280212</v>
      </c>
      <c r="T26">
        <f t="shared" si="76"/>
        <v>0.79764957156045269</v>
      </c>
      <c r="U26">
        <f t="shared" si="28"/>
        <v>48.33</v>
      </c>
      <c r="V26">
        <f t="shared" si="29"/>
        <v>1.0195727215786106</v>
      </c>
      <c r="W26">
        <f t="shared" si="30"/>
        <v>49.27594963389425</v>
      </c>
      <c r="X26">
        <f t="shared" si="31"/>
        <v>60.288496891920111</v>
      </c>
      <c r="Y26">
        <f t="shared" si="2"/>
        <v>1.2234872658943325</v>
      </c>
      <c r="Z26">
        <f t="shared" si="32"/>
        <v>49.27594963389425</v>
      </c>
      <c r="AE26">
        <f t="shared" si="113"/>
        <v>0.66086075359743013</v>
      </c>
      <c r="AF26">
        <f t="shared" si="114"/>
        <v>0.81640380931021517</v>
      </c>
      <c r="AG26">
        <f t="shared" si="33"/>
        <v>2.5770316193444183</v>
      </c>
      <c r="AH26">
        <f t="shared" si="3"/>
        <v>0</v>
      </c>
      <c r="AI26">
        <f t="shared" si="4"/>
        <v>2.5770316193444183</v>
      </c>
      <c r="AJ26">
        <f t="shared" si="77"/>
        <v>2.5770316193444183</v>
      </c>
      <c r="AK26">
        <f t="shared" si="5"/>
        <v>0</v>
      </c>
      <c r="AL26">
        <f t="shared" si="6"/>
        <v>30</v>
      </c>
      <c r="AM26">
        <f t="shared" si="78"/>
        <v>30</v>
      </c>
      <c r="AO26">
        <f t="shared" si="79"/>
        <v>1.2052481867558908</v>
      </c>
      <c r="AQ26">
        <f t="shared" si="34"/>
        <v>0.92044109164254118</v>
      </c>
      <c r="AS26">
        <f t="shared" si="7"/>
        <v>0.36445765416755144</v>
      </c>
      <c r="AT26">
        <f t="shared" si="7"/>
        <v>0.1348172551527895</v>
      </c>
      <c r="AU26">
        <f t="shared" si="80"/>
        <v>0.49927490932034091</v>
      </c>
      <c r="AV26">
        <f t="shared" si="35"/>
        <v>0.72997390288185082</v>
      </c>
      <c r="AW26">
        <f t="shared" si="81"/>
        <v>0.27002609711814918</v>
      </c>
      <c r="AX26">
        <f t="shared" si="8"/>
        <v>0.73926425099974846</v>
      </c>
      <c r="AY26">
        <f t="shared" si="82"/>
        <v>0.73926425099974846</v>
      </c>
      <c r="AZ26">
        <f t="shared" si="83"/>
        <v>0.79961196710107174</v>
      </c>
      <c r="BA26">
        <f t="shared" si="84"/>
        <v>0.29578605184768525</v>
      </c>
      <c r="BB26">
        <f t="shared" si="9"/>
        <v>25.818519302853154</v>
      </c>
      <c r="BC26">
        <f t="shared" si="85"/>
        <v>1.1932689138744063E-2</v>
      </c>
      <c r="BD26">
        <f t="shared" si="86"/>
        <v>2.1981448669552723E-3</v>
      </c>
      <c r="BE26">
        <f t="shared" si="87"/>
        <v>0.88579148397165397</v>
      </c>
      <c r="BF26">
        <f t="shared" si="88"/>
        <v>2.4815601715873063E-3</v>
      </c>
      <c r="BG26">
        <f t="shared" si="36"/>
        <v>3.7159160511209951E-3</v>
      </c>
      <c r="BH26">
        <f t="shared" si="37"/>
        <v>16.767767260323808</v>
      </c>
      <c r="BI26">
        <f t="shared" si="89"/>
        <v>2.2161066488044967E-4</v>
      </c>
      <c r="BJ26">
        <f t="shared" si="90"/>
        <v>0.28946586699297233</v>
      </c>
      <c r="BK26">
        <f t="shared" si="91"/>
        <v>1.2786075143302815</v>
      </c>
      <c r="BL26">
        <f t="shared" si="92"/>
        <v>0.47580615300659623</v>
      </c>
      <c r="BM26">
        <f t="shared" si="38"/>
        <v>5.2312467397822726E-5</v>
      </c>
      <c r="BN26">
        <f t="shared" si="93"/>
        <v>1.0849472704708765</v>
      </c>
      <c r="BO26">
        <f t="shared" si="94"/>
        <v>0.99720856928303547</v>
      </c>
      <c r="BP26">
        <f t="shared" si="95"/>
        <v>1.0879843032746124</v>
      </c>
      <c r="BQ26">
        <f t="shared" si="39"/>
        <v>0.51766962587265519</v>
      </c>
      <c r="BR26">
        <f t="shared" si="40"/>
        <v>0.51766962587265519</v>
      </c>
      <c r="BS26">
        <f t="shared" si="41"/>
        <v>0.51766962587265519</v>
      </c>
      <c r="BT26">
        <f t="shared" si="10"/>
        <v>17.958997010447515</v>
      </c>
      <c r="BU26">
        <f t="shared" si="11"/>
        <v>0.33305060635893563</v>
      </c>
      <c r="BV26">
        <f t="shared" si="12"/>
        <v>34479.778075775481</v>
      </c>
      <c r="BW26">
        <f t="shared" si="13"/>
        <v>0.2048273561680227</v>
      </c>
      <c r="BX26">
        <f t="shared" si="14"/>
        <v>22220.326381935261</v>
      </c>
      <c r="BY26">
        <f t="shared" si="96"/>
        <v>1.6187778227438283E-4</v>
      </c>
      <c r="BZ26">
        <f t="shared" si="97"/>
        <v>2.2705337056172406E-4</v>
      </c>
      <c r="CA26">
        <f t="shared" si="98"/>
        <v>-3.0840053760764548</v>
      </c>
      <c r="CB26">
        <f t="shared" si="99"/>
        <v>12.25774604970837</v>
      </c>
      <c r="CC26">
        <f t="shared" si="100"/>
        <v>6.6554704695610967E-3</v>
      </c>
      <c r="CD26">
        <f t="shared" si="15"/>
        <v>26.700204424323935</v>
      </c>
      <c r="CE26" s="11">
        <f t="shared" si="16"/>
        <v>2304354811.1436553</v>
      </c>
      <c r="CF26" s="18">
        <f t="shared" si="42"/>
        <v>0.18563395656150952</v>
      </c>
      <c r="CG26" s="18">
        <f t="shared" si="17"/>
        <v>37.126791312301904</v>
      </c>
      <c r="CH26">
        <f t="shared" si="101"/>
        <v>1800</v>
      </c>
      <c r="CI26" s="4">
        <f t="shared" si="18"/>
        <v>822.54752337406023</v>
      </c>
      <c r="CJ26" s="11"/>
      <c r="CK26" s="11"/>
      <c r="CL26" s="11"/>
      <c r="CM26" s="11"/>
      <c r="CN26" s="11"/>
      <c r="CO26" s="11"/>
      <c r="CP26" s="11"/>
      <c r="CQ26" s="13">
        <f t="shared" si="19"/>
        <v>1.2052481867558908</v>
      </c>
      <c r="CR26" s="14">
        <v>0.8</v>
      </c>
      <c r="CS26" s="14">
        <f t="shared" si="102"/>
        <v>0.24537492318268117</v>
      </c>
      <c r="CT26" s="14">
        <f t="shared" si="43"/>
        <v>-0.1075213279972327</v>
      </c>
      <c r="CU26" s="14">
        <f t="shared" si="103"/>
        <v>1.0269535592588596E-2</v>
      </c>
      <c r="CV26" s="14">
        <f t="shared" si="104"/>
        <v>-3.5406339213673887E-5</v>
      </c>
      <c r="CW26" s="14">
        <f t="shared" si="44"/>
        <v>8.4586119261436891E-3</v>
      </c>
      <c r="CX26" s="14">
        <f t="shared" si="45"/>
        <v>0.95751816870331197</v>
      </c>
      <c r="CY26" s="14">
        <f t="shared" si="46"/>
        <v>0.91088288853586274</v>
      </c>
      <c r="CZ26" s="14">
        <f t="shared" si="47"/>
        <v>0.1108828885358627</v>
      </c>
      <c r="DA26" s="14">
        <v>0.85</v>
      </c>
      <c r="DB26" s="14">
        <f t="shared" si="48"/>
        <v>0.23094110417193522</v>
      </c>
      <c r="DC26" s="14">
        <f t="shared" si="49"/>
        <v>-0.10119654399739549</v>
      </c>
      <c r="DD26" s="14">
        <f t="shared" si="50"/>
        <v>9.0968896598708666E-3</v>
      </c>
      <c r="DE26" s="14">
        <f t="shared" si="51"/>
        <v>-2.6147870910463039E-5</v>
      </c>
      <c r="DF26" s="14">
        <f t="shared" si="52"/>
        <v>7.4571539513332095E-3</v>
      </c>
      <c r="DG26" s="14">
        <f t="shared" si="105"/>
        <v>0.96227629060286657</v>
      </c>
      <c r="DH26" s="14">
        <f t="shared" si="106"/>
        <v>0.91510233597612922</v>
      </c>
      <c r="DI26" s="14">
        <f t="shared" si="107"/>
        <v>6.5102335976129244E-2</v>
      </c>
      <c r="DJ26" s="14">
        <f t="shared" si="108"/>
        <v>-0.91561105119467034</v>
      </c>
      <c r="DK26" s="14">
        <f t="shared" si="109"/>
        <v>0.92110261053663023</v>
      </c>
      <c r="DL26" s="14">
        <f t="shared" si="53"/>
        <v>0.85</v>
      </c>
      <c r="DM26" s="14">
        <f t="shared" si="54"/>
        <v>0.23094110417193522</v>
      </c>
      <c r="DN26" s="14">
        <f t="shared" si="55"/>
        <v>-0.10119654399739549</v>
      </c>
      <c r="DO26" s="14">
        <f t="shared" si="56"/>
        <v>9.0968896598708666E-3</v>
      </c>
      <c r="DP26" s="14">
        <f t="shared" si="57"/>
        <v>-2.6147870910463039E-5</v>
      </c>
      <c r="DQ26" s="14">
        <f t="shared" si="58"/>
        <v>7.4571539513332095E-3</v>
      </c>
      <c r="DR26" s="14">
        <f t="shared" si="59"/>
        <v>0.96227629060286657</v>
      </c>
      <c r="DS26" s="14">
        <f t="shared" si="60"/>
        <v>0.91510233597612922</v>
      </c>
      <c r="DT26" s="14">
        <f t="shared" si="61"/>
        <v>6.5102335976129244E-2</v>
      </c>
      <c r="DU26" s="14">
        <f t="shared" si="62"/>
        <v>0.92110261053663023</v>
      </c>
      <c r="DV26" s="14">
        <f t="shared" si="63"/>
        <v>0.21311408338293764</v>
      </c>
      <c r="DW26" s="14">
        <f t="shared" si="64"/>
        <v>-9.3384886128672476E-2</v>
      </c>
      <c r="DX26" s="14">
        <f t="shared" si="65"/>
        <v>7.7466645816457709E-3</v>
      </c>
      <c r="DY26" s="14">
        <f t="shared" si="66"/>
        <v>-1.7498100034417237E-5</v>
      </c>
      <c r="DZ26" s="14">
        <f t="shared" si="67"/>
        <v>6.3154074304711347E-3</v>
      </c>
      <c r="EA26" s="14">
        <f t="shared" si="68"/>
        <v>0.96778425013581582</v>
      </c>
      <c r="EB26" s="14">
        <f t="shared" si="69"/>
        <v>0.92049122839740838</v>
      </c>
      <c r="EC26" s="14">
        <f t="shared" si="70"/>
        <v>-6.1138213922184992E-4</v>
      </c>
      <c r="ED26" s="14">
        <f t="shared" si="71"/>
        <v>-0.92420964039705777</v>
      </c>
      <c r="EE26" s="14">
        <f t="shared" si="72"/>
        <v>0.92044109164254118</v>
      </c>
      <c r="EI26">
        <f t="shared" si="20"/>
        <v>803.90054056617919</v>
      </c>
      <c r="ES26">
        <f t="shared" si="110"/>
        <v>2.4703856044353274</v>
      </c>
      <c r="ET26">
        <f t="shared" si="73"/>
        <v>3.6861743846919724E-2</v>
      </c>
      <c r="EU26">
        <f t="shared" si="111"/>
        <v>1.0783934502846548</v>
      </c>
      <c r="EV26">
        <f t="shared" si="112"/>
        <v>1.3523257556278154E-2</v>
      </c>
      <c r="EX26" s="16">
        <v>982.9</v>
      </c>
      <c r="EY26" s="16">
        <v>5809.9</v>
      </c>
      <c r="FA26" s="22">
        <v>2966.7</v>
      </c>
      <c r="FB26" s="22">
        <v>6979.3</v>
      </c>
    </row>
    <row r="27" spans="3:158">
      <c r="C27" s="4">
        <f t="shared" si="74"/>
        <v>822.54752337406023</v>
      </c>
      <c r="D27" s="4">
        <f>Sheet6!D27</f>
        <v>860.25082903612929</v>
      </c>
      <c r="E27" s="4">
        <f t="shared" si="21"/>
        <v>860.48428136541611</v>
      </c>
      <c r="F27" s="4">
        <f t="shared" si="22"/>
        <v>-0.2334523292868198</v>
      </c>
      <c r="G27" s="4">
        <f t="shared" si="0"/>
        <v>841.39917620509482</v>
      </c>
      <c r="I27" s="4">
        <f t="shared" si="1"/>
        <v>841.39917620509482</v>
      </c>
      <c r="M27">
        <f t="shared" si="23"/>
        <v>129.81863044014909</v>
      </c>
      <c r="O27">
        <f t="shared" si="24"/>
        <v>1.2224919207704743</v>
      </c>
      <c r="P27">
        <f t="shared" si="25"/>
        <v>1.912610164320255E-2</v>
      </c>
      <c r="Q27">
        <f t="shared" si="26"/>
        <v>122.24919207704743</v>
      </c>
      <c r="R27">
        <f t="shared" si="75"/>
        <v>686.42921351262135</v>
      </c>
      <c r="S27">
        <f t="shared" si="27"/>
        <v>229.86010898209975</v>
      </c>
      <c r="T27">
        <f t="shared" si="76"/>
        <v>0.79701813695598511</v>
      </c>
      <c r="U27">
        <f t="shared" si="28"/>
        <v>48.33</v>
      </c>
      <c r="V27">
        <f t="shared" si="29"/>
        <v>1.0187432673087287</v>
      </c>
      <c r="W27">
        <f t="shared" si="30"/>
        <v>49.235862109030855</v>
      </c>
      <c r="X27">
        <f t="shared" si="31"/>
        <v>60.190443640459343</v>
      </c>
      <c r="Y27">
        <f t="shared" si="2"/>
        <v>1.2224919207704743</v>
      </c>
      <c r="Z27">
        <f t="shared" si="32"/>
        <v>49.235862109030855</v>
      </c>
      <c r="AE27">
        <f t="shared" si="113"/>
        <v>0.65144653851052448</v>
      </c>
      <c r="AF27">
        <f t="shared" si="114"/>
        <v>0.81012978553503634</v>
      </c>
      <c r="AG27">
        <f t="shared" si="33"/>
        <v>2.5138924006855143</v>
      </c>
      <c r="AH27">
        <f t="shared" si="3"/>
        <v>0</v>
      </c>
      <c r="AI27">
        <f t="shared" si="4"/>
        <v>2.5138924006855143</v>
      </c>
      <c r="AJ27">
        <f t="shared" si="77"/>
        <v>2.5138924006855143</v>
      </c>
      <c r="AK27">
        <f t="shared" si="5"/>
        <v>0</v>
      </c>
      <c r="AL27">
        <f t="shared" si="6"/>
        <v>30</v>
      </c>
      <c r="AM27">
        <f t="shared" si="78"/>
        <v>30</v>
      </c>
      <c r="AO27">
        <f t="shared" si="79"/>
        <v>1.2614680302924959</v>
      </c>
      <c r="AQ27">
        <f t="shared" si="34"/>
        <v>0.91717121660808942</v>
      </c>
      <c r="AS27">
        <f t="shared" si="7"/>
        <v>0.36416115647685965</v>
      </c>
      <c r="AT27">
        <f t="shared" si="7"/>
        <v>0.12194429005501431</v>
      </c>
      <c r="AU27">
        <f t="shared" si="80"/>
        <v>0.48610544653187393</v>
      </c>
      <c r="AV27">
        <f t="shared" si="35"/>
        <v>0.74914025151327246</v>
      </c>
      <c r="AW27">
        <f t="shared" si="81"/>
        <v>0.25085974848672754</v>
      </c>
      <c r="AX27">
        <f t="shared" si="8"/>
        <v>0.75653394934910478</v>
      </c>
      <c r="AY27">
        <f t="shared" si="82"/>
        <v>0.75653394934910478</v>
      </c>
      <c r="AZ27">
        <f t="shared" si="83"/>
        <v>0.79879891315377138</v>
      </c>
      <c r="BA27">
        <f t="shared" si="84"/>
        <v>0.26748862317896188</v>
      </c>
      <c r="BB27">
        <f t="shared" si="9"/>
        <v>25.808015079909019</v>
      </c>
      <c r="BC27">
        <f t="shared" si="85"/>
        <v>1.1642697900793116E-2</v>
      </c>
      <c r="BD27">
        <f t="shared" si="86"/>
        <v>2.1927442046489635E-3</v>
      </c>
      <c r="BE27">
        <f t="shared" si="87"/>
        <v>0.88843058420531928</v>
      </c>
      <c r="BF27">
        <f t="shared" si="88"/>
        <v>2.4681097697805202E-3</v>
      </c>
      <c r="BG27">
        <f t="shared" si="36"/>
        <v>3.6920173649278624E-3</v>
      </c>
      <c r="BH27">
        <f t="shared" si="37"/>
        <v>15.819286575101167</v>
      </c>
      <c r="BI27">
        <f t="shared" si="89"/>
        <v>2.3338709665573219E-4</v>
      </c>
      <c r="BJ27">
        <f t="shared" si="90"/>
        <v>0.30660335626880841</v>
      </c>
      <c r="BK27">
        <f t="shared" si="91"/>
        <v>1.2953975857565219</v>
      </c>
      <c r="BL27">
        <f t="shared" si="92"/>
        <v>0.48650455482464677</v>
      </c>
      <c r="BM27">
        <f t="shared" si="38"/>
        <v>4.6908424008635506E-5</v>
      </c>
      <c r="BN27">
        <f t="shared" si="93"/>
        <v>1.085324017565827</v>
      </c>
      <c r="BO27">
        <f t="shared" si="94"/>
        <v>0.99749654832978951</v>
      </c>
      <c r="BP27">
        <f t="shared" si="95"/>
        <v>1.0880478928805277</v>
      </c>
      <c r="BQ27">
        <f t="shared" si="39"/>
        <v>0.52934025575373611</v>
      </c>
      <c r="BR27">
        <f t="shared" si="40"/>
        <v>0.52934025575373611</v>
      </c>
      <c r="BS27">
        <f t="shared" si="41"/>
        <v>0.52934025575373611</v>
      </c>
      <c r="BT27">
        <f t="shared" si="10"/>
        <v>17.929788485759872</v>
      </c>
      <c r="BU27">
        <f t="shared" si="11"/>
        <v>0.31644028396465712</v>
      </c>
      <c r="BV27">
        <f t="shared" si="12"/>
        <v>34393.411381779944</v>
      </c>
      <c r="BW27">
        <f t="shared" si="13"/>
        <v>0.21542733574213166</v>
      </c>
      <c r="BX27">
        <f t="shared" si="14"/>
        <v>21074.067906726974</v>
      </c>
      <c r="BY27">
        <f t="shared" si="96"/>
        <v>1.6187778227438283E-4</v>
      </c>
      <c r="BZ27">
        <f t="shared" si="97"/>
        <v>2.3940323350621551E-4</v>
      </c>
      <c r="CA27">
        <f t="shared" si="98"/>
        <v>-3.0656551874649267</v>
      </c>
      <c r="CB27">
        <f t="shared" si="99"/>
        <v>12.191145010653553</v>
      </c>
      <c r="CC27">
        <f t="shared" si="100"/>
        <v>6.7283876617000565E-3</v>
      </c>
      <c r="CD27">
        <f t="shared" si="15"/>
        <v>27.283866005187729</v>
      </c>
      <c r="CE27" s="11">
        <f t="shared" si="16"/>
        <v>2268359362.8674612</v>
      </c>
      <c r="CF27" s="18">
        <f t="shared" si="42"/>
        <v>0.18968378995677954</v>
      </c>
      <c r="CG27" s="18">
        <f t="shared" si="17"/>
        <v>37.936757991355904</v>
      </c>
      <c r="CH27">
        <f t="shared" si="101"/>
        <v>2000</v>
      </c>
      <c r="CI27" s="4">
        <f t="shared" si="18"/>
        <v>860.48428136541611</v>
      </c>
      <c r="CJ27" s="11"/>
      <c r="CK27" s="11"/>
      <c r="CL27" s="11"/>
      <c r="CM27" s="11"/>
      <c r="CN27" s="11"/>
      <c r="CO27" s="11"/>
      <c r="CP27" s="11"/>
      <c r="CQ27" s="13">
        <f t="shared" si="19"/>
        <v>1.2614680302924959</v>
      </c>
      <c r="CR27" s="14">
        <v>0.8</v>
      </c>
      <c r="CS27" s="14">
        <f t="shared" si="102"/>
        <v>0.256820648586565</v>
      </c>
      <c r="CT27" s="14">
        <f t="shared" si="43"/>
        <v>-0.11253675328745695</v>
      </c>
      <c r="CU27" s="14">
        <f t="shared" si="103"/>
        <v>1.1249943154946788E-2</v>
      </c>
      <c r="CV27" s="14">
        <f t="shared" si="104"/>
        <v>-4.4471300988830995E-5</v>
      </c>
      <c r="CW27" s="14">
        <f t="shared" si="44"/>
        <v>9.3029390003185001E-3</v>
      </c>
      <c r="CX27" s="14">
        <f t="shared" si="45"/>
        <v>0.9535581350529212</v>
      </c>
      <c r="CY27" s="14">
        <f t="shared" si="46"/>
        <v>0.90762855433213341</v>
      </c>
      <c r="CZ27" s="14">
        <f t="shared" si="47"/>
        <v>0.10762855433213336</v>
      </c>
      <c r="DA27" s="14">
        <v>0.85</v>
      </c>
      <c r="DB27" s="14">
        <f t="shared" si="48"/>
        <v>0.24171355161088473</v>
      </c>
      <c r="DC27" s="14">
        <f t="shared" si="49"/>
        <v>-0.10591694427054772</v>
      </c>
      <c r="DD27" s="14">
        <f t="shared" si="50"/>
        <v>9.9653475697798546E-3</v>
      </c>
      <c r="DE27" s="14">
        <f t="shared" si="51"/>
        <v>-3.2842419275789368E-5</v>
      </c>
      <c r="DF27" s="14">
        <f t="shared" si="52"/>
        <v>8.1979490819936891E-3</v>
      </c>
      <c r="DG27" s="14">
        <f t="shared" si="105"/>
        <v>0.95875017575456511</v>
      </c>
      <c r="DH27" s="14">
        <f t="shared" si="106"/>
        <v>0.91194103084169631</v>
      </c>
      <c r="DI27" s="14">
        <f t="shared" si="107"/>
        <v>6.1941030841696332E-2</v>
      </c>
      <c r="DJ27" s="14">
        <f t="shared" si="108"/>
        <v>-0.91375046980874186</v>
      </c>
      <c r="DK27" s="14">
        <f t="shared" si="109"/>
        <v>0.91778768699802826</v>
      </c>
      <c r="DL27" s="14">
        <f t="shared" si="53"/>
        <v>0.85</v>
      </c>
      <c r="DM27" s="14">
        <f t="shared" si="54"/>
        <v>0.24171355161088473</v>
      </c>
      <c r="DN27" s="14">
        <f t="shared" si="55"/>
        <v>-0.10591694427054772</v>
      </c>
      <c r="DO27" s="14">
        <f t="shared" si="56"/>
        <v>9.9653475697798546E-3</v>
      </c>
      <c r="DP27" s="14">
        <f t="shared" si="57"/>
        <v>-3.2842419275789368E-5</v>
      </c>
      <c r="DQ27" s="14">
        <f t="shared" si="58"/>
        <v>8.1979490819936909E-3</v>
      </c>
      <c r="DR27" s="14">
        <f t="shared" si="59"/>
        <v>0.95875017575456511</v>
      </c>
      <c r="DS27" s="14">
        <f t="shared" si="60"/>
        <v>0.91194103084169631</v>
      </c>
      <c r="DT27" s="14">
        <f t="shared" si="61"/>
        <v>6.1941030841696332E-2</v>
      </c>
      <c r="DU27" s="14">
        <f t="shared" si="62"/>
        <v>0.91778768699802826</v>
      </c>
      <c r="DV27" s="14">
        <f t="shared" si="63"/>
        <v>0.22386061807091273</v>
      </c>
      <c r="DW27" s="14">
        <f t="shared" si="64"/>
        <v>-9.8093931641685853E-2</v>
      </c>
      <c r="DX27" s="14">
        <f t="shared" si="65"/>
        <v>8.5476326271597229E-3</v>
      </c>
      <c r="DY27" s="14">
        <f t="shared" si="66"/>
        <v>-2.2377864255842659E-5</v>
      </c>
      <c r="DZ27" s="14">
        <f t="shared" si="67"/>
        <v>6.9912357435206619E-3</v>
      </c>
      <c r="EA27" s="14">
        <f t="shared" si="68"/>
        <v>0.96451307688324051</v>
      </c>
      <c r="EB27" s="14">
        <f t="shared" si="69"/>
        <v>0.91721921714792887</v>
      </c>
      <c r="EC27" s="14">
        <f t="shared" si="70"/>
        <v>-5.6846985009939566E-4</v>
      </c>
      <c r="ED27" s="14">
        <f t="shared" si="71"/>
        <v>-0.92213650384049717</v>
      </c>
      <c r="EE27" s="14">
        <f t="shared" si="72"/>
        <v>0.91717121660808942</v>
      </c>
      <c r="EI27">
        <f t="shared" si="20"/>
        <v>841.39917620509482</v>
      </c>
      <c r="ES27">
        <f t="shared" si="110"/>
        <v>2.5949577780304214</v>
      </c>
      <c r="ET27">
        <f t="shared" si="73"/>
        <v>3.872054173874357E-2</v>
      </c>
      <c r="EU27">
        <f t="shared" si="111"/>
        <v>1.0837138613757484</v>
      </c>
      <c r="EV27">
        <f t="shared" si="112"/>
        <v>1.35899765162933E-2</v>
      </c>
      <c r="EX27" s="16">
        <v>1126.0999999999999</v>
      </c>
      <c r="EY27" s="16">
        <v>6364.5</v>
      </c>
      <c r="FA27" s="22">
        <v>3385.2</v>
      </c>
      <c r="FB27" s="22">
        <v>8017.3</v>
      </c>
    </row>
    <row r="28" spans="3:158">
      <c r="C28" s="4">
        <f t="shared" si="74"/>
        <v>860.48428136541611</v>
      </c>
      <c r="D28" s="4">
        <f>Sheet6!D28</f>
        <v>898.95448572607393</v>
      </c>
      <c r="E28" s="4">
        <f t="shared" si="21"/>
        <v>899.26718775330824</v>
      </c>
      <c r="F28" s="4">
        <f t="shared" si="22"/>
        <v>-0.31270202723430884</v>
      </c>
      <c r="G28" s="4">
        <f t="shared" si="0"/>
        <v>879.71938354574502</v>
      </c>
      <c r="I28" s="4">
        <f t="shared" si="1"/>
        <v>879.71938354574502</v>
      </c>
      <c r="M28">
        <f t="shared" si="23"/>
        <v>136.29861872389424</v>
      </c>
      <c r="O28">
        <f t="shared" si="24"/>
        <v>1.2214756048014341</v>
      </c>
      <c r="P28">
        <f t="shared" si="25"/>
        <v>1.8227413029831087E-2</v>
      </c>
      <c r="Q28">
        <f t="shared" si="26"/>
        <v>122.14756048014341</v>
      </c>
      <c r="R28">
        <f t="shared" si="75"/>
        <v>685.85855209600527</v>
      </c>
      <c r="S28">
        <f t="shared" si="27"/>
        <v>207.24820385818825</v>
      </c>
      <c r="T28">
        <f t="shared" si="76"/>
        <v>0.79637013812761059</v>
      </c>
      <c r="U28">
        <f t="shared" si="28"/>
        <v>48.33</v>
      </c>
      <c r="V28">
        <f t="shared" si="29"/>
        <v>1.0178963373345284</v>
      </c>
      <c r="W28">
        <f t="shared" si="30"/>
        <v>49.194929983377754</v>
      </c>
      <c r="X28">
        <f t="shared" si="31"/>
        <v>60.090406854610549</v>
      </c>
      <c r="Y28">
        <f t="shared" si="2"/>
        <v>1.2214756048014341</v>
      </c>
      <c r="Z28">
        <f t="shared" si="32"/>
        <v>49.194929983377754</v>
      </c>
      <c r="AE28">
        <f t="shared" si="113"/>
        <v>0.64218427387074473</v>
      </c>
      <c r="AF28">
        <f t="shared" si="114"/>
        <v>0.80388512439863413</v>
      </c>
      <c r="AG28">
        <f t="shared" si="33"/>
        <v>2.4524883047973942</v>
      </c>
      <c r="AH28">
        <f t="shared" si="3"/>
        <v>0</v>
      </c>
      <c r="AI28">
        <f t="shared" si="4"/>
        <v>2.4524883047973942</v>
      </c>
      <c r="AJ28">
        <f t="shared" si="77"/>
        <v>2.4524883047973942</v>
      </c>
      <c r="AK28">
        <f t="shared" si="5"/>
        <v>0</v>
      </c>
      <c r="AL28">
        <f t="shared" si="6"/>
        <v>30</v>
      </c>
      <c r="AM28">
        <f t="shared" si="78"/>
        <v>30</v>
      </c>
      <c r="AO28">
        <f t="shared" si="79"/>
        <v>1.318919615510862</v>
      </c>
      <c r="AQ28">
        <f t="shared" si="34"/>
        <v>0.91388399374425411</v>
      </c>
      <c r="AS28">
        <f t="shared" si="7"/>
        <v>0.36385841190052065</v>
      </c>
      <c r="AT28">
        <f t="shared" si="7"/>
        <v>0.10994832986280254</v>
      </c>
      <c r="AU28">
        <f t="shared" si="80"/>
        <v>0.47380674176332316</v>
      </c>
      <c r="AV28">
        <f t="shared" si="35"/>
        <v>0.76794688599487237</v>
      </c>
      <c r="AW28">
        <f t="shared" si="81"/>
        <v>0.23205311400512763</v>
      </c>
      <c r="AX28">
        <f t="shared" si="8"/>
        <v>0.77224494377846709</v>
      </c>
      <c r="AY28">
        <f t="shared" si="82"/>
        <v>0.77224494377846709</v>
      </c>
      <c r="AZ28">
        <f t="shared" si="83"/>
        <v>0.79796889978537511</v>
      </c>
      <c r="BA28">
        <f t="shared" si="84"/>
        <v>0.24112496769168276</v>
      </c>
      <c r="BB28">
        <f t="shared" si="9"/>
        <v>25.797285131083967</v>
      </c>
      <c r="BC28">
        <f t="shared" si="85"/>
        <v>1.1360676377678883E-2</v>
      </c>
      <c r="BD28">
        <f t="shared" si="86"/>
        <v>2.1874129697280354E-3</v>
      </c>
      <c r="BE28">
        <f t="shared" si="87"/>
        <v>0.89100418165591144</v>
      </c>
      <c r="BF28">
        <f t="shared" si="88"/>
        <v>2.4549974228659367E-3</v>
      </c>
      <c r="BG28">
        <f t="shared" si="36"/>
        <v>3.6685868458733758E-3</v>
      </c>
      <c r="BH28">
        <f t="shared" si="37"/>
        <v>14.896868778720368</v>
      </c>
      <c r="BI28">
        <f t="shared" si="89"/>
        <v>2.4626563476975901E-4</v>
      </c>
      <c r="BJ28">
        <f t="shared" si="90"/>
        <v>0.32557629806171123</v>
      </c>
      <c r="BK28">
        <f t="shared" si="91"/>
        <v>1.3139882671140042</v>
      </c>
      <c r="BL28">
        <f t="shared" si="92"/>
        <v>0.49777220986055681</v>
      </c>
      <c r="BM28">
        <f t="shared" si="38"/>
        <v>4.1930245569425824E-5</v>
      </c>
      <c r="BN28">
        <f t="shared" si="93"/>
        <v>1.0856711957097505</v>
      </c>
      <c r="BO28">
        <f t="shared" si="94"/>
        <v>0.99776191161696148</v>
      </c>
      <c r="BP28">
        <f t="shared" si="95"/>
        <v>1.0881064741690973</v>
      </c>
      <c r="BQ28">
        <f t="shared" si="39"/>
        <v>0.54162916421073048</v>
      </c>
      <c r="BR28">
        <f t="shared" si="40"/>
        <v>0.54162916421073048</v>
      </c>
      <c r="BS28">
        <f t="shared" si="41"/>
        <v>0.54162916421073048</v>
      </c>
      <c r="BT28">
        <f t="shared" si="10"/>
        <v>17.899989097309138</v>
      </c>
      <c r="BU28">
        <f t="shared" si="11"/>
        <v>0.29939291892402425</v>
      </c>
      <c r="BV28">
        <f t="shared" si="12"/>
        <v>34305.107125318857</v>
      </c>
      <c r="BW28">
        <f t="shared" si="13"/>
        <v>0.22717768647784853</v>
      </c>
      <c r="BX28">
        <f t="shared" si="14"/>
        <v>19932.741682285025</v>
      </c>
      <c r="BY28">
        <f t="shared" si="96"/>
        <v>1.6187778227438283E-4</v>
      </c>
      <c r="BZ28">
        <f t="shared" si="97"/>
        <v>2.5311119164725138E-4</v>
      </c>
      <c r="CA28">
        <f t="shared" si="98"/>
        <v>-3.046261062016284</v>
      </c>
      <c r="CB28">
        <f t="shared" si="99"/>
        <v>12.120621361881772</v>
      </c>
      <c r="CC28">
        <f t="shared" si="100"/>
        <v>6.806913489694204E-3</v>
      </c>
      <c r="CD28">
        <f t="shared" si="15"/>
        <v>27.893567674087116</v>
      </c>
      <c r="CE28" s="11">
        <f t="shared" si="16"/>
        <v>2233160704.7239447</v>
      </c>
      <c r="CF28" s="18">
        <f t="shared" si="42"/>
        <v>0.19391453193946087</v>
      </c>
      <c r="CG28" s="18">
        <f t="shared" si="17"/>
        <v>38.782906387892176</v>
      </c>
      <c r="CH28">
        <f t="shared" si="101"/>
        <v>2200</v>
      </c>
      <c r="CI28" s="4">
        <f t="shared" si="18"/>
        <v>899.26718775330824</v>
      </c>
      <c r="CJ28" s="11"/>
      <c r="CK28" s="11"/>
      <c r="CL28" s="11"/>
      <c r="CM28" s="11"/>
      <c r="CN28" s="11"/>
      <c r="CO28" s="11"/>
      <c r="CP28" s="11"/>
      <c r="CQ28" s="13">
        <f t="shared" si="19"/>
        <v>1.318919615510862</v>
      </c>
      <c r="CR28" s="14">
        <v>0.8</v>
      </c>
      <c r="CS28" s="14">
        <f t="shared" si="102"/>
        <v>0.26851714269009447</v>
      </c>
      <c r="CT28" s="14">
        <f t="shared" si="43"/>
        <v>-0.11766206341536677</v>
      </c>
      <c r="CU28" s="14">
        <f t="shared" si="103"/>
        <v>1.2297999909264303E-2</v>
      </c>
      <c r="CV28" s="14">
        <f t="shared" si="104"/>
        <v>-5.5563581105095741E-5</v>
      </c>
      <c r="CW28" s="14">
        <f t="shared" si="44"/>
        <v>1.0212619545633904E-2</v>
      </c>
      <c r="CX28" s="14">
        <f t="shared" si="45"/>
        <v>0.94934296474970703</v>
      </c>
      <c r="CY28" s="14">
        <f t="shared" si="46"/>
        <v>0.90438677859231553</v>
      </c>
      <c r="CZ28" s="14">
        <f t="shared" si="47"/>
        <v>0.10438677859231549</v>
      </c>
      <c r="DA28" s="14">
        <v>0.85</v>
      </c>
      <c r="DB28" s="14">
        <f t="shared" si="48"/>
        <v>0.25272201664950072</v>
      </c>
      <c r="DC28" s="14">
        <f t="shared" si="49"/>
        <v>-0.11074076556740405</v>
      </c>
      <c r="DD28" s="14">
        <f t="shared" si="50"/>
        <v>1.089373002343136E-2</v>
      </c>
      <c r="DE28" s="14">
        <f t="shared" si="51"/>
        <v>-4.1034158806736818E-5</v>
      </c>
      <c r="DF28" s="14">
        <f t="shared" si="52"/>
        <v>8.9954262837330309E-3</v>
      </c>
      <c r="DG28" s="14">
        <f t="shared" si="105"/>
        <v>0.95499504293270487</v>
      </c>
      <c r="DH28" s="14">
        <f t="shared" si="106"/>
        <v>0.90878458612486568</v>
      </c>
      <c r="DI28" s="14">
        <f t="shared" si="107"/>
        <v>5.8784586124865701E-2</v>
      </c>
      <c r="DJ28" s="14">
        <f t="shared" si="108"/>
        <v>-0.91204384934899696</v>
      </c>
      <c r="DK28" s="14">
        <f t="shared" si="109"/>
        <v>0.91445368407102934</v>
      </c>
      <c r="DL28" s="14">
        <f t="shared" si="53"/>
        <v>0.85</v>
      </c>
      <c r="DM28" s="14">
        <f t="shared" si="54"/>
        <v>0.25272201664950072</v>
      </c>
      <c r="DN28" s="14">
        <f t="shared" si="55"/>
        <v>-0.11074076556740405</v>
      </c>
      <c r="DO28" s="14">
        <f t="shared" si="56"/>
        <v>1.089373002343136E-2</v>
      </c>
      <c r="DP28" s="14">
        <f t="shared" si="57"/>
        <v>-4.1034158806736818E-5</v>
      </c>
      <c r="DQ28" s="14">
        <f t="shared" si="58"/>
        <v>8.9954262837330309E-3</v>
      </c>
      <c r="DR28" s="14">
        <f t="shared" si="59"/>
        <v>0.95499504293270487</v>
      </c>
      <c r="DS28" s="14">
        <f t="shared" si="60"/>
        <v>0.90878458612486568</v>
      </c>
      <c r="DT28" s="14">
        <f t="shared" si="61"/>
        <v>5.8784586124865701E-2</v>
      </c>
      <c r="DU28" s="14">
        <f t="shared" si="62"/>
        <v>0.91445368407102934</v>
      </c>
      <c r="DV28" s="14">
        <f t="shared" si="63"/>
        <v>0.23490934302517405</v>
      </c>
      <c r="DW28" s="14">
        <f t="shared" si="64"/>
        <v>-0.10293539451144251</v>
      </c>
      <c r="DX28" s="14">
        <f t="shared" si="65"/>
        <v>9.4121975023642845E-3</v>
      </c>
      <c r="DY28" s="14">
        <f t="shared" si="66"/>
        <v>-2.8472892862319301E-5</v>
      </c>
      <c r="DZ28" s="14">
        <f t="shared" si="67"/>
        <v>7.7255297445553471E-3</v>
      </c>
      <c r="EA28" s="14">
        <f t="shared" si="68"/>
        <v>0.96099457998992088</v>
      </c>
      <c r="EB28" s="14">
        <f t="shared" si="69"/>
        <v>0.91392946809585274</v>
      </c>
      <c r="EC28" s="14">
        <f t="shared" si="70"/>
        <v>-5.2421597517660068E-4</v>
      </c>
      <c r="ED28" s="14">
        <f t="shared" si="71"/>
        <v>-0.92017706908239272</v>
      </c>
      <c r="EE28" s="14">
        <f t="shared" si="72"/>
        <v>0.91388399374425411</v>
      </c>
      <c r="EI28">
        <f t="shared" si="20"/>
        <v>879.71938354574502</v>
      </c>
      <c r="ES28">
        <f t="shared" si="110"/>
        <v>2.7230328946116549</v>
      </c>
      <c r="ET28">
        <f t="shared" si="73"/>
        <v>4.0631608631339453E-2</v>
      </c>
      <c r="EU28">
        <f t="shared" si="111"/>
        <v>1.0892879911323945</v>
      </c>
      <c r="EV28">
        <f t="shared" si="112"/>
        <v>1.3659877156297504E-2</v>
      </c>
      <c r="EX28" s="16">
        <v>1269.0999999999999</v>
      </c>
      <c r="EY28" s="16">
        <v>6957.3</v>
      </c>
      <c r="FA28" s="22">
        <v>3815.9</v>
      </c>
      <c r="FB28" s="22">
        <v>9017.2000000000007</v>
      </c>
    </row>
    <row r="29" spans="3:158">
      <c r="C29" s="4">
        <f t="shared" si="74"/>
        <v>899.26718775330824</v>
      </c>
      <c r="D29" s="4">
        <f>Sheet6!D29</f>
        <v>938.53494178894448</v>
      </c>
      <c r="E29" s="4">
        <f t="shared" si="21"/>
        <v>938.93898937106485</v>
      </c>
      <c r="F29" s="4">
        <f t="shared" si="22"/>
        <v>-0.40404758212036995</v>
      </c>
      <c r="G29" s="4">
        <f t="shared" si="0"/>
        <v>918.90106477112636</v>
      </c>
      <c r="I29" s="4">
        <f t="shared" si="1"/>
        <v>918.90106477112636</v>
      </c>
      <c r="M29">
        <f t="shared" si="23"/>
        <v>142.95168623267409</v>
      </c>
      <c r="O29">
        <f t="shared" si="24"/>
        <v>1.2204373147163292</v>
      </c>
      <c r="P29">
        <f t="shared" si="25"/>
        <v>1.738714471045423E-2</v>
      </c>
      <c r="Q29">
        <f t="shared" si="26"/>
        <v>122.04373147163292</v>
      </c>
      <c r="R29">
        <f t="shared" si="75"/>
        <v>685.27555221321893</v>
      </c>
      <c r="S29">
        <f t="shared" si="27"/>
        <v>186.12645224826053</v>
      </c>
      <c r="T29">
        <f t="shared" si="76"/>
        <v>0.79570483137673265</v>
      </c>
      <c r="U29">
        <f t="shared" si="28"/>
        <v>48.33</v>
      </c>
      <c r="V29">
        <f t="shared" si="29"/>
        <v>1.017031095596941</v>
      </c>
      <c r="W29">
        <f t="shared" si="30"/>
        <v>49.153112850200159</v>
      </c>
      <c r="X29">
        <f t="shared" si="31"/>
        <v>59.988293056846977</v>
      </c>
      <c r="Y29">
        <f t="shared" si="2"/>
        <v>1.2204373147163292</v>
      </c>
      <c r="Z29">
        <f t="shared" si="32"/>
        <v>49.153112850200159</v>
      </c>
      <c r="AE29">
        <f t="shared" si="113"/>
        <v>0.63306662422308024</v>
      </c>
      <c r="AF29">
        <f t="shared" si="114"/>
        <v>0.797667414342352</v>
      </c>
      <c r="AG29">
        <f t="shared" si="33"/>
        <v>2.3927403952587731</v>
      </c>
      <c r="AH29">
        <f t="shared" si="3"/>
        <v>0</v>
      </c>
      <c r="AI29">
        <f t="shared" si="4"/>
        <v>2.3927403952587731</v>
      </c>
      <c r="AJ29">
        <f t="shared" si="77"/>
        <v>2.3927403952587731</v>
      </c>
      <c r="AK29">
        <f t="shared" si="5"/>
        <v>0</v>
      </c>
      <c r="AL29">
        <f t="shared" si="6"/>
        <v>30</v>
      </c>
      <c r="AM29">
        <f t="shared" si="78"/>
        <v>30</v>
      </c>
      <c r="AO29">
        <f t="shared" si="79"/>
        <v>1.3776627657738025</v>
      </c>
      <c r="AQ29">
        <f t="shared" si="34"/>
        <v>0.91058165894027421</v>
      </c>
      <c r="AS29">
        <f t="shared" si="7"/>
        <v>0.36354912157988445</v>
      </c>
      <c r="AT29">
        <f t="shared" si="7"/>
        <v>9.874291881433056E-2</v>
      </c>
      <c r="AU29">
        <f t="shared" si="80"/>
        <v>0.46229204039421501</v>
      </c>
      <c r="AV29">
        <f t="shared" si="35"/>
        <v>0.78640575613171171</v>
      </c>
      <c r="AW29">
        <f t="shared" si="81"/>
        <v>0.21359424386828829</v>
      </c>
      <c r="AX29">
        <f t="shared" si="8"/>
        <v>0.78658950114175463</v>
      </c>
      <c r="AY29">
        <f t="shared" si="82"/>
        <v>0.78658950114175463</v>
      </c>
      <c r="AZ29">
        <f t="shared" si="83"/>
        <v>0.79712111868635938</v>
      </c>
      <c r="BA29">
        <f t="shared" si="84"/>
        <v>0.21650462409476673</v>
      </c>
      <c r="BB29">
        <f t="shared" si="9"/>
        <v>25.786318575668467</v>
      </c>
      <c r="BC29">
        <f t="shared" si="85"/>
        <v>1.1086262439073943E-2</v>
      </c>
      <c r="BD29">
        <f t="shared" si="86"/>
        <v>2.18215012761724E-3</v>
      </c>
      <c r="BE29">
        <f t="shared" si="87"/>
        <v>0.8935149708223048</v>
      </c>
      <c r="BF29">
        <f t="shared" si="88"/>
        <v>2.4422088032940289E-3</v>
      </c>
      <c r="BG29">
        <f t="shared" si="36"/>
        <v>3.6455990827275828E-3</v>
      </c>
      <c r="BH29">
        <f t="shared" si="37"/>
        <v>13.996347086911785</v>
      </c>
      <c r="BI29">
        <f t="shared" si="89"/>
        <v>2.6046789637966631E-4</v>
      </c>
      <c r="BJ29">
        <f t="shared" si="90"/>
        <v>0.34677994602221252</v>
      </c>
      <c r="BK29">
        <f t="shared" si="91"/>
        <v>1.33476754255071</v>
      </c>
      <c r="BL29">
        <f t="shared" si="92"/>
        <v>0.50971119071172044</v>
      </c>
      <c r="BM29">
        <f t="shared" si="38"/>
        <v>3.7334671946560749E-5</v>
      </c>
      <c r="BN29">
        <f t="shared" si="93"/>
        <v>1.0859917936278689</v>
      </c>
      <c r="BO29">
        <f t="shared" si="94"/>
        <v>0.9980069467779813</v>
      </c>
      <c r="BP29">
        <f t="shared" si="95"/>
        <v>1.0881605555291398</v>
      </c>
      <c r="BQ29">
        <f t="shared" si="39"/>
        <v>0.55464761244428507</v>
      </c>
      <c r="BR29">
        <f t="shared" si="40"/>
        <v>0.55464761244428507</v>
      </c>
      <c r="BS29">
        <f t="shared" si="41"/>
        <v>0.55464761244428507</v>
      </c>
      <c r="BT29">
        <f t="shared" si="10"/>
        <v>17.869570999607198</v>
      </c>
      <c r="BU29">
        <f t="shared" si="11"/>
        <v>0.28188860573458036</v>
      </c>
      <c r="BV29">
        <f t="shared" si="12"/>
        <v>34214.775297685032</v>
      </c>
      <c r="BW29">
        <f t="shared" si="13"/>
        <v>0.24032829830754351</v>
      </c>
      <c r="BX29">
        <f t="shared" si="14"/>
        <v>18792.420081612439</v>
      </c>
      <c r="BY29">
        <f t="shared" si="96"/>
        <v>1.6187778227438283E-4</v>
      </c>
      <c r="BZ29">
        <f t="shared" si="97"/>
        <v>2.6846994575948778E-4</v>
      </c>
      <c r="CA29">
        <f t="shared" si="98"/>
        <v>-3.0256310376065265</v>
      </c>
      <c r="CB29">
        <f t="shared" si="99"/>
        <v>12.045463165911446</v>
      </c>
      <c r="CC29">
        <f t="shared" si="100"/>
        <v>6.892122566625975E-3</v>
      </c>
      <c r="CD29">
        <f t="shared" si="15"/>
        <v>28.534036600146472</v>
      </c>
      <c r="CE29" s="11">
        <f t="shared" si="16"/>
        <v>2198737656.637361</v>
      </c>
      <c r="CF29" s="18">
        <f t="shared" si="42"/>
        <v>0.19835900808878315</v>
      </c>
      <c r="CG29" s="18">
        <f t="shared" si="17"/>
        <v>39.671801617756628</v>
      </c>
      <c r="CH29">
        <f t="shared" si="101"/>
        <v>2400</v>
      </c>
      <c r="CI29" s="4">
        <f t="shared" si="18"/>
        <v>938.93898937106485</v>
      </c>
      <c r="CJ29" s="11"/>
      <c r="CK29" s="11"/>
      <c r="CL29" s="11"/>
      <c r="CM29" s="11"/>
      <c r="CN29" s="11"/>
      <c r="CO29" s="11"/>
      <c r="CP29" s="11"/>
      <c r="CQ29" s="13">
        <f t="shared" si="19"/>
        <v>1.3776627657738025</v>
      </c>
      <c r="CR29" s="14">
        <v>0.8</v>
      </c>
      <c r="CS29" s="14">
        <f t="shared" si="102"/>
        <v>0.28047658485451327</v>
      </c>
      <c r="CT29" s="14">
        <f t="shared" si="43"/>
        <v>-0.12290259527960729</v>
      </c>
      <c r="CU29" s="14">
        <f t="shared" si="103"/>
        <v>1.3417872864346616E-2</v>
      </c>
      <c r="CV29" s="14">
        <f t="shared" si="104"/>
        <v>-6.9089682385774475E-5</v>
      </c>
      <c r="CW29" s="14">
        <f t="shared" si="44"/>
        <v>1.1192735557416766E-2</v>
      </c>
      <c r="CX29" s="14">
        <f t="shared" si="45"/>
        <v>0.94485954736277389</v>
      </c>
      <c r="CY29" s="14">
        <f t="shared" si="46"/>
        <v>0.90115993031965713</v>
      </c>
      <c r="CZ29" s="14">
        <f t="shared" si="47"/>
        <v>0.10115993031965709</v>
      </c>
      <c r="DA29" s="14">
        <v>0.85</v>
      </c>
      <c r="DB29" s="14">
        <f t="shared" si="48"/>
        <v>0.2639779622160125</v>
      </c>
      <c r="DC29" s="14">
        <f t="shared" si="49"/>
        <v>-0.11567303085139509</v>
      </c>
      <c r="DD29" s="14">
        <f t="shared" si="50"/>
        <v>1.188572821201638E-2</v>
      </c>
      <c r="DE29" s="14">
        <f t="shared" si="51"/>
        <v>-5.1023295160953454E-5</v>
      </c>
      <c r="DF29" s="14">
        <f t="shared" si="52"/>
        <v>9.8539059376219554E-3</v>
      </c>
      <c r="DG29" s="14">
        <f t="shared" si="105"/>
        <v>0.95099884891647213</v>
      </c>
      <c r="DH29" s="14">
        <f t="shared" si="106"/>
        <v>0.90563477385979185</v>
      </c>
      <c r="DI29" s="14">
        <f t="shared" si="107"/>
        <v>5.5634773859791875E-2</v>
      </c>
      <c r="DJ29" s="14">
        <f t="shared" si="108"/>
        <v>-0.91050312919730547</v>
      </c>
      <c r="DK29" s="14">
        <f t="shared" si="109"/>
        <v>0.91110333075827998</v>
      </c>
      <c r="DL29" s="14">
        <f t="shared" si="53"/>
        <v>0.85</v>
      </c>
      <c r="DM29" s="14">
        <f t="shared" si="54"/>
        <v>0.2639779622160125</v>
      </c>
      <c r="DN29" s="14">
        <f t="shared" si="55"/>
        <v>-0.11567303085139509</v>
      </c>
      <c r="DO29" s="14">
        <f t="shared" si="56"/>
        <v>1.188572821201638E-2</v>
      </c>
      <c r="DP29" s="14">
        <f t="shared" si="57"/>
        <v>-5.1023295160953454E-5</v>
      </c>
      <c r="DQ29" s="14">
        <f t="shared" si="58"/>
        <v>9.8539059376219554E-3</v>
      </c>
      <c r="DR29" s="14">
        <f t="shared" si="59"/>
        <v>0.95099884891647213</v>
      </c>
      <c r="DS29" s="14">
        <f t="shared" si="60"/>
        <v>0.90563477385979185</v>
      </c>
      <c r="DT29" s="14">
        <f t="shared" si="61"/>
        <v>5.5634773859791875E-2</v>
      </c>
      <c r="DU29" s="14">
        <f t="shared" si="62"/>
        <v>0.91110333075827998</v>
      </c>
      <c r="DV29" s="14">
        <f t="shared" si="63"/>
        <v>0.2462742263238856</v>
      </c>
      <c r="DW29" s="14">
        <f t="shared" si="64"/>
        <v>-0.10791539543802979</v>
      </c>
      <c r="DX29" s="14">
        <f t="shared" si="65"/>
        <v>1.0344949571252218E-2</v>
      </c>
      <c r="DY29" s="14">
        <f t="shared" si="66"/>
        <v>-3.6059936664488432E-5</v>
      </c>
      <c r="DZ29" s="14">
        <f t="shared" si="67"/>
        <v>8.523330712980599E-3</v>
      </c>
      <c r="EA29" s="14">
        <f t="shared" si="68"/>
        <v>0.95721297577278042</v>
      </c>
      <c r="EB29" s="14">
        <f t="shared" si="69"/>
        <v>0.91062425682515458</v>
      </c>
      <c r="EC29" s="14">
        <f t="shared" si="70"/>
        <v>-4.790739331254068E-4</v>
      </c>
      <c r="ED29" s="14">
        <f t="shared" si="71"/>
        <v>-0.91834351902843514</v>
      </c>
      <c r="EE29" s="14">
        <f t="shared" si="72"/>
        <v>0.91058165894027421</v>
      </c>
      <c r="EI29">
        <f t="shared" si="20"/>
        <v>918.90106477112636</v>
      </c>
      <c r="ES29">
        <f t="shared" si="110"/>
        <v>2.8547728699880182</v>
      </c>
      <c r="ET29">
        <f t="shared" si="73"/>
        <v>4.2597360543917093E-2</v>
      </c>
      <c r="EU29">
        <f t="shared" si="111"/>
        <v>1.0951303840352269</v>
      </c>
      <c r="EV29">
        <f t="shared" si="112"/>
        <v>1.3733141866825112E-2</v>
      </c>
      <c r="EX29" s="16">
        <v>1400.4</v>
      </c>
      <c r="EY29" s="16">
        <v>7435.5</v>
      </c>
      <c r="FA29" s="22">
        <v>4222.5</v>
      </c>
      <c r="FB29" s="22">
        <v>9997.6</v>
      </c>
    </row>
    <row r="30" spans="3:158">
      <c r="C30" s="4">
        <f t="shared" si="74"/>
        <v>938.93898937106485</v>
      </c>
      <c r="D30" s="4">
        <f>Sheet6!D30</f>
        <v>979.04535336597701</v>
      </c>
      <c r="E30" s="4">
        <f t="shared" si="21"/>
        <v>979.55052070307681</v>
      </c>
      <c r="F30" s="4">
        <f t="shared" si="22"/>
        <v>-0.50516733709980599</v>
      </c>
      <c r="G30" s="4">
        <f t="shared" si="0"/>
        <v>958.99217136852099</v>
      </c>
      <c r="I30" s="4">
        <f t="shared" si="1"/>
        <v>958.99217136852099</v>
      </c>
      <c r="M30">
        <f t="shared" si="23"/>
        <v>149.78674341213707</v>
      </c>
      <c r="O30">
        <f t="shared" si="24"/>
        <v>1.2193758389630565</v>
      </c>
      <c r="P30">
        <f t="shared" si="25"/>
        <v>1.6599610256583117E-2</v>
      </c>
      <c r="Q30">
        <f t="shared" si="26"/>
        <v>121.93758389630564</v>
      </c>
      <c r="R30">
        <f t="shared" si="75"/>
        <v>684.67953357775616</v>
      </c>
      <c r="S30">
        <f t="shared" si="27"/>
        <v>166.35010019014851</v>
      </c>
      <c r="T30">
        <f t="shared" si="76"/>
        <v>0.79502132565878636</v>
      </c>
      <c r="U30">
        <f t="shared" si="28"/>
        <v>48.33</v>
      </c>
      <c r="V30">
        <f t="shared" si="29"/>
        <v>1.0161465324692138</v>
      </c>
      <c r="W30">
        <f t="shared" si="30"/>
        <v>49.110361914237103</v>
      </c>
      <c r="X30">
        <f t="shared" si="31"/>
        <v>59.883988760952199</v>
      </c>
      <c r="Y30">
        <f t="shared" si="2"/>
        <v>1.2193758389630565</v>
      </c>
      <c r="Z30">
        <f t="shared" si="32"/>
        <v>49.110361914237103</v>
      </c>
      <c r="AE30">
        <f t="shared" si="113"/>
        <v>0.62408528346933911</v>
      </c>
      <c r="AF30">
        <f t="shared" si="114"/>
        <v>0.79147335746842951</v>
      </c>
      <c r="AG30">
        <f t="shared" si="33"/>
        <v>2.3345657691952302</v>
      </c>
      <c r="AH30">
        <f t="shared" si="3"/>
        <v>0</v>
      </c>
      <c r="AI30">
        <f t="shared" si="4"/>
        <v>2.3345657691952302</v>
      </c>
      <c r="AJ30">
        <f t="shared" si="77"/>
        <v>2.3345657691952302</v>
      </c>
      <c r="AK30">
        <f t="shared" si="5"/>
        <v>0</v>
      </c>
      <c r="AL30">
        <f t="shared" si="6"/>
        <v>30</v>
      </c>
      <c r="AM30">
        <f t="shared" si="78"/>
        <v>30</v>
      </c>
      <c r="AO30">
        <f t="shared" si="79"/>
        <v>1.4377693723665981</v>
      </c>
      <c r="AQ30">
        <f t="shared" si="34"/>
        <v>0.90726640167740891</v>
      </c>
      <c r="AS30">
        <f t="shared" si="7"/>
        <v>0.36323292461259449</v>
      </c>
      <c r="AT30">
        <f t="shared" si="7"/>
        <v>8.8251262727139304E-2</v>
      </c>
      <c r="AU30">
        <f t="shared" si="80"/>
        <v>0.45148418733973378</v>
      </c>
      <c r="AV30">
        <f t="shared" si="35"/>
        <v>0.80453077826016572</v>
      </c>
      <c r="AW30">
        <f t="shared" si="81"/>
        <v>0.19546922173983428</v>
      </c>
      <c r="AX30">
        <f t="shared" si="8"/>
        <v>0.79973242763716534</v>
      </c>
      <c r="AY30">
        <f t="shared" si="82"/>
        <v>0.79973242763716534</v>
      </c>
      <c r="AZ30">
        <f t="shared" si="83"/>
        <v>0.79625459248296737</v>
      </c>
      <c r="BA30">
        <f t="shared" si="84"/>
        <v>0.19345843528323445</v>
      </c>
      <c r="BB30">
        <f t="shared" si="9"/>
        <v>25.775102306795912</v>
      </c>
      <c r="BC30">
        <f t="shared" si="85"/>
        <v>1.0819075711449928E-2</v>
      </c>
      <c r="BD30">
        <f t="shared" si="86"/>
        <v>2.176953822821277E-3</v>
      </c>
      <c r="BE30">
        <f t="shared" si="87"/>
        <v>0.89596586961792168</v>
      </c>
      <c r="BF30">
        <f t="shared" si="88"/>
        <v>2.4297285160534334E-3</v>
      </c>
      <c r="BG30">
        <f t="shared" si="36"/>
        <v>3.6230264071460804E-3</v>
      </c>
      <c r="BH30">
        <f t="shared" si="37"/>
        <v>13.113542918469717</v>
      </c>
      <c r="BI30">
        <f t="shared" si="89"/>
        <v>2.762812788024847E-4</v>
      </c>
      <c r="BJ30">
        <f t="shared" si="90"/>
        <v>0.37073521150138178</v>
      </c>
      <c r="BK30">
        <f t="shared" si="91"/>
        <v>1.3582468123338618</v>
      </c>
      <c r="BL30">
        <f t="shared" si="92"/>
        <v>0.52244739836970955</v>
      </c>
      <c r="BM30">
        <f t="shared" si="38"/>
        <v>3.3083471951826728E-5</v>
      </c>
      <c r="BN30">
        <f t="shared" si="93"/>
        <v>1.086288454978718</v>
      </c>
      <c r="BO30">
        <f t="shared" si="94"/>
        <v>0.99823367705206323</v>
      </c>
      <c r="BP30">
        <f t="shared" si="95"/>
        <v>1.0882105863095042</v>
      </c>
      <c r="BQ30">
        <f t="shared" si="39"/>
        <v>0.5685327896957767</v>
      </c>
      <c r="BR30">
        <f t="shared" si="40"/>
        <v>0.5685327896957767</v>
      </c>
      <c r="BS30">
        <f t="shared" si="41"/>
        <v>0.5685327896957767</v>
      </c>
      <c r="BT30">
        <f t="shared" si="10"/>
        <v>17.838500386891319</v>
      </c>
      <c r="BU30">
        <f t="shared" si="11"/>
        <v>0.2639035807416244</v>
      </c>
      <c r="BV30">
        <f t="shared" si="12"/>
        <v>34122.307382829385</v>
      </c>
      <c r="BW30">
        <f t="shared" si="13"/>
        <v>0.25520636523017909</v>
      </c>
      <c r="BX30">
        <f t="shared" si="14"/>
        <v>17649.029131663869</v>
      </c>
      <c r="BY30">
        <f t="shared" si="96"/>
        <v>1.6187778227438283E-4</v>
      </c>
      <c r="BZ30">
        <f t="shared" si="97"/>
        <v>2.8586274986358768E-4</v>
      </c>
      <c r="CA30">
        <f t="shared" si="98"/>
        <v>-3.0035282645996562</v>
      </c>
      <c r="CB30">
        <f t="shared" si="99"/>
        <v>11.964791149012663</v>
      </c>
      <c r="CC30">
        <f t="shared" si="100"/>
        <v>6.9853754830173052E-3</v>
      </c>
      <c r="CD30">
        <f t="shared" si="15"/>
        <v>29.211095963426033</v>
      </c>
      <c r="CE30" s="11">
        <f t="shared" si="16"/>
        <v>2165084933.502996</v>
      </c>
      <c r="CF30" s="18">
        <f t="shared" si="42"/>
        <v>0.20305765666005993</v>
      </c>
      <c r="CG30" s="18">
        <f t="shared" si="17"/>
        <v>40.611531332011985</v>
      </c>
      <c r="CH30">
        <f t="shared" si="101"/>
        <v>2600</v>
      </c>
      <c r="CI30" s="4">
        <f t="shared" si="18"/>
        <v>979.55052070307681</v>
      </c>
      <c r="CJ30" s="11"/>
      <c r="CK30" s="11"/>
      <c r="CL30" s="11"/>
      <c r="CM30" s="11"/>
      <c r="CN30" s="11"/>
      <c r="CO30" s="11"/>
      <c r="CP30" s="11"/>
      <c r="CQ30" s="13">
        <f t="shared" si="19"/>
        <v>1.4377693723665981</v>
      </c>
      <c r="CR30" s="14">
        <v>0.8</v>
      </c>
      <c r="CS30" s="14">
        <f t="shared" si="102"/>
        <v>0.29271361133382878</v>
      </c>
      <c r="CT30" s="14">
        <f t="shared" si="43"/>
        <v>-0.12826476236957407</v>
      </c>
      <c r="CU30" s="14">
        <f t="shared" si="103"/>
        <v>1.4614241735978454E-2</v>
      </c>
      <c r="CV30" s="14">
        <f t="shared" si="104"/>
        <v>-8.5535171739966364E-5</v>
      </c>
      <c r="CW30" s="14">
        <f t="shared" si="44"/>
        <v>1.2249047716371178E-2</v>
      </c>
      <c r="CX30" s="14">
        <f t="shared" si="45"/>
        <v>0.94009326814860128</v>
      </c>
      <c r="CY30" s="14">
        <f t="shared" si="46"/>
        <v>0.8979502618375359</v>
      </c>
      <c r="CZ30" s="14">
        <f t="shared" si="47"/>
        <v>9.7950261837535857E-2</v>
      </c>
      <c r="DA30" s="14">
        <v>0.85</v>
      </c>
      <c r="DB30" s="14">
        <f t="shared" si="48"/>
        <v>0.27549516360830945</v>
      </c>
      <c r="DC30" s="14">
        <f t="shared" si="49"/>
        <v>-0.12071977634783443</v>
      </c>
      <c r="DD30" s="14">
        <f t="shared" si="50"/>
        <v>1.2945487489309635E-2</v>
      </c>
      <c r="DE30" s="14">
        <f t="shared" si="51"/>
        <v>-6.3168423469692352E-5</v>
      </c>
      <c r="DF30" s="14">
        <f t="shared" si="52"/>
        <v>1.0778281902771972E-2</v>
      </c>
      <c r="DG30" s="14">
        <f t="shared" si="105"/>
        <v>0.94674815695555137</v>
      </c>
      <c r="DH30" s="14">
        <f t="shared" si="106"/>
        <v>0.9024931980915416</v>
      </c>
      <c r="DI30" s="14">
        <f t="shared" si="107"/>
        <v>5.2493198091541626E-2</v>
      </c>
      <c r="DJ30" s="14">
        <f t="shared" si="108"/>
        <v>-0.90914127491988583</v>
      </c>
      <c r="DK30" s="14">
        <f t="shared" si="109"/>
        <v>0.90773931900316296</v>
      </c>
      <c r="DL30" s="14">
        <f t="shared" si="53"/>
        <v>0.85</v>
      </c>
      <c r="DM30" s="14">
        <f t="shared" si="54"/>
        <v>0.27549516360830945</v>
      </c>
      <c r="DN30" s="14">
        <f t="shared" si="55"/>
        <v>-0.12071977634783443</v>
      </c>
      <c r="DO30" s="14">
        <f t="shared" si="56"/>
        <v>1.2945487489309635E-2</v>
      </c>
      <c r="DP30" s="14">
        <f t="shared" si="57"/>
        <v>-6.3168423469692352E-5</v>
      </c>
      <c r="DQ30" s="14">
        <f t="shared" si="58"/>
        <v>1.0778281902771974E-2</v>
      </c>
      <c r="DR30" s="14">
        <f t="shared" si="59"/>
        <v>0.94674815695555137</v>
      </c>
      <c r="DS30" s="14">
        <f t="shared" si="60"/>
        <v>0.9024931980915416</v>
      </c>
      <c r="DT30" s="14">
        <f t="shared" si="61"/>
        <v>5.2493198091541626E-2</v>
      </c>
      <c r="DU30" s="14">
        <f t="shared" si="62"/>
        <v>0.90773931900316296</v>
      </c>
      <c r="DV30" s="14">
        <f t="shared" si="63"/>
        <v>0.25797151689343872</v>
      </c>
      <c r="DW30" s="14">
        <f t="shared" si="64"/>
        <v>-0.11304105457097834</v>
      </c>
      <c r="DX30" s="14">
        <f t="shared" si="65"/>
        <v>1.135099587556598E-2</v>
      </c>
      <c r="DY30" s="14">
        <f t="shared" si="66"/>
        <v>-4.547669860502948E-5</v>
      </c>
      <c r="DZ30" s="14">
        <f t="shared" si="67"/>
        <v>9.3903302787071811E-3</v>
      </c>
      <c r="EA30" s="14">
        <f t="shared" si="68"/>
        <v>0.9531508980376181</v>
      </c>
      <c r="EB30" s="14">
        <f t="shared" si="69"/>
        <v>0.90730581974121227</v>
      </c>
      <c r="EC30" s="14">
        <f t="shared" si="70"/>
        <v>-4.3349926195068722E-4</v>
      </c>
      <c r="ED30" s="14">
        <f t="shared" si="71"/>
        <v>-0.91664914424420163</v>
      </c>
      <c r="EE30" s="14">
        <f t="shared" si="72"/>
        <v>0.90726640167740891</v>
      </c>
      <c r="EI30">
        <f t="shared" si="20"/>
        <v>958.99217136852099</v>
      </c>
      <c r="ES30">
        <f t="shared" si="110"/>
        <v>2.9903660592095749</v>
      </c>
      <c r="ET30">
        <f t="shared" si="73"/>
        <v>4.4620608007591663E-2</v>
      </c>
      <c r="EU30">
        <f t="shared" si="111"/>
        <v>1.1012575578027082</v>
      </c>
      <c r="EV30">
        <f t="shared" si="112"/>
        <v>1.3809977783185554E-2</v>
      </c>
      <c r="EX30" s="16">
        <v>1531.7</v>
      </c>
      <c r="EY30" s="16">
        <v>7932.8</v>
      </c>
      <c r="FA30" s="19"/>
      <c r="FB30" s="19"/>
    </row>
    <row r="31" spans="3:158">
      <c r="C31" s="4">
        <f t="shared" si="74"/>
        <v>979.55052070307681</v>
      </c>
      <c r="D31" s="4">
        <f>Sheet6!D31</f>
        <v>1020.5512671703141</v>
      </c>
      <c r="E31" s="4">
        <f t="shared" si="21"/>
        <v>1021.162789417088</v>
      </c>
      <c r="F31" s="4">
        <f t="shared" si="22"/>
        <v>-0.61152224677391587</v>
      </c>
      <c r="G31" s="4">
        <f t="shared" si="0"/>
        <v>1000.0508939366955</v>
      </c>
      <c r="I31" s="4">
        <f t="shared" si="1"/>
        <v>1000.0508939366955</v>
      </c>
      <c r="M31">
        <f t="shared" si="23"/>
        <v>156.81457266214903</v>
      </c>
      <c r="O31">
        <f t="shared" si="24"/>
        <v>1.2182897009438884</v>
      </c>
      <c r="P31">
        <f t="shared" si="25"/>
        <v>1.5859729477170712E-2</v>
      </c>
      <c r="Q31">
        <f t="shared" si="26"/>
        <v>121.82897009438885</v>
      </c>
      <c r="R31">
        <f t="shared" si="75"/>
        <v>684.06966707999345</v>
      </c>
      <c r="S31">
        <f t="shared" si="27"/>
        <v>147.78956687928647</v>
      </c>
      <c r="T31">
        <f t="shared" si="76"/>
        <v>0.7943185427337851</v>
      </c>
      <c r="U31">
        <f t="shared" si="28"/>
        <v>48.33</v>
      </c>
      <c r="V31">
        <f t="shared" si="29"/>
        <v>1.0152414174532405</v>
      </c>
      <c r="W31">
        <f t="shared" si="30"/>
        <v>49.066617705515114</v>
      </c>
      <c r="X31">
        <f t="shared" si="31"/>
        <v>59.777355010780113</v>
      </c>
      <c r="Y31">
        <f t="shared" si="2"/>
        <v>1.2182897009438884</v>
      </c>
      <c r="Z31">
        <f t="shared" si="32"/>
        <v>49.066617705515114</v>
      </c>
      <c r="AE31">
        <f t="shared" si="113"/>
        <v>0.61523077079112642</v>
      </c>
      <c r="AF31">
        <f t="shared" si="114"/>
        <v>0.78529858939355857</v>
      </c>
      <c r="AG31">
        <f t="shared" si="33"/>
        <v>2.2778765921813933</v>
      </c>
      <c r="AH31">
        <f t="shared" si="3"/>
        <v>0</v>
      </c>
      <c r="AI31">
        <f t="shared" si="4"/>
        <v>2.2778765921813933</v>
      </c>
      <c r="AJ31">
        <f t="shared" si="77"/>
        <v>2.2778765921813933</v>
      </c>
      <c r="AK31">
        <f t="shared" si="5"/>
        <v>0</v>
      </c>
      <c r="AL31">
        <f t="shared" si="6"/>
        <v>30</v>
      </c>
      <c r="AM31">
        <f t="shared" si="78"/>
        <v>30</v>
      </c>
      <c r="AO31">
        <f t="shared" si="79"/>
        <v>1.4993266775662601</v>
      </c>
      <c r="AQ31">
        <f t="shared" si="34"/>
        <v>0.90394030783305201</v>
      </c>
      <c r="AS31">
        <f t="shared" si="7"/>
        <v>0.36290938114336296</v>
      </c>
      <c r="AT31">
        <f t="shared" si="7"/>
        <v>7.8404617010062003E-2</v>
      </c>
      <c r="AU31">
        <f t="shared" si="80"/>
        <v>0.44131399815342498</v>
      </c>
      <c r="AV31">
        <f t="shared" si="35"/>
        <v>0.82233825045630149</v>
      </c>
      <c r="AW31">
        <f t="shared" si="81"/>
        <v>0.17766174954369851</v>
      </c>
      <c r="AX31">
        <f t="shared" si="8"/>
        <v>0.81181599375903257</v>
      </c>
      <c r="AY31">
        <f t="shared" si="82"/>
        <v>0.81181599375903257</v>
      </c>
      <c r="AZ31">
        <f t="shared" si="83"/>
        <v>0.79536812864239192</v>
      </c>
      <c r="BA31">
        <f t="shared" si="84"/>
        <v>0.17183499999847537</v>
      </c>
      <c r="BB31">
        <f t="shared" si="9"/>
        <v>25.76362038525313</v>
      </c>
      <c r="BC31">
        <f t="shared" si="85"/>
        <v>1.0558713151225215E-2</v>
      </c>
      <c r="BD31">
        <f t="shared" si="86"/>
        <v>2.1718212788153202E-3</v>
      </c>
      <c r="BE31">
        <f t="shared" si="87"/>
        <v>0.89836005900151017</v>
      </c>
      <c r="BF31">
        <f t="shared" si="88"/>
        <v>2.417539890663894E-3</v>
      </c>
      <c r="BG31">
        <f t="shared" si="36"/>
        <v>3.6008384033990115E-3</v>
      </c>
      <c r="BH31">
        <f t="shared" si="37"/>
        <v>12.244126575800308</v>
      </c>
      <c r="BI31">
        <f t="shared" si="89"/>
        <v>2.940869960063812E-4</v>
      </c>
      <c r="BJ31">
        <f t="shared" si="90"/>
        <v>0.39814529245692964</v>
      </c>
      <c r="BK31">
        <f t="shared" si="91"/>
        <v>1.385116535471669</v>
      </c>
      <c r="BL31">
        <f t="shared" si="92"/>
        <v>0.53613929091480317</v>
      </c>
      <c r="BM31">
        <f t="shared" si="38"/>
        <v>2.914265106771275E-5</v>
      </c>
      <c r="BN31">
        <f t="shared" si="93"/>
        <v>1.0865635324732232</v>
      </c>
      <c r="BO31">
        <f t="shared" si="94"/>
        <v>0.99844390277915063</v>
      </c>
      <c r="BP31">
        <f t="shared" si="95"/>
        <v>1.0882569661137629</v>
      </c>
      <c r="BQ31">
        <f t="shared" si="39"/>
        <v>0.58345731814532786</v>
      </c>
      <c r="BR31">
        <f t="shared" si="40"/>
        <v>0.58345731814532786</v>
      </c>
      <c r="BS31">
        <f t="shared" si="41"/>
        <v>0.58345731814532786</v>
      </c>
      <c r="BT31">
        <f t="shared" si="10"/>
        <v>17.806735866306465</v>
      </c>
      <c r="BU31">
        <f t="shared" si="11"/>
        <v>0.245409176724946</v>
      </c>
      <c r="BV31">
        <f t="shared" si="12"/>
        <v>34027.571320312483</v>
      </c>
      <c r="BW31">
        <f t="shared" si="13"/>
        <v>0.27225002853714558</v>
      </c>
      <c r="BX31">
        <f t="shared" si="14"/>
        <v>16498.214668390428</v>
      </c>
      <c r="BY31">
        <f t="shared" si="96"/>
        <v>1.6187778227438283E-4</v>
      </c>
      <c r="BZ31">
        <f t="shared" si="97"/>
        <v>3.0580278541691514E-4</v>
      </c>
      <c r="CA31">
        <f t="shared" si="98"/>
        <v>-2.9796543411001077</v>
      </c>
      <c r="CB31">
        <f t="shared" si="99"/>
        <v>11.877496885619543</v>
      </c>
      <c r="CC31">
        <f t="shared" si="100"/>
        <v>7.0884315443157219E-3</v>
      </c>
      <c r="CD31">
        <f t="shared" si="15"/>
        <v>29.932070250888934</v>
      </c>
      <c r="CE31" s="11">
        <f t="shared" si="16"/>
        <v>2132217735.7498808</v>
      </c>
      <c r="CF31" s="18">
        <f t="shared" si="42"/>
        <v>0.20806134357005582</v>
      </c>
      <c r="CG31" s="18">
        <f t="shared" si="17"/>
        <v>41.612268714011165</v>
      </c>
      <c r="CH31">
        <f t="shared" si="101"/>
        <v>2800</v>
      </c>
      <c r="CI31" s="4">
        <f t="shared" si="18"/>
        <v>1021.162789417088</v>
      </c>
      <c r="CJ31" s="11"/>
      <c r="CK31" s="11"/>
      <c r="CL31" s="11"/>
      <c r="CM31" s="11"/>
      <c r="CN31" s="11"/>
      <c r="CO31" s="11"/>
      <c r="CP31" s="11"/>
      <c r="CQ31" s="13">
        <f t="shared" si="19"/>
        <v>1.4993266775662601</v>
      </c>
      <c r="CR31" s="14">
        <v>0.8</v>
      </c>
      <c r="CS31" s="14">
        <f t="shared" si="102"/>
        <v>0.30524598367064709</v>
      </c>
      <c r="CT31" s="14">
        <f t="shared" si="43"/>
        <v>-0.13375634765112007</v>
      </c>
      <c r="CU31" s="14">
        <f t="shared" si="103"/>
        <v>1.5892432218697974E-2</v>
      </c>
      <c r="CV31" s="14">
        <f t="shared" si="104"/>
        <v>-1.0548238342745414E-4</v>
      </c>
      <c r="CW31" s="14">
        <f t="shared" si="44"/>
        <v>1.3388157126244521E-2</v>
      </c>
      <c r="CX31" s="14">
        <f t="shared" si="45"/>
        <v>0.93502757822144056</v>
      </c>
      <c r="CY31" s="14">
        <f t="shared" si="46"/>
        <v>0.89475986308560584</v>
      </c>
      <c r="CZ31" s="14">
        <f t="shared" si="47"/>
        <v>9.47598630856058E-2</v>
      </c>
      <c r="DA31" s="14">
        <v>0.85</v>
      </c>
      <c r="DB31" s="14">
        <f t="shared" si="48"/>
        <v>0.28729033757237377</v>
      </c>
      <c r="DC31" s="14">
        <f t="shared" si="49"/>
        <v>-0.1258883272010542</v>
      </c>
      <c r="DD31" s="14">
        <f t="shared" si="50"/>
        <v>1.4077725425559452E-2</v>
      </c>
      <c r="DE31" s="14">
        <f t="shared" si="51"/>
        <v>-7.7899602343634762E-5</v>
      </c>
      <c r="DF31" s="14">
        <f t="shared" si="52"/>
        <v>1.1774159067382406E-2</v>
      </c>
      <c r="DG31" s="14">
        <f t="shared" si="105"/>
        <v>0.94222774402750908</v>
      </c>
      <c r="DH31" s="14">
        <f t="shared" si="106"/>
        <v>0.89936123716272953</v>
      </c>
      <c r="DI31" s="14">
        <f t="shared" si="107"/>
        <v>4.9361237162729554E-2</v>
      </c>
      <c r="DJ31" s="14">
        <f t="shared" si="108"/>
        <v>-0.90797251845752613</v>
      </c>
      <c r="DK31" s="14">
        <f t="shared" si="109"/>
        <v>0.90436424138319182</v>
      </c>
      <c r="DL31" s="14">
        <f t="shared" si="53"/>
        <v>0.85</v>
      </c>
      <c r="DM31" s="14">
        <f t="shared" si="54"/>
        <v>0.28729033757237377</v>
      </c>
      <c r="DN31" s="14">
        <f t="shared" si="55"/>
        <v>-0.1258883272010542</v>
      </c>
      <c r="DO31" s="14">
        <f t="shared" si="56"/>
        <v>1.4077725425559452E-2</v>
      </c>
      <c r="DP31" s="14">
        <f t="shared" si="57"/>
        <v>-7.7899602343634762E-5</v>
      </c>
      <c r="DQ31" s="14">
        <f t="shared" si="58"/>
        <v>1.1774159067382406E-2</v>
      </c>
      <c r="DR31" s="14">
        <f t="shared" si="59"/>
        <v>0.94222774402750908</v>
      </c>
      <c r="DS31" s="14">
        <f t="shared" si="60"/>
        <v>0.89936123716272953</v>
      </c>
      <c r="DT31" s="14">
        <f t="shared" si="61"/>
        <v>4.9361237162729554E-2</v>
      </c>
      <c r="DU31" s="14">
        <f t="shared" si="62"/>
        <v>0.90436424138319182</v>
      </c>
      <c r="DV31" s="14">
        <f t="shared" si="63"/>
        <v>0.27002039196400301</v>
      </c>
      <c r="DW31" s="14">
        <f t="shared" si="64"/>
        <v>-0.11832077521910389</v>
      </c>
      <c r="DX31" s="14">
        <f t="shared" si="65"/>
        <v>1.2436082024667994E-2</v>
      </c>
      <c r="DY31" s="14">
        <f t="shared" si="66"/>
        <v>-5.7136411329561222E-5</v>
      </c>
      <c r="DZ31" s="14">
        <f t="shared" si="67"/>
        <v>1.0333017037280741E-2</v>
      </c>
      <c r="EA31" s="14">
        <f t="shared" si="68"/>
        <v>0.94878900445049208</v>
      </c>
      <c r="EB31" s="14">
        <f t="shared" si="69"/>
        <v>0.90397629616466513</v>
      </c>
      <c r="EC31" s="14">
        <f t="shared" si="70"/>
        <v>-3.8794521852669739E-4</v>
      </c>
      <c r="ED31" s="14">
        <f t="shared" si="71"/>
        <v>-0.91510855509955735</v>
      </c>
      <c r="EE31" s="14">
        <f t="shared" si="72"/>
        <v>0.90394030783305201</v>
      </c>
      <c r="EI31">
        <f t="shared" si="20"/>
        <v>1000.0508939366955</v>
      </c>
      <c r="ES31">
        <f t="shared" si="110"/>
        <v>3.130034761772404</v>
      </c>
      <c r="ET31">
        <f t="shared" si="73"/>
        <v>4.6704668053950064E-2</v>
      </c>
      <c r="EU31">
        <f t="shared" si="111"/>
        <v>1.107688504877214</v>
      </c>
      <c r="EV31">
        <f t="shared" si="112"/>
        <v>1.3890623074193562E-2</v>
      </c>
      <c r="EX31" s="16">
        <v>1687.1</v>
      </c>
      <c r="EY31" s="16">
        <v>8449.4</v>
      </c>
    </row>
    <row r="32" spans="3:158">
      <c r="C32" s="4">
        <f t="shared" si="74"/>
        <v>1021.162789417088</v>
      </c>
      <c r="D32" s="4">
        <f>Sheet6!D32</f>
        <v>1063.1347855980139</v>
      </c>
      <c r="E32" s="4">
        <f t="shared" si="21"/>
        <v>1063.84990069479</v>
      </c>
      <c r="F32" s="4">
        <f t="shared" si="22"/>
        <v>-0.71511509677611684</v>
      </c>
      <c r="G32" s="4">
        <f t="shared" si="0"/>
        <v>1042.1487875075509</v>
      </c>
      <c r="I32" s="4">
        <f t="shared" si="1"/>
        <v>1042.1487875075509</v>
      </c>
      <c r="M32">
        <f t="shared" si="23"/>
        <v>164.04839606545437</v>
      </c>
      <c r="O32">
        <f t="shared" si="24"/>
        <v>1.2171770779295257</v>
      </c>
      <c r="P32">
        <f t="shared" si="25"/>
        <v>1.5162921281454139E-2</v>
      </c>
      <c r="Q32">
        <f t="shared" si="26"/>
        <v>121.71770779295257</v>
      </c>
      <c r="R32">
        <f t="shared" si="75"/>
        <v>683.44492925742873</v>
      </c>
      <c r="S32">
        <f t="shared" si="27"/>
        <v>130.32774044742393</v>
      </c>
      <c r="T32">
        <f t="shared" si="76"/>
        <v>0.79359516039345457</v>
      </c>
      <c r="U32">
        <f t="shared" si="28"/>
        <v>48.33</v>
      </c>
      <c r="V32">
        <f t="shared" si="29"/>
        <v>1.0143142316079381</v>
      </c>
      <c r="W32">
        <f t="shared" si="30"/>
        <v>49.021806813611647</v>
      </c>
      <c r="X32">
        <f t="shared" si="31"/>
        <v>59.668219572217538</v>
      </c>
      <c r="Y32">
        <f t="shared" si="2"/>
        <v>1.2171770779295257</v>
      </c>
      <c r="Z32">
        <f t="shared" si="32"/>
        <v>49.021806813611647</v>
      </c>
      <c r="AE32">
        <f t="shared" si="113"/>
        <v>0.60649211013181425</v>
      </c>
      <c r="AF32">
        <f t="shared" si="114"/>
        <v>0.77913740717390534</v>
      </c>
      <c r="AG32">
        <f t="shared" si="33"/>
        <v>2.2225784806091267</v>
      </c>
      <c r="AH32">
        <f t="shared" si="3"/>
        <v>0</v>
      </c>
      <c r="AI32">
        <f t="shared" si="4"/>
        <v>2.2225784806091267</v>
      </c>
      <c r="AJ32">
        <f t="shared" si="77"/>
        <v>2.2225784806091267</v>
      </c>
      <c r="AK32">
        <f t="shared" si="5"/>
        <v>0</v>
      </c>
      <c r="AL32">
        <f t="shared" si="6"/>
        <v>30</v>
      </c>
      <c r="AM32">
        <f t="shared" si="78"/>
        <v>30</v>
      </c>
      <c r="AO32">
        <f t="shared" si="79"/>
        <v>1.5624419602811856</v>
      </c>
      <c r="AQ32">
        <f t="shared" si="34"/>
        <v>0.90060526778410288</v>
      </c>
      <c r="AS32">
        <f t="shared" si="7"/>
        <v>0.36257794820973854</v>
      </c>
      <c r="AT32">
        <f t="shared" si="7"/>
        <v>6.9140852032628777E-2</v>
      </c>
      <c r="AU32">
        <f t="shared" si="80"/>
        <v>0.43171880024236731</v>
      </c>
      <c r="AV32">
        <f t="shared" si="35"/>
        <v>0.83984748407108278</v>
      </c>
      <c r="AW32">
        <f t="shared" si="81"/>
        <v>0.16015251592891722</v>
      </c>
      <c r="AX32">
        <f t="shared" si="8"/>
        <v>0.82296400220001076</v>
      </c>
      <c r="AY32">
        <f t="shared" si="82"/>
        <v>0.82296400220001076</v>
      </c>
      <c r="AZ32">
        <f t="shared" si="83"/>
        <v>0.7944602536135118</v>
      </c>
      <c r="BA32">
        <f t="shared" si="84"/>
        <v>0.15149751691220251</v>
      </c>
      <c r="BB32">
        <f t="shared" si="9"/>
        <v>25.751853173939566</v>
      </c>
      <c r="BC32">
        <f t="shared" si="85"/>
        <v>1.0304741621708489E-2</v>
      </c>
      <c r="BD32">
        <f t="shared" si="86"/>
        <v>2.1667486322454474E-3</v>
      </c>
      <c r="BE32">
        <f t="shared" si="87"/>
        <v>0.90070105084436947</v>
      </c>
      <c r="BF32">
        <f t="shared" si="88"/>
        <v>2.4056246300747752E-3</v>
      </c>
      <c r="BG32">
        <f t="shared" si="36"/>
        <v>3.5790011242003363E-3</v>
      </c>
      <c r="BH32">
        <f t="shared" si="37"/>
        <v>11.383436569971812</v>
      </c>
      <c r="BI32">
        <f t="shared" si="89"/>
        <v>3.1440427521169898E-4</v>
      </c>
      <c r="BJ32">
        <f t="shared" si="90"/>
        <v>0.42998669655828731</v>
      </c>
      <c r="BK32">
        <f t="shared" si="91"/>
        <v>1.4163356804106106</v>
      </c>
      <c r="BL32">
        <f t="shared" si="92"/>
        <v>0.55099088131066287</v>
      </c>
      <c r="BM32">
        <f t="shared" si="38"/>
        <v>2.5481761819260171E-5</v>
      </c>
      <c r="BN32">
        <f t="shared" si="93"/>
        <v>1.0868191350884935</v>
      </c>
      <c r="BO32">
        <f t="shared" si="94"/>
        <v>0.99863923758795925</v>
      </c>
      <c r="BP32">
        <f t="shared" si="95"/>
        <v>1.088300052893493</v>
      </c>
      <c r="BQ32">
        <f t="shared" si="39"/>
        <v>0.59964340527422666</v>
      </c>
      <c r="BR32">
        <f t="shared" si="40"/>
        <v>0.59964340527422666</v>
      </c>
      <c r="BS32">
        <f t="shared" si="41"/>
        <v>0.59964340527422666</v>
      </c>
      <c r="BT32">
        <f t="shared" si="10"/>
        <v>17.774226132013492</v>
      </c>
      <c r="BU32">
        <f t="shared" si="11"/>
        <v>0.22637033132016751</v>
      </c>
      <c r="BV32">
        <f t="shared" si="12"/>
        <v>33930.404309525416</v>
      </c>
      <c r="BW32">
        <f t="shared" si="13"/>
        <v>0.29206154053830014</v>
      </c>
      <c r="BX32">
        <f t="shared" si="14"/>
        <v>15335.16998028029</v>
      </c>
      <c r="BY32">
        <f t="shared" si="96"/>
        <v>1.6187778227438283E-4</v>
      </c>
      <c r="BZ32">
        <f t="shared" si="97"/>
        <v>3.2899537510752691E-4</v>
      </c>
      <c r="CA32">
        <f t="shared" si="98"/>
        <v>-2.9536244411915562</v>
      </c>
      <c r="CB32">
        <f t="shared" si="99"/>
        <v>11.782150593291018</v>
      </c>
      <c r="CC32">
        <f t="shared" si="100"/>
        <v>7.2036210965039709E-3</v>
      </c>
      <c r="CD32">
        <f t="shared" si="15"/>
        <v>30.706389085392285</v>
      </c>
      <c r="CE32" s="11">
        <f t="shared" si="16"/>
        <v>2100179591.4255483</v>
      </c>
      <c r="CF32" s="18">
        <f t="shared" si="42"/>
        <v>0.21343555638851</v>
      </c>
      <c r="CG32" s="18">
        <f t="shared" si="17"/>
        <v>42.687111277702002</v>
      </c>
      <c r="CH32">
        <f t="shared" si="101"/>
        <v>3000</v>
      </c>
      <c r="CI32" s="4">
        <f t="shared" si="18"/>
        <v>1063.84990069479</v>
      </c>
      <c r="CJ32" s="11"/>
      <c r="CK32" s="11"/>
      <c r="CL32" s="11"/>
      <c r="CM32" s="11"/>
      <c r="CN32" s="11"/>
      <c r="CO32" s="11"/>
      <c r="CP32" s="11"/>
      <c r="CQ32" s="13">
        <f t="shared" si="19"/>
        <v>1.5624419602811856</v>
      </c>
      <c r="CR32" s="14">
        <v>0.8</v>
      </c>
      <c r="CS32" s="14">
        <f t="shared" si="102"/>
        <v>0.31809554263950429</v>
      </c>
      <c r="CT32" s="14">
        <f t="shared" si="43"/>
        <v>-0.13938692157689028</v>
      </c>
      <c r="CU32" s="14">
        <f t="shared" si="103"/>
        <v>1.7258602182976916E-2</v>
      </c>
      <c r="CV32" s="14">
        <f t="shared" si="104"/>
        <v>-1.2963374281985761E-4</v>
      </c>
      <c r="CW32" s="14">
        <f t="shared" si="44"/>
        <v>1.461772778016698E-2</v>
      </c>
      <c r="CX32" s="14">
        <f t="shared" si="45"/>
        <v>0.92964338605081298</v>
      </c>
      <c r="CY32" s="14">
        <f t="shared" si="46"/>
        <v>0.89159058829882998</v>
      </c>
      <c r="CZ32" s="14">
        <f t="shared" si="47"/>
        <v>9.1590588298829934E-2</v>
      </c>
      <c r="DA32" s="14">
        <v>0.85</v>
      </c>
      <c r="DB32" s="14">
        <f t="shared" si="48"/>
        <v>0.29938404013129821</v>
      </c>
      <c r="DC32" s="14">
        <f t="shared" si="49"/>
        <v>-0.13118769089589677</v>
      </c>
      <c r="DD32" s="14">
        <f t="shared" si="50"/>
        <v>1.5287896743398243E-2</v>
      </c>
      <c r="DE32" s="14">
        <f t="shared" si="51"/>
        <v>-9.5735578661143434E-5</v>
      </c>
      <c r="DF32" s="14">
        <f t="shared" si="52"/>
        <v>1.2848042777311606E-2</v>
      </c>
      <c r="DG32" s="14">
        <f t="shared" si="105"/>
        <v>0.93742004574522653</v>
      </c>
      <c r="DH32" s="14">
        <f t="shared" si="106"/>
        <v>0.89623995427420677</v>
      </c>
      <c r="DI32" s="14">
        <f t="shared" si="107"/>
        <v>4.6239954274206796E-2</v>
      </c>
      <c r="DJ32" s="14">
        <f t="shared" si="108"/>
        <v>-0.90701268049246397</v>
      </c>
      <c r="DK32" s="14">
        <f t="shared" si="109"/>
        <v>0.90098049373367162</v>
      </c>
      <c r="DL32" s="14">
        <f t="shared" si="53"/>
        <v>0.85</v>
      </c>
      <c r="DM32" s="14">
        <f t="shared" si="54"/>
        <v>0.29938404013129821</v>
      </c>
      <c r="DN32" s="14">
        <f t="shared" si="55"/>
        <v>-0.13118769089589677</v>
      </c>
      <c r="DO32" s="14">
        <f t="shared" si="56"/>
        <v>1.5287896743398243E-2</v>
      </c>
      <c r="DP32" s="14">
        <f t="shared" si="57"/>
        <v>-9.5735578661143434E-5</v>
      </c>
      <c r="DQ32" s="14">
        <f t="shared" si="58"/>
        <v>1.2848042777311606E-2</v>
      </c>
      <c r="DR32" s="14">
        <f t="shared" si="59"/>
        <v>0.93742004574522653</v>
      </c>
      <c r="DS32" s="14">
        <f t="shared" si="60"/>
        <v>0.89623995427420677</v>
      </c>
      <c r="DT32" s="14">
        <f t="shared" si="61"/>
        <v>4.6239954274206796E-2</v>
      </c>
      <c r="DU32" s="14">
        <f t="shared" si="62"/>
        <v>0.90098049373367162</v>
      </c>
      <c r="DV32" s="14">
        <f t="shared" si="63"/>
        <v>0.28244388849868518</v>
      </c>
      <c r="DW32" s="14">
        <f t="shared" si="64"/>
        <v>-0.123764651995312</v>
      </c>
      <c r="DX32" s="14">
        <f t="shared" si="65"/>
        <v>1.3606762831794501E-2</v>
      </c>
      <c r="DY32" s="14">
        <f t="shared" si="66"/>
        <v>-7.1546938056975571E-5</v>
      </c>
      <c r="DZ32" s="14">
        <f t="shared" si="67"/>
        <v>1.1358877509164466E-2</v>
      </c>
      <c r="EA32" s="14">
        <f t="shared" si="68"/>
        <v>0.94410541498163947</v>
      </c>
      <c r="EB32" s="14">
        <f t="shared" si="69"/>
        <v>0.90063763553905485</v>
      </c>
      <c r="EC32" s="14">
        <f t="shared" si="70"/>
        <v>-3.4285819461676859E-4</v>
      </c>
      <c r="ED32" s="14">
        <f t="shared" si="71"/>
        <v>-0.91373796244849836</v>
      </c>
      <c r="EE32" s="14">
        <f t="shared" si="72"/>
        <v>0.90060526778410288</v>
      </c>
      <c r="EI32">
        <f t="shared" si="20"/>
        <v>1042.1487875075509</v>
      </c>
      <c r="ES32">
        <f t="shared" si="110"/>
        <v>3.2740460186018447</v>
      </c>
      <c r="ET32">
        <f t="shared" si="73"/>
        <v>4.8853525321734065E-2</v>
      </c>
      <c r="EU32">
        <f t="shared" si="111"/>
        <v>1.1144454015835474</v>
      </c>
      <c r="EV32">
        <f t="shared" si="112"/>
        <v>1.3975355835150888E-2</v>
      </c>
      <c r="EX32" s="16">
        <v>1818.7</v>
      </c>
      <c r="EY32" s="16">
        <v>8851.2999999999993</v>
      </c>
    </row>
    <row r="33" spans="3:155">
      <c r="C33" s="4">
        <f t="shared" si="74"/>
        <v>1063.84990069479</v>
      </c>
      <c r="D33" s="4">
        <f>Sheet6!D33</f>
        <v>1106.9008410278334</v>
      </c>
      <c r="E33" s="4">
        <f t="shared" si="21"/>
        <v>1107.7032773662856</v>
      </c>
      <c r="F33" s="4">
        <f t="shared" si="22"/>
        <v>-0.80243633845225304</v>
      </c>
      <c r="G33" s="4">
        <f t="shared" si="0"/>
        <v>1085.3753708613117</v>
      </c>
      <c r="I33" s="4">
        <f t="shared" si="1"/>
        <v>1085.3753708613117</v>
      </c>
      <c r="M33">
        <f t="shared" si="23"/>
        <v>171.5047095728597</v>
      </c>
      <c r="O33">
        <f t="shared" si="24"/>
        <v>1.2160356816387647</v>
      </c>
      <c r="P33">
        <f t="shared" si="25"/>
        <v>1.4505003526452957E-2</v>
      </c>
      <c r="Q33">
        <f t="shared" si="26"/>
        <v>121.60356816387647</v>
      </c>
      <c r="R33">
        <f t="shared" si="75"/>
        <v>682.8040352401664</v>
      </c>
      <c r="S33">
        <f t="shared" si="27"/>
        <v>113.85744644556191</v>
      </c>
      <c r="T33">
        <f t="shared" si="76"/>
        <v>0.79284952904271411</v>
      </c>
      <c r="U33">
        <f t="shared" si="28"/>
        <v>48.33</v>
      </c>
      <c r="V33">
        <f t="shared" si="29"/>
        <v>1.013363068032304</v>
      </c>
      <c r="W33">
        <f t="shared" si="30"/>
        <v>48.975837078001248</v>
      </c>
      <c r="X33">
        <f t="shared" si="31"/>
        <v>59.556365424976335</v>
      </c>
      <c r="Y33">
        <f t="shared" si="2"/>
        <v>1.2160356816387647</v>
      </c>
      <c r="Z33">
        <f t="shared" si="32"/>
        <v>48.975837078001248</v>
      </c>
      <c r="AE33">
        <f t="shared" si="113"/>
        <v>0.5978563291115756</v>
      </c>
      <c r="AF33">
        <f t="shared" si="114"/>
        <v>0.77298235281130501</v>
      </c>
      <c r="AG33">
        <f t="shared" si="33"/>
        <v>2.168567892386331</v>
      </c>
      <c r="AH33">
        <f t="shared" si="3"/>
        <v>0</v>
      </c>
      <c r="AI33">
        <f t="shared" si="4"/>
        <v>2.168567892386331</v>
      </c>
      <c r="AJ33">
        <f t="shared" si="77"/>
        <v>2.168567892386331</v>
      </c>
      <c r="AK33">
        <f t="shared" si="5"/>
        <v>0</v>
      </c>
      <c r="AL33">
        <f t="shared" si="6"/>
        <v>30</v>
      </c>
      <c r="AM33">
        <f t="shared" si="78"/>
        <v>30</v>
      </c>
      <c r="AO33">
        <f t="shared" si="79"/>
        <v>1.6272494315761794</v>
      </c>
      <c r="AQ33">
        <f t="shared" si="34"/>
        <v>0.89726282810147684</v>
      </c>
      <c r="AS33">
        <f t="shared" si="7"/>
        <v>0.36223794416866478</v>
      </c>
      <c r="AT33">
        <f t="shared" si="7"/>
        <v>6.0403110116693144E-2</v>
      </c>
      <c r="AU33">
        <f t="shared" si="80"/>
        <v>0.42264105428535792</v>
      </c>
      <c r="AV33">
        <f t="shared" si="35"/>
        <v>0.85708177304538358</v>
      </c>
      <c r="AW33">
        <f t="shared" si="81"/>
        <v>0.14291822695461642</v>
      </c>
      <c r="AX33">
        <f t="shared" si="8"/>
        <v>0.83328523681069233</v>
      </c>
      <c r="AY33">
        <f t="shared" si="82"/>
        <v>0.83328523681069233</v>
      </c>
      <c r="AZ33">
        <f t="shared" si="83"/>
        <v>0.79352911581323005</v>
      </c>
      <c r="BA33">
        <f t="shared" si="84"/>
        <v>0.13232083312881993</v>
      </c>
      <c r="BB33">
        <f t="shared" si="9"/>
        <v>25.739776063621321</v>
      </c>
      <c r="BC33">
        <f t="shared" si="85"/>
        <v>1.0056685916809333E-2</v>
      </c>
      <c r="BD33">
        <f t="shared" si="86"/>
        <v>2.1617306645114322E-3</v>
      </c>
      <c r="BE33">
        <f t="shared" si="87"/>
        <v>0.9029927988387848</v>
      </c>
      <c r="BF33">
        <f t="shared" si="88"/>
        <v>2.3939622412175792E-3</v>
      </c>
      <c r="BG33">
        <f t="shared" si="36"/>
        <v>3.557475854506028E-3</v>
      </c>
      <c r="BH33">
        <f t="shared" si="37"/>
        <v>10.526226917534759</v>
      </c>
      <c r="BI33">
        <f t="shared" si="89"/>
        <v>3.3796305954414944E-4</v>
      </c>
      <c r="BJ33">
        <f t="shared" si="90"/>
        <v>0.46766226284318174</v>
      </c>
      <c r="BK33">
        <f t="shared" si="91"/>
        <v>1.4532821270221179</v>
      </c>
      <c r="BL33">
        <f t="shared" si="92"/>
        <v>0.56727180326675997</v>
      </c>
      <c r="BM33">
        <f t="shared" si="38"/>
        <v>2.2073280805315558E-5</v>
      </c>
      <c r="BN33">
        <f t="shared" si="93"/>
        <v>1.0870571708313894</v>
      </c>
      <c r="BO33">
        <f t="shared" si="94"/>
        <v>0.99882114115986198</v>
      </c>
      <c r="BP33">
        <f t="shared" si="95"/>
        <v>1.0883401702621802</v>
      </c>
      <c r="BQ33">
        <f t="shared" si="39"/>
        <v>0.61738469095227955</v>
      </c>
      <c r="BR33">
        <f t="shared" si="40"/>
        <v>0.61738469095227955</v>
      </c>
      <c r="BS33">
        <f t="shared" si="41"/>
        <v>0.61738469095227955</v>
      </c>
      <c r="BT33">
        <f t="shared" si="10"/>
        <v>17.74090653707464</v>
      </c>
      <c r="BU33">
        <f t="shared" si="11"/>
        <v>0.20674339301336128</v>
      </c>
      <c r="BV33">
        <f t="shared" si="12"/>
        <v>33830.602212218677</v>
      </c>
      <c r="BW33">
        <f t="shared" si="13"/>
        <v>0.31549477230382894</v>
      </c>
      <c r="BX33">
        <f t="shared" si="14"/>
        <v>14154.400909414593</v>
      </c>
      <c r="BY33">
        <f t="shared" si="96"/>
        <v>1.6187778227438283E-4</v>
      </c>
      <c r="BZ33">
        <f t="shared" si="97"/>
        <v>3.5644037725710167E-4</v>
      </c>
      <c r="CA33">
        <f t="shared" si="98"/>
        <v>-2.9249288276139729</v>
      </c>
      <c r="CB33">
        <f t="shared" si="99"/>
        <v>11.676858573478658</v>
      </c>
      <c r="CC33">
        <f t="shared" si="100"/>
        <v>7.3341191226139824E-3</v>
      </c>
      <c r="CD33">
        <f t="shared" si="15"/>
        <v>31.546520022635814</v>
      </c>
      <c r="CE33" s="11">
        <f t="shared" si="16"/>
        <v>2069055835.7434075</v>
      </c>
      <c r="CF33" s="18">
        <f t="shared" si="42"/>
        <v>0.21926688335747788</v>
      </c>
      <c r="CG33" s="18">
        <f t="shared" si="17"/>
        <v>43.853376671495575</v>
      </c>
      <c r="CH33">
        <f t="shared" si="101"/>
        <v>3200</v>
      </c>
      <c r="CI33" s="4">
        <f t="shared" si="18"/>
        <v>1107.7032773662856</v>
      </c>
      <c r="CJ33" s="11"/>
      <c r="CK33" s="11"/>
      <c r="CL33" s="11"/>
      <c r="CM33" s="11"/>
      <c r="CN33" s="11"/>
      <c r="CO33" s="11"/>
      <c r="CP33" s="11"/>
      <c r="CQ33" s="13">
        <f t="shared" si="19"/>
        <v>1.6272494315761794</v>
      </c>
      <c r="CR33" s="14">
        <v>0.8</v>
      </c>
      <c r="CS33" s="14">
        <f t="shared" si="102"/>
        <v>0.33128961209790847</v>
      </c>
      <c r="CT33" s="14">
        <f t="shared" si="43"/>
        <v>-0.14516845724261587</v>
      </c>
      <c r="CU33" s="14">
        <f t="shared" si="103"/>
        <v>1.872001049586142E-2</v>
      </c>
      <c r="CV33" s="14">
        <f t="shared" si="104"/>
        <v>-1.588434219607263E-4</v>
      </c>
      <c r="CW33" s="14">
        <f t="shared" si="44"/>
        <v>1.5946802904873516E-2</v>
      </c>
      <c r="CX33" s="14">
        <f t="shared" si="45"/>
        <v>0.92391816811583893</v>
      </c>
      <c r="CY33" s="14">
        <f t="shared" si="46"/>
        <v>0.88844393760238138</v>
      </c>
      <c r="CZ33" s="14">
        <f t="shared" si="47"/>
        <v>8.844393760238134E-2</v>
      </c>
      <c r="DA33" s="14">
        <v>0.85</v>
      </c>
      <c r="DB33" s="14">
        <f t="shared" si="48"/>
        <v>0.31180198785685503</v>
      </c>
      <c r="DC33" s="14">
        <f t="shared" si="49"/>
        <v>-0.13662913622834436</v>
      </c>
      <c r="DD33" s="14">
        <f t="shared" si="50"/>
        <v>1.6582431442700774E-2</v>
      </c>
      <c r="DE33" s="14">
        <f t="shared" si="51"/>
        <v>-1.1730716545813455E-4</v>
      </c>
      <c r="DF33" s="14">
        <f t="shared" si="52"/>
        <v>1.4007608524454858E-2</v>
      </c>
      <c r="DG33" s="14">
        <f t="shared" si="105"/>
        <v>0.93230434626704506</v>
      </c>
      <c r="DH33" s="14">
        <f t="shared" si="106"/>
        <v>0.89312995668797102</v>
      </c>
      <c r="DI33" s="14">
        <f t="shared" si="107"/>
        <v>4.3129956687971038E-2</v>
      </c>
      <c r="DJ33" s="14">
        <f t="shared" si="108"/>
        <v>-0.90627961828820724</v>
      </c>
      <c r="DK33" s="14">
        <f t="shared" si="109"/>
        <v>0.89759012099316038</v>
      </c>
      <c r="DL33" s="14">
        <f t="shared" si="53"/>
        <v>0.85</v>
      </c>
      <c r="DM33" s="14">
        <f t="shared" si="54"/>
        <v>0.31180198785685503</v>
      </c>
      <c r="DN33" s="14">
        <f t="shared" si="55"/>
        <v>-0.13662913622834436</v>
      </c>
      <c r="DO33" s="14">
        <f t="shared" si="56"/>
        <v>1.6582431442700774E-2</v>
      </c>
      <c r="DP33" s="14">
        <f t="shared" si="57"/>
        <v>-1.1730716545813455E-4</v>
      </c>
      <c r="DQ33" s="14">
        <f t="shared" si="58"/>
        <v>1.4007608524454856E-2</v>
      </c>
      <c r="DR33" s="14">
        <f t="shared" si="59"/>
        <v>0.93230434626704506</v>
      </c>
      <c r="DS33" s="14">
        <f t="shared" si="60"/>
        <v>0.89312995668797102</v>
      </c>
      <c r="DT33" s="14">
        <f t="shared" si="61"/>
        <v>4.3129956687971038E-2</v>
      </c>
      <c r="DU33" s="14">
        <f t="shared" si="62"/>
        <v>0.89759012099316038</v>
      </c>
      <c r="DV33" s="14">
        <f t="shared" si="63"/>
        <v>0.29527028370708452</v>
      </c>
      <c r="DW33" s="14">
        <f t="shared" si="64"/>
        <v>-0.12938507574659197</v>
      </c>
      <c r="DX33" s="14">
        <f t="shared" si="65"/>
        <v>1.4870649375495515E-2</v>
      </c>
      <c r="DY33" s="14">
        <f t="shared" si="66"/>
        <v>-8.9336482616766741E-5</v>
      </c>
      <c r="DZ33" s="14">
        <f t="shared" si="67"/>
        <v>1.2476681173156716E-2</v>
      </c>
      <c r="EA33" s="14">
        <f t="shared" si="68"/>
        <v>0.93907488458904442</v>
      </c>
      <c r="EB33" s="14">
        <f t="shared" si="69"/>
        <v>0.89729144804425676</v>
      </c>
      <c r="EC33" s="14">
        <f t="shared" si="70"/>
        <v>-2.9867294890362217E-4</v>
      </c>
      <c r="ED33" s="14">
        <f t="shared" si="71"/>
        <v>-0.91255556259493797</v>
      </c>
      <c r="EE33" s="14">
        <f t="shared" si="72"/>
        <v>0.89726282810147684</v>
      </c>
      <c r="EI33">
        <f t="shared" si="20"/>
        <v>1085.3753708613117</v>
      </c>
      <c r="ES33">
        <f t="shared" si="110"/>
        <v>3.4227276147528238</v>
      </c>
      <c r="ET33">
        <f t="shared" si="73"/>
        <v>5.1072070840388548E-2</v>
      </c>
      <c r="EU33">
        <f t="shared" si="111"/>
        <v>1.1215546437765607</v>
      </c>
      <c r="EV33">
        <f t="shared" si="112"/>
        <v>1.4064507075063092E-2</v>
      </c>
      <c r="EX33" s="16">
        <v>1938.3</v>
      </c>
      <c r="EY33" s="16">
        <v>9234</v>
      </c>
    </row>
    <row r="34" spans="3:155">
      <c r="C34" s="4">
        <f t="shared" si="74"/>
        <v>1107.7032773662856</v>
      </c>
      <c r="D34" s="4">
        <f>Sheet6!D34</f>
        <v>1151.9870364930448</v>
      </c>
      <c r="E34" s="4">
        <f t="shared" si="21"/>
        <v>1152.8379699838906</v>
      </c>
      <c r="F34" s="4">
        <f t="shared" si="22"/>
        <v>-0.8509334908458186</v>
      </c>
      <c r="G34" s="4">
        <f t="shared" si="0"/>
        <v>1129.8451569296653</v>
      </c>
      <c r="I34" s="4">
        <f t="shared" si="1"/>
        <v>1129.8451569296653</v>
      </c>
      <c r="M34">
        <f t="shared" si="23"/>
        <v>179.20455629042425</v>
      </c>
      <c r="O34">
        <f t="shared" si="24"/>
        <v>1.2148625755681812</v>
      </c>
      <c r="P34">
        <f t="shared" si="25"/>
        <v>1.388209173946588E-2</v>
      </c>
      <c r="Q34">
        <f t="shared" si="26"/>
        <v>121.48625755681812</v>
      </c>
      <c r="R34">
        <f t="shared" si="75"/>
        <v>682.14533618153371</v>
      </c>
      <c r="S34">
        <f t="shared" si="27"/>
        <v>98.278884431252322</v>
      </c>
      <c r="T34">
        <f t="shared" si="76"/>
        <v>0.79207954437095762</v>
      </c>
      <c r="U34">
        <f t="shared" si="28"/>
        <v>48.33</v>
      </c>
      <c r="V34">
        <f t="shared" si="29"/>
        <v>1.012385479640151</v>
      </c>
      <c r="W34">
        <f t="shared" si="30"/>
        <v>48.928590231008499</v>
      </c>
      <c r="X34">
        <f t="shared" si="31"/>
        <v>59.441513146963139</v>
      </c>
      <c r="Y34">
        <f t="shared" si="2"/>
        <v>1.2148625755681812</v>
      </c>
      <c r="Z34">
        <f t="shared" si="32"/>
        <v>48.928590231008499</v>
      </c>
      <c r="AE34">
        <f t="shared" si="113"/>
        <v>0.58930766141693269</v>
      </c>
      <c r="AF34">
        <f t="shared" si="114"/>
        <v>0.76682355812085157</v>
      </c>
      <c r="AG34">
        <f t="shared" si="33"/>
        <v>2.1157279057037552</v>
      </c>
      <c r="AH34">
        <f t="shared" si="3"/>
        <v>0</v>
      </c>
      <c r="AI34">
        <f t="shared" si="4"/>
        <v>2.1157279057037552</v>
      </c>
      <c r="AJ34">
        <f t="shared" si="77"/>
        <v>2.1157279057037552</v>
      </c>
      <c r="AK34">
        <f t="shared" si="5"/>
        <v>0</v>
      </c>
      <c r="AL34">
        <f t="shared" si="6"/>
        <v>30</v>
      </c>
      <c r="AM34">
        <f t="shared" si="78"/>
        <v>30</v>
      </c>
      <c r="AO34">
        <f t="shared" si="79"/>
        <v>1.6939207750069945</v>
      </c>
      <c r="AQ34">
        <f t="shared" si="34"/>
        <v>0.89391394733208929</v>
      </c>
      <c r="AS34">
        <f t="shared" si="7"/>
        <v>0.36188849428185943</v>
      </c>
      <c r="AT34">
        <f t="shared" si="7"/>
        <v>5.2138445606937187E-2</v>
      </c>
      <c r="AU34">
        <f t="shared" si="80"/>
        <v>0.41402693988879663</v>
      </c>
      <c r="AV34">
        <f t="shared" si="35"/>
        <v>0.87406992013384188</v>
      </c>
      <c r="AW34">
        <f t="shared" si="81"/>
        <v>0.12593007986615812</v>
      </c>
      <c r="AX34">
        <f t="shared" si="8"/>
        <v>0.84287651710604106</v>
      </c>
      <c r="AY34">
        <f t="shared" si="82"/>
        <v>0.84287651710604106</v>
      </c>
      <c r="AZ34">
        <f t="shared" si="83"/>
        <v>0.79257233720457543</v>
      </c>
      <c r="BA34">
        <f t="shared" si="84"/>
        <v>0.11418845955549706</v>
      </c>
      <c r="BB34">
        <f t="shared" si="9"/>
        <v>25.727357524469401</v>
      </c>
      <c r="BC34">
        <f t="shared" si="85"/>
        <v>9.814009383732912E-3</v>
      </c>
      <c r="BD34">
        <f t="shared" si="86"/>
        <v>2.1567603642932112E-3</v>
      </c>
      <c r="BE34">
        <f t="shared" si="87"/>
        <v>0.90523987943746731</v>
      </c>
      <c r="BF34">
        <f t="shared" si="88"/>
        <v>2.3825291100006132E-3</v>
      </c>
      <c r="BG34">
        <f t="shared" si="36"/>
        <v>3.5362171367843971E-3</v>
      </c>
      <c r="BH34">
        <f t="shared" si="37"/>
        <v>9.6662870642567196</v>
      </c>
      <c r="BI34">
        <f t="shared" si="89"/>
        <v>3.6582993172842539E-4</v>
      </c>
      <c r="BJ34">
        <f t="shared" si="90"/>
        <v>0.5132728000773068</v>
      </c>
      <c r="BK34">
        <f t="shared" si="91"/>
        <v>1.4980197012362055</v>
      </c>
      <c r="BL34">
        <f t="shared" si="92"/>
        <v>0.58534964945976642</v>
      </c>
      <c r="BM34">
        <f t="shared" si="38"/>
        <v>1.8892010719673838E-5</v>
      </c>
      <c r="BN34">
        <f t="shared" si="93"/>
        <v>1.087279387919873</v>
      </c>
      <c r="BO34">
        <f t="shared" si="94"/>
        <v>0.99899095076509514</v>
      </c>
      <c r="BP34">
        <f t="shared" si="95"/>
        <v>1.0883776145190911</v>
      </c>
      <c r="BQ34">
        <f t="shared" si="39"/>
        <v>0.6370814551386067</v>
      </c>
      <c r="BR34">
        <f t="shared" si="40"/>
        <v>0.6370814551386067</v>
      </c>
      <c r="BS34">
        <f t="shared" si="41"/>
        <v>0.6370814551386067</v>
      </c>
      <c r="BT34">
        <f t="shared" si="10"/>
        <v>17.706693846033762</v>
      </c>
      <c r="BU34">
        <f t="shared" si="11"/>
        <v>0.18647276971245358</v>
      </c>
      <c r="BV34">
        <f t="shared" si="12"/>
        <v>33727.903344016981</v>
      </c>
      <c r="BW34">
        <f t="shared" si="13"/>
        <v>0.34380648432991745</v>
      </c>
      <c r="BX34">
        <f t="shared" si="14"/>
        <v>12949.387066062471</v>
      </c>
      <c r="BY34">
        <f t="shared" si="96"/>
        <v>1.6187778227438283E-4</v>
      </c>
      <c r="BZ34">
        <f t="shared" si="97"/>
        <v>3.8960917410696394E-4</v>
      </c>
      <c r="CA34">
        <f t="shared" si="98"/>
        <v>-2.8928706738542234</v>
      </c>
      <c r="CB34">
        <f t="shared" si="99"/>
        <v>11.559033160445569</v>
      </c>
      <c r="CC34">
        <f t="shared" si="100"/>
        <v>7.4843998385654212E-3</v>
      </c>
      <c r="CD34">
        <f t="shared" si="15"/>
        <v>32.469472985927517</v>
      </c>
      <c r="CE34" s="11">
        <f t="shared" si="16"/>
        <v>2038997448.1942041</v>
      </c>
      <c r="CF34" s="18">
        <f t="shared" si="42"/>
        <v>0.22567346308802486</v>
      </c>
      <c r="CG34" s="18">
        <f t="shared" si="17"/>
        <v>45.134692617604969</v>
      </c>
      <c r="CH34">
        <f t="shared" si="101"/>
        <v>3400</v>
      </c>
      <c r="CI34" s="4">
        <f t="shared" si="18"/>
        <v>1152.8379699838906</v>
      </c>
      <c r="CJ34" s="11"/>
      <c r="CK34" s="11"/>
      <c r="CL34" s="11"/>
      <c r="CM34" s="11"/>
      <c r="CN34" s="11"/>
      <c r="CO34" s="11"/>
      <c r="CP34" s="11"/>
      <c r="CQ34" s="13">
        <f t="shared" si="19"/>
        <v>1.6939207750069945</v>
      </c>
      <c r="CR34" s="14">
        <v>0.8</v>
      </c>
      <c r="CS34" s="14">
        <f t="shared" si="102"/>
        <v>0.34486314487944819</v>
      </c>
      <c r="CT34" s="14">
        <f t="shared" si="43"/>
        <v>-0.15111627070030392</v>
      </c>
      <c r="CU34" s="14">
        <f t="shared" si="103"/>
        <v>2.0285420736138038E-2</v>
      </c>
      <c r="CV34" s="14">
        <f t="shared" si="104"/>
        <v>-1.9416192276857573E-4</v>
      </c>
      <c r="CW34" s="14">
        <f t="shared" si="44"/>
        <v>1.738627314124272E-2</v>
      </c>
      <c r="CX34" s="14">
        <f t="shared" si="45"/>
        <v>0.91782461808626725</v>
      </c>
      <c r="CY34" s="14">
        <f t="shared" si="46"/>
        <v>0.88532086146440725</v>
      </c>
      <c r="CZ34" s="14">
        <f t="shared" si="47"/>
        <v>8.5320861464407205E-2</v>
      </c>
      <c r="DA34" s="14">
        <v>0.85</v>
      </c>
      <c r="DB34" s="14">
        <f t="shared" si="48"/>
        <v>0.32457707753359832</v>
      </c>
      <c r="DC34" s="14">
        <f t="shared" si="49"/>
        <v>-0.1422270783061684</v>
      </c>
      <c r="DD34" s="14">
        <f t="shared" si="50"/>
        <v>1.7969092416786635E-2</v>
      </c>
      <c r="DE34" s="14">
        <f t="shared" si="51"/>
        <v>-1.4339016698793053E-4</v>
      </c>
      <c r="DF34" s="14">
        <f t="shared" si="52"/>
        <v>1.5262101546497419E-2</v>
      </c>
      <c r="DG34" s="14">
        <f t="shared" si="105"/>
        <v>0.92685554949428306</v>
      </c>
      <c r="DH34" s="14">
        <f t="shared" si="106"/>
        <v>0.89003116779292257</v>
      </c>
      <c r="DI34" s="14">
        <f t="shared" si="107"/>
        <v>4.0031167792922595E-2</v>
      </c>
      <c r="DJ34" s="14">
        <f t="shared" si="108"/>
        <v>-0.90579387342969342</v>
      </c>
      <c r="DK34" s="14">
        <f t="shared" si="109"/>
        <v>0.8941945667410498</v>
      </c>
      <c r="DL34" s="14">
        <f t="shared" si="53"/>
        <v>0.85</v>
      </c>
      <c r="DM34" s="14">
        <f t="shared" si="54"/>
        <v>0.32457707753359832</v>
      </c>
      <c r="DN34" s="14">
        <f t="shared" si="55"/>
        <v>-0.1422270783061684</v>
      </c>
      <c r="DO34" s="14">
        <f t="shared" si="56"/>
        <v>1.7969092416786635E-2</v>
      </c>
      <c r="DP34" s="14">
        <f t="shared" si="57"/>
        <v>-1.4339016698793053E-4</v>
      </c>
      <c r="DQ34" s="14">
        <f t="shared" si="58"/>
        <v>1.5262101546497419E-2</v>
      </c>
      <c r="DR34" s="14">
        <f t="shared" si="59"/>
        <v>0.92685554949428306</v>
      </c>
      <c r="DS34" s="14">
        <f t="shared" si="60"/>
        <v>0.89003116779292257</v>
      </c>
      <c r="DT34" s="14">
        <f t="shared" si="61"/>
        <v>4.0031167792922595E-2</v>
      </c>
      <c r="DU34" s="14">
        <f t="shared" si="62"/>
        <v>0.8941945667410498</v>
      </c>
      <c r="DV34" s="14">
        <f t="shared" si="63"/>
        <v>0.30853521835752085</v>
      </c>
      <c r="DW34" s="14">
        <f t="shared" si="64"/>
        <v>-0.13519766397244573</v>
      </c>
      <c r="DX34" s="14">
        <f t="shared" si="65"/>
        <v>1.6236781274122893E-2</v>
      </c>
      <c r="DY34" s="14">
        <f t="shared" si="66"/>
        <v>-1.1128941655091351E-4</v>
      </c>
      <c r="DZ34" s="14">
        <f t="shared" si="67"/>
        <v>1.3696901616499068E-2</v>
      </c>
      <c r="EA34" s="14">
        <f t="shared" si="68"/>
        <v>0.93366753694989746</v>
      </c>
      <c r="EB34" s="14">
        <f t="shared" si="69"/>
        <v>0.89393875911434983</v>
      </c>
      <c r="EC34" s="14">
        <f t="shared" si="70"/>
        <v>-2.5580762669996648E-4</v>
      </c>
      <c r="ED34" s="14">
        <f t="shared" si="71"/>
        <v>-0.91158208780904915</v>
      </c>
      <c r="EE34" s="14">
        <f t="shared" si="72"/>
        <v>0.89391394733208929</v>
      </c>
      <c r="EI34">
        <f t="shared" si="20"/>
        <v>1129.8451569296653</v>
      </c>
      <c r="ES34">
        <f t="shared" si="110"/>
        <v>3.5764926925179141</v>
      </c>
      <c r="ET34">
        <f t="shared" si="73"/>
        <v>5.3366469293408207E-2</v>
      </c>
      <c r="EU34">
        <f t="shared" si="111"/>
        <v>1.1290484191808825</v>
      </c>
      <c r="EV34">
        <f t="shared" si="112"/>
        <v>1.4158480434076722E-2</v>
      </c>
      <c r="EX34" s="16">
        <v>2093.8000000000002</v>
      </c>
      <c r="EY34" s="16">
        <v>9712.4</v>
      </c>
    </row>
    <row r="35" spans="3:155">
      <c r="C35" s="4">
        <f t="shared" si="74"/>
        <v>1152.8379699838906</v>
      </c>
      <c r="D35" s="4">
        <f>Sheet6!D35</f>
        <v>1198.5798784613573</v>
      </c>
      <c r="E35" s="4">
        <f t="shared" si="21"/>
        <v>1199.4025196089217</v>
      </c>
      <c r="F35" s="4">
        <f t="shared" si="22"/>
        <v>-0.82264114756435447</v>
      </c>
      <c r="G35" s="4">
        <f t="shared" si="0"/>
        <v>1175.7089242226239</v>
      </c>
      <c r="I35" s="4">
        <f t="shared" si="1"/>
        <v>1175.7089242226239</v>
      </c>
      <c r="M35">
        <f t="shared" si="23"/>
        <v>187.17556505172465</v>
      </c>
      <c r="O35">
        <f t="shared" si="24"/>
        <v>1.2136538819370211</v>
      </c>
      <c r="P35">
        <f t="shared" si="25"/>
        <v>1.3290484159145025E-2</v>
      </c>
      <c r="Q35">
        <f t="shared" si="26"/>
        <v>121.3653881937021</v>
      </c>
      <c r="R35">
        <f t="shared" si="75"/>
        <v>681.4666547076373</v>
      </c>
      <c r="S35">
        <f t="shared" si="27"/>
        <v>83.496715748729073</v>
      </c>
      <c r="T35">
        <f t="shared" si="76"/>
        <v>0.79128244349482757</v>
      </c>
      <c r="U35">
        <f t="shared" si="28"/>
        <v>48.33</v>
      </c>
      <c r="V35">
        <f t="shared" si="29"/>
        <v>1.0113782349475176</v>
      </c>
      <c r="W35">
        <f t="shared" si="30"/>
        <v>48.879910095013521</v>
      </c>
      <c r="X35">
        <f t="shared" si="31"/>
        <v>59.323292635545741</v>
      </c>
      <c r="Y35">
        <f t="shared" si="2"/>
        <v>1.2136538819370211</v>
      </c>
      <c r="Z35">
        <f t="shared" si="32"/>
        <v>48.879910095013521</v>
      </c>
      <c r="AE35">
        <f t="shared" si="113"/>
        <v>0.58082623025603297</v>
      </c>
      <c r="AF35">
        <f t="shared" si="114"/>
        <v>0.76064767113427256</v>
      </c>
      <c r="AG35">
        <f t="shared" si="33"/>
        <v>2.0639211876628418</v>
      </c>
      <c r="AH35">
        <f t="shared" si="3"/>
        <v>0</v>
      </c>
      <c r="AI35">
        <f t="shared" si="4"/>
        <v>2.0639211876628418</v>
      </c>
      <c r="AJ35">
        <f t="shared" si="77"/>
        <v>2.0639211876628418</v>
      </c>
      <c r="AK35">
        <f t="shared" si="5"/>
        <v>0</v>
      </c>
      <c r="AL35">
        <f t="shared" si="6"/>
        <v>30</v>
      </c>
      <c r="AM35">
        <f t="shared" si="78"/>
        <v>30</v>
      </c>
      <c r="AO35">
        <f t="shared" si="79"/>
        <v>1.7626820453112801</v>
      </c>
      <c r="AQ35">
        <f t="shared" si="34"/>
        <v>0.89055857934265481</v>
      </c>
      <c r="AS35">
        <f t="shared" si="7"/>
        <v>0.36152844341929663</v>
      </c>
      <c r="AT35">
        <f t="shared" si="7"/>
        <v>4.4296279893859328E-2</v>
      </c>
      <c r="AU35">
        <f t="shared" si="80"/>
        <v>0.40582472331315594</v>
      </c>
      <c r="AV35">
        <f t="shared" si="35"/>
        <v>0.8908487399874897</v>
      </c>
      <c r="AW35">
        <f t="shared" si="81"/>
        <v>0.1091512600125103</v>
      </c>
      <c r="AX35">
        <f t="shared" si="8"/>
        <v>0.8518256159857327</v>
      </c>
      <c r="AY35">
        <f t="shared" si="82"/>
        <v>0.8518256159857327</v>
      </c>
      <c r="AZ35">
        <f t="shared" si="83"/>
        <v>0.79158677514723763</v>
      </c>
      <c r="BA35">
        <f t="shared" si="84"/>
        <v>9.6989185748608694E-2</v>
      </c>
      <c r="BB35">
        <f t="shared" si="9"/>
        <v>25.714555981188237</v>
      </c>
      <c r="BC35">
        <f t="shared" si="85"/>
        <v>9.5760816433042798E-3</v>
      </c>
      <c r="BD35">
        <f t="shared" si="86"/>
        <v>2.1518281938183257E-3</v>
      </c>
      <c r="BE35">
        <f t="shared" si="87"/>
        <v>0.90744779487745342</v>
      </c>
      <c r="BF35">
        <f t="shared" si="88"/>
        <v>2.3712969561063509E-3</v>
      </c>
      <c r="BG35">
        <f t="shared" si="36"/>
        <v>3.5151695078552074E-3</v>
      </c>
      <c r="BH35">
        <f t="shared" si="37"/>
        <v>8.7958267855757892</v>
      </c>
      <c r="BI35">
        <f t="shared" si="89"/>
        <v>3.9964060156570018E-4</v>
      </c>
      <c r="BJ35">
        <f t="shared" si="90"/>
        <v>0.57013297522937856</v>
      </c>
      <c r="BK35">
        <f t="shared" si="91"/>
        <v>1.5538054193094963</v>
      </c>
      <c r="BL35">
        <f t="shared" si="92"/>
        <v>0.60574489711673607</v>
      </c>
      <c r="BM35">
        <f t="shared" si="38"/>
        <v>1.5914447617628405E-5</v>
      </c>
      <c r="BN35">
        <f t="shared" si="93"/>
        <v>1.0874874185260885</v>
      </c>
      <c r="BO35">
        <f t="shared" si="94"/>
        <v>0.99914991474126857</v>
      </c>
      <c r="BP35">
        <f t="shared" si="95"/>
        <v>1.0884126620855441</v>
      </c>
      <c r="BQ35">
        <f t="shared" si="39"/>
        <v>0.65930041601556078</v>
      </c>
      <c r="BR35">
        <f t="shared" si="40"/>
        <v>0.65930041601556078</v>
      </c>
      <c r="BS35">
        <f t="shared" si="41"/>
        <v>0.65930041601556078</v>
      </c>
      <c r="BT35">
        <f t="shared" si="10"/>
        <v>17.671477811125403</v>
      </c>
      <c r="BU35">
        <f t="shared" si="11"/>
        <v>0.16548556034680312</v>
      </c>
      <c r="BV35">
        <f t="shared" si="12"/>
        <v>33621.962476690242</v>
      </c>
      <c r="BW35">
        <f t="shared" si="13"/>
        <v>0.37893401253108683</v>
      </c>
      <c r="BX35">
        <f t="shared" si="14"/>
        <v>11712.063050975192</v>
      </c>
      <c r="BY35">
        <f t="shared" si="96"/>
        <v>1.6187778227438283E-4</v>
      </c>
      <c r="BZ35">
        <f t="shared" si="97"/>
        <v>4.3076953889689977E-4</v>
      </c>
      <c r="CA35">
        <f t="shared" si="98"/>
        <v>-2.8564601893137729</v>
      </c>
      <c r="CB35">
        <f t="shared" si="99"/>
        <v>11.425001556201474</v>
      </c>
      <c r="CC35">
        <f t="shared" si="100"/>
        <v>7.6610353132045934E-3</v>
      </c>
      <c r="CD35">
        <f t="shared" si="15"/>
        <v>33.499357623953998</v>
      </c>
      <c r="CE35" s="11">
        <f t="shared" si="16"/>
        <v>2010265202.8543782</v>
      </c>
      <c r="CF35" s="18">
        <f t="shared" si="42"/>
        <v>0.23282274812515588</v>
      </c>
      <c r="CG35" s="18">
        <f t="shared" si="17"/>
        <v>46.564549625031177</v>
      </c>
      <c r="CH35">
        <f t="shared" si="101"/>
        <v>3600</v>
      </c>
      <c r="CI35" s="4">
        <f t="shared" si="18"/>
        <v>1199.4025196089217</v>
      </c>
      <c r="CJ35" s="11"/>
      <c r="CK35" s="11"/>
      <c r="CL35" s="11"/>
      <c r="CM35" s="11"/>
      <c r="CN35" s="11"/>
      <c r="CO35" s="11"/>
      <c r="CP35" s="11"/>
      <c r="CQ35" s="13">
        <f t="shared" si="19"/>
        <v>1.7626820453112801</v>
      </c>
      <c r="CR35" s="14">
        <v>0.8</v>
      </c>
      <c r="CS35" s="14">
        <f t="shared" si="102"/>
        <v>0.35886216317647796</v>
      </c>
      <c r="CT35" s="14">
        <f t="shared" si="43"/>
        <v>-0.1572505285064025</v>
      </c>
      <c r="CU35" s="14">
        <f t="shared" si="103"/>
        <v>2.1965737662303583E-2</v>
      </c>
      <c r="CV35" s="14">
        <f t="shared" si="104"/>
        <v>-2.3690187388377258E-4</v>
      </c>
      <c r="CW35" s="14">
        <f t="shared" si="44"/>
        <v>1.8949604348885363E-2</v>
      </c>
      <c r="CX35" s="14">
        <f t="shared" si="45"/>
        <v>0.91132849485806866</v>
      </c>
      <c r="CY35" s="14">
        <f t="shared" si="46"/>
        <v>0.88222142543921045</v>
      </c>
      <c r="CZ35" s="14">
        <f t="shared" si="47"/>
        <v>8.2221425439210405E-2</v>
      </c>
      <c r="DA35" s="14">
        <v>0.85</v>
      </c>
      <c r="DB35" s="14">
        <f t="shared" si="48"/>
        <v>0.33775262416609692</v>
      </c>
      <c r="DC35" s="14">
        <f t="shared" si="49"/>
        <v>-0.14800049741779059</v>
      </c>
      <c r="DD35" s="14">
        <f t="shared" si="50"/>
        <v>1.9457539244116667E-2</v>
      </c>
      <c r="DE35" s="14">
        <f t="shared" si="51"/>
        <v>-1.7495397023048855E-4</v>
      </c>
      <c r="DF35" s="14">
        <f t="shared" si="52"/>
        <v>1.6622958728855174E-2</v>
      </c>
      <c r="DG35" s="14">
        <f t="shared" si="105"/>
        <v>0.92104222384199008</v>
      </c>
      <c r="DH35" s="14">
        <f t="shared" si="106"/>
        <v>0.88694244267101485</v>
      </c>
      <c r="DI35" s="14">
        <f t="shared" si="107"/>
        <v>3.6942442671014875E-2</v>
      </c>
      <c r="DJ35" s="14">
        <f t="shared" si="108"/>
        <v>-0.90557965536391183</v>
      </c>
      <c r="DK35" s="14">
        <f t="shared" si="109"/>
        <v>0.89079424979591593</v>
      </c>
      <c r="DL35" s="14">
        <f t="shared" si="53"/>
        <v>0.85</v>
      </c>
      <c r="DM35" s="14">
        <f t="shared" si="54"/>
        <v>0.33775262416609692</v>
      </c>
      <c r="DN35" s="14">
        <f t="shared" si="55"/>
        <v>-0.14800049741779059</v>
      </c>
      <c r="DO35" s="14">
        <f t="shared" si="56"/>
        <v>1.9457539244116667E-2</v>
      </c>
      <c r="DP35" s="14">
        <f t="shared" si="57"/>
        <v>-1.7495397023048855E-4</v>
      </c>
      <c r="DQ35" s="14">
        <f t="shared" si="58"/>
        <v>1.6622958728855174E-2</v>
      </c>
      <c r="DR35" s="14">
        <f t="shared" si="59"/>
        <v>0.92104222384199008</v>
      </c>
      <c r="DS35" s="14">
        <f t="shared" si="60"/>
        <v>0.88694244267101485</v>
      </c>
      <c r="DT35" s="14">
        <f t="shared" si="61"/>
        <v>3.6942442671014875E-2</v>
      </c>
      <c r="DU35" s="14">
        <f t="shared" si="62"/>
        <v>0.89079424979591593</v>
      </c>
      <c r="DV35" s="14">
        <f t="shared" si="63"/>
        <v>0.32228511870946142</v>
      </c>
      <c r="DW35" s="14">
        <f t="shared" si="64"/>
        <v>-0.14122276028829703</v>
      </c>
      <c r="DX35" s="14">
        <f t="shared" si="65"/>
        <v>1.7716215589960515E-2</v>
      </c>
      <c r="DY35" s="14">
        <f t="shared" si="66"/>
        <v>-1.3839850736452149E-4</v>
      </c>
      <c r="DZ35" s="14">
        <f t="shared" si="67"/>
        <v>1.5032370672250068E-2</v>
      </c>
      <c r="EA35" s="14">
        <f t="shared" si="68"/>
        <v>0.92784683336480334</v>
      </c>
      <c r="EB35" s="14">
        <f t="shared" si="69"/>
        <v>0.89057959133524112</v>
      </c>
      <c r="EC35" s="14">
        <f t="shared" si="70"/>
        <v>-2.1465846067481031E-4</v>
      </c>
      <c r="ED35" s="14">
        <f t="shared" si="71"/>
        <v>-0.9108416337493136</v>
      </c>
      <c r="EE35" s="14">
        <f t="shared" si="72"/>
        <v>0.89055857934265481</v>
      </c>
      <c r="EI35">
        <f t="shared" si="20"/>
        <v>1175.7089242226239</v>
      </c>
      <c r="ES35">
        <f t="shared" si="110"/>
        <v>3.7358794179405557</v>
      </c>
      <c r="ET35">
        <f t="shared" si="73"/>
        <v>5.5744750900368789E-2</v>
      </c>
      <c r="EU35">
        <f t="shared" si="111"/>
        <v>1.1369672119187797</v>
      </c>
      <c r="EV35">
        <f t="shared" si="112"/>
        <v>1.4257783590731746E-2</v>
      </c>
      <c r="EX35" s="16">
        <v>2189.6999999999998</v>
      </c>
      <c r="EY35" s="16">
        <v>9961.2999999999993</v>
      </c>
    </row>
    <row r="36" spans="3:155">
      <c r="C36" s="4">
        <f t="shared" si="74"/>
        <v>1199.4025196089217</v>
      </c>
      <c r="D36" s="4">
        <f>Sheet6!D36</f>
        <v>1246.9433435794665</v>
      </c>
      <c r="E36" s="4">
        <f t="shared" si="21"/>
        <v>1247.595272285148</v>
      </c>
      <c r="F36" s="4">
        <f t="shared" si="22"/>
        <v>-0.65192870568148464</v>
      </c>
      <c r="G36" s="4">
        <f t="shared" si="0"/>
        <v>1223.1729315941941</v>
      </c>
      <c r="I36" s="4">
        <f t="shared" si="1"/>
        <v>1223.1729315941941</v>
      </c>
      <c r="M36">
        <f t="shared" si="23"/>
        <v>195.45542085297896</v>
      </c>
      <c r="O36">
        <f t="shared" si="24"/>
        <v>1.212404281793253</v>
      </c>
      <c r="P36">
        <f t="shared" si="25"/>
        <v>1.2726509661534158E-2</v>
      </c>
      <c r="Q36">
        <f t="shared" si="26"/>
        <v>121.24042817932531</v>
      </c>
      <c r="R36">
        <f t="shared" si="75"/>
        <v>680.76500422691163</v>
      </c>
      <c r="S36">
        <f t="shared" si="27"/>
        <v>69.416211349887774</v>
      </c>
      <c r="T36">
        <f t="shared" si="76"/>
        <v>0.79045445791470215</v>
      </c>
      <c r="U36">
        <f t="shared" si="28"/>
        <v>48.33</v>
      </c>
      <c r="V36">
        <f t="shared" si="29"/>
        <v>1.0103369014943775</v>
      </c>
      <c r="W36">
        <f t="shared" si="30"/>
        <v>48.82958244922326</v>
      </c>
      <c r="X36">
        <f t="shared" si="31"/>
        <v>59.201194839614956</v>
      </c>
      <c r="Y36">
        <f t="shared" si="2"/>
        <v>1.212404281793253</v>
      </c>
      <c r="Z36">
        <f t="shared" si="32"/>
        <v>48.82958244922326</v>
      </c>
      <c r="AE36">
        <f t="shared" si="113"/>
        <v>0.57238575201956787</v>
      </c>
      <c r="AF36">
        <f t="shared" si="114"/>
        <v>0.7544359928132971</v>
      </c>
      <c r="AG36">
        <f t="shared" si="33"/>
        <v>2.0129776571232503</v>
      </c>
      <c r="AH36">
        <f t="shared" si="3"/>
        <v>0</v>
      </c>
      <c r="AI36">
        <f t="shared" si="4"/>
        <v>2.0129776571232503</v>
      </c>
      <c r="AJ36">
        <f t="shared" si="77"/>
        <v>2.0129776571232503</v>
      </c>
      <c r="AK36">
        <f t="shared" si="5"/>
        <v>0</v>
      </c>
      <c r="AL36">
        <f t="shared" si="6"/>
        <v>30</v>
      </c>
      <c r="AM36">
        <f t="shared" si="78"/>
        <v>30</v>
      </c>
      <c r="AO36">
        <f t="shared" si="79"/>
        <v>1.8338424761532146</v>
      </c>
      <c r="AQ36">
        <f t="shared" si="34"/>
        <v>0.88719492372395825</v>
      </c>
      <c r="AS36">
        <f t="shared" si="7"/>
        <v>0.36115620714864594</v>
      </c>
      <c r="AT36">
        <f t="shared" si="7"/>
        <v>3.6826357774110738E-2</v>
      </c>
      <c r="AU36">
        <f t="shared" si="80"/>
        <v>0.39798256492275669</v>
      </c>
      <c r="AV36">
        <f t="shared" si="35"/>
        <v>0.90746740932920444</v>
      </c>
      <c r="AW36">
        <f t="shared" si="81"/>
        <v>9.2532590670795556E-2</v>
      </c>
      <c r="AX36">
        <f t="shared" si="8"/>
        <v>0.86021442566569395</v>
      </c>
      <c r="AY36">
        <f t="shared" si="82"/>
        <v>0.86021442566569395</v>
      </c>
      <c r="AZ36">
        <f t="shared" si="83"/>
        <v>0.79056811609838729</v>
      </c>
      <c r="BA36">
        <f t="shared" si="84"/>
        <v>8.0612609480255129E-2</v>
      </c>
      <c r="BB36">
        <f t="shared" si="9"/>
        <v>25.701314484272068</v>
      </c>
      <c r="BC36">
        <f t="shared" si="85"/>
        <v>9.3421219494754983E-3</v>
      </c>
      <c r="BD36">
        <f t="shared" si="86"/>
        <v>2.146920795339785E-3</v>
      </c>
      <c r="BE36">
        <f t="shared" si="87"/>
        <v>0.90962350660732694</v>
      </c>
      <c r="BF36">
        <f t="shared" si="88"/>
        <v>2.360230116905481E-3</v>
      </c>
      <c r="BG36">
        <f t="shared" si="36"/>
        <v>3.4942618077202434E-3</v>
      </c>
      <c r="BH36">
        <f t="shared" si="37"/>
        <v>7.9043976899853714</v>
      </c>
      <c r="BI36">
        <f t="shared" si="89"/>
        <v>4.4206553677674464E-4</v>
      </c>
      <c r="BJ36">
        <f t="shared" si="90"/>
        <v>0.64383933855953313</v>
      </c>
      <c r="BK36">
        <f t="shared" si="91"/>
        <v>1.6261398502407896</v>
      </c>
      <c r="BL36">
        <f t="shared" si="92"/>
        <v>0.62923056133937627</v>
      </c>
      <c r="BM36">
        <f t="shared" si="38"/>
        <v>1.3118007157126792E-5</v>
      </c>
      <c r="BN36">
        <f t="shared" si="93"/>
        <v>1.0876828324886916</v>
      </c>
      <c r="BO36">
        <f t="shared" si="94"/>
        <v>0.99929923357650297</v>
      </c>
      <c r="BP36">
        <f t="shared" si="95"/>
        <v>1.0884455786039811</v>
      </c>
      <c r="BQ36">
        <f t="shared" si="39"/>
        <v>0.68488322241234523</v>
      </c>
      <c r="BR36">
        <f t="shared" si="40"/>
        <v>0.68488322241234523</v>
      </c>
      <c r="BS36">
        <f t="shared" si="41"/>
        <v>0.68488322241234523</v>
      </c>
      <c r="BT36">
        <f t="shared" si="10"/>
        <v>17.635106794013563</v>
      </c>
      <c r="BU36">
        <f t="shared" si="11"/>
        <v>0.14368241305867427</v>
      </c>
      <c r="BV36">
        <f t="shared" si="12"/>
        <v>33512.306503762877</v>
      </c>
      <c r="BW36">
        <f t="shared" si="13"/>
        <v>0.42404506313545448</v>
      </c>
      <c r="BX36">
        <f t="shared" si="14"/>
        <v>10431.967833295217</v>
      </c>
      <c r="BY36">
        <f t="shared" si="96"/>
        <v>1.6187778227438283E-4</v>
      </c>
      <c r="BZ36">
        <f t="shared" si="97"/>
        <v>4.8362879186585246E-4</v>
      </c>
      <c r="CA36">
        <f t="shared" si="98"/>
        <v>-2.814222023493937</v>
      </c>
      <c r="CB36">
        <f t="shared" si="99"/>
        <v>11.269295541056655</v>
      </c>
      <c r="CC36">
        <f t="shared" si="100"/>
        <v>7.8742003892462772E-3</v>
      </c>
      <c r="CD36">
        <f t="shared" si="15"/>
        <v>34.672027348157648</v>
      </c>
      <c r="CE36" s="11">
        <f t="shared" si="16"/>
        <v>1983316920.9082742</v>
      </c>
      <c r="CF36" s="18">
        <f t="shared" si="42"/>
        <v>0.24096376338113173</v>
      </c>
      <c r="CG36" s="18">
        <f t="shared" si="17"/>
        <v>48.192752676226348</v>
      </c>
      <c r="CH36">
        <f t="shared" si="101"/>
        <v>3800</v>
      </c>
      <c r="CI36" s="4">
        <f t="shared" si="18"/>
        <v>1247.595272285148</v>
      </c>
      <c r="CJ36" s="11"/>
      <c r="CK36" s="11"/>
      <c r="CL36" s="11"/>
      <c r="CM36" s="11"/>
      <c r="CN36" s="11"/>
      <c r="CO36" s="11"/>
      <c r="CP36" s="11"/>
      <c r="CQ36" s="13">
        <f t="shared" si="19"/>
        <v>1.8338424761532146</v>
      </c>
      <c r="CR36" s="14">
        <v>0.8</v>
      </c>
      <c r="CS36" s="14">
        <f t="shared" si="102"/>
        <v>0.37334962347167661</v>
      </c>
      <c r="CT36" s="14">
        <f t="shared" si="43"/>
        <v>-0.16359881768788184</v>
      </c>
      <c r="CU36" s="14">
        <f t="shared" si="103"/>
        <v>2.3775074500155799E-2</v>
      </c>
      <c r="CV36" s="14">
        <f t="shared" si="104"/>
        <v>-2.8874118265303855E-4</v>
      </c>
      <c r="CW36" s="14">
        <f t="shared" si="44"/>
        <v>2.0654041736306441E-2</v>
      </c>
      <c r="CX36" s="14">
        <f t="shared" si="45"/>
        <v>0.90438497882534519</v>
      </c>
      <c r="CY36" s="14">
        <f t="shared" si="46"/>
        <v>0.87914420309327423</v>
      </c>
      <c r="CZ36" s="14">
        <f t="shared" si="47"/>
        <v>7.914420309327419E-2</v>
      </c>
      <c r="DA36" s="14">
        <v>0.85</v>
      </c>
      <c r="DB36" s="14">
        <f t="shared" si="48"/>
        <v>0.35138788091451922</v>
      </c>
      <c r="DC36" s="14">
        <f t="shared" si="49"/>
        <v>-0.15397535782388883</v>
      </c>
      <c r="DD36" s="14">
        <f t="shared" si="50"/>
        <v>2.1060273605674348E-2</v>
      </c>
      <c r="DE36" s="14">
        <f t="shared" si="51"/>
        <v>-2.1323772347609147E-4</v>
      </c>
      <c r="DF36" s="14">
        <f t="shared" si="52"/>
        <v>1.8104838661664336E-2</v>
      </c>
      <c r="DG36" s="14">
        <f t="shared" si="105"/>
        <v>0.91482329525419515</v>
      </c>
      <c r="DH36" s="14">
        <f t="shared" si="106"/>
        <v>0.88386088166977095</v>
      </c>
      <c r="DI36" s="14">
        <f t="shared" si="107"/>
        <v>3.386088166977097E-2</v>
      </c>
      <c r="DJ36" s="14">
        <f t="shared" si="108"/>
        <v>-0.90566642847006562</v>
      </c>
      <c r="DK36" s="14">
        <f t="shared" si="109"/>
        <v>0.88738780703947684</v>
      </c>
      <c r="DL36" s="14">
        <f t="shared" si="53"/>
        <v>0.85</v>
      </c>
      <c r="DM36" s="14">
        <f t="shared" si="54"/>
        <v>0.35138788091451922</v>
      </c>
      <c r="DN36" s="14">
        <f t="shared" si="55"/>
        <v>-0.15397535782388883</v>
      </c>
      <c r="DO36" s="14">
        <f t="shared" si="56"/>
        <v>2.1060273605674348E-2</v>
      </c>
      <c r="DP36" s="14">
        <f t="shared" si="57"/>
        <v>-2.1323772347609147E-4</v>
      </c>
      <c r="DQ36" s="14">
        <f t="shared" si="58"/>
        <v>1.8104838661664336E-2</v>
      </c>
      <c r="DR36" s="14">
        <f t="shared" si="59"/>
        <v>0.91482329525419515</v>
      </c>
      <c r="DS36" s="14">
        <f t="shared" si="60"/>
        <v>0.88386088166977095</v>
      </c>
      <c r="DT36" s="14">
        <f t="shared" si="61"/>
        <v>3.386088166977097E-2</v>
      </c>
      <c r="DU36" s="14">
        <f t="shared" si="62"/>
        <v>0.88738780703947684</v>
      </c>
      <c r="DV36" s="14">
        <f t="shared" si="63"/>
        <v>0.33658305467798039</v>
      </c>
      <c r="DW36" s="14">
        <f t="shared" si="64"/>
        <v>-0.14748800142628413</v>
      </c>
      <c r="DX36" s="14">
        <f t="shared" si="65"/>
        <v>1.9323017459679351E-2</v>
      </c>
      <c r="DY36" s="14">
        <f t="shared" si="66"/>
        <v>-1.7194572413619291E-4</v>
      </c>
      <c r="DZ36" s="14">
        <f t="shared" si="67"/>
        <v>1.6499360400033754E-2</v>
      </c>
      <c r="EA36" s="14">
        <f t="shared" si="68"/>
        <v>0.921566114263211</v>
      </c>
      <c r="EB36" s="14">
        <f t="shared" si="69"/>
        <v>0.88721221320921873</v>
      </c>
      <c r="EC36" s="14">
        <f t="shared" si="70"/>
        <v>-1.7559383025811393E-4</v>
      </c>
      <c r="ED36" s="14">
        <f t="shared" si="71"/>
        <v>-0.9103629818162593</v>
      </c>
      <c r="EE36" s="14">
        <f t="shared" si="72"/>
        <v>0.88719492372395825</v>
      </c>
      <c r="EI36">
        <f t="shared" si="20"/>
        <v>1223.1729315941941</v>
      </c>
      <c r="ES36">
        <f t="shared" si="110"/>
        <v>3.901618887754474</v>
      </c>
      <c r="ET36">
        <f t="shared" si="73"/>
        <v>5.8217824687163876E-2</v>
      </c>
      <c r="EU36">
        <f t="shared" si="111"/>
        <v>1.1453640437192902</v>
      </c>
      <c r="EV36">
        <f t="shared" si="112"/>
        <v>1.436308144752518E-2</v>
      </c>
    </row>
    <row r="37" spans="3:155">
      <c r="C37" s="4">
        <f t="shared" si="74"/>
        <v>1247.595272285148</v>
      </c>
      <c r="D37" s="4">
        <f>Sheet6!D37</f>
        <v>1297.4736740655921</v>
      </c>
      <c r="E37" s="4">
        <f t="shared" si="21"/>
        <v>1297.6934635387131</v>
      </c>
      <c r="F37" s="4">
        <f t="shared" si="22"/>
        <v>-0.21978947312095443</v>
      </c>
      <c r="G37" s="4">
        <f t="shared" si="0"/>
        <v>1272.5344731753701</v>
      </c>
      <c r="I37" s="4">
        <f t="shared" si="1"/>
        <v>1272.5344731753701</v>
      </c>
      <c r="M37">
        <f t="shared" si="23"/>
        <v>204.09827737182712</v>
      </c>
      <c r="O37">
        <f t="shared" si="24"/>
        <v>1.2111060894332681</v>
      </c>
      <c r="P37">
        <f t="shared" si="25"/>
        <v>1.2186286831736557E-2</v>
      </c>
      <c r="Q37">
        <f t="shared" si="26"/>
        <v>121.11060894332681</v>
      </c>
      <c r="R37">
        <f t="shared" si="75"/>
        <v>680.03606921678011</v>
      </c>
      <c r="S37">
        <f t="shared" si="27"/>
        <v>55.937155801772711</v>
      </c>
      <c r="T37">
        <f t="shared" si="76"/>
        <v>0.78959017226281736</v>
      </c>
      <c r="U37">
        <f t="shared" si="28"/>
        <v>48.33</v>
      </c>
      <c r="V37">
        <f t="shared" si="29"/>
        <v>1.0092550745277236</v>
      </c>
      <c r="W37">
        <f t="shared" si="30"/>
        <v>48.777297751924877</v>
      </c>
      <c r="X37">
        <f t="shared" si="31"/>
        <v>59.074482333455876</v>
      </c>
      <c r="Y37">
        <f t="shared" si="2"/>
        <v>1.2111060894332681</v>
      </c>
      <c r="Z37">
        <f t="shared" si="32"/>
        <v>48.777297751924877</v>
      </c>
      <c r="AE37">
        <f t="shared" si="113"/>
        <v>0.56394920137776594</v>
      </c>
      <c r="AF37">
        <f t="shared" si="114"/>
        <v>0.74816097405503867</v>
      </c>
      <c r="AG37">
        <f t="shared" si="33"/>
        <v>1.9626710834022965</v>
      </c>
      <c r="AH37">
        <f t="shared" si="3"/>
        <v>0</v>
      </c>
      <c r="AI37">
        <f t="shared" si="4"/>
        <v>1.9626710834022965</v>
      </c>
      <c r="AJ37">
        <f t="shared" si="77"/>
        <v>1.9626710834022965</v>
      </c>
      <c r="AK37">
        <f t="shared" si="5"/>
        <v>0</v>
      </c>
      <c r="AL37">
        <f t="shared" si="6"/>
        <v>30</v>
      </c>
      <c r="AM37">
        <f t="shared" si="78"/>
        <v>30</v>
      </c>
      <c r="AO37">
        <f t="shared" si="79"/>
        <v>1.9078477858701199</v>
      </c>
      <c r="AQ37">
        <f t="shared" si="34"/>
        <v>0.88381796953082359</v>
      </c>
      <c r="AS37">
        <f t="shared" si="7"/>
        <v>0.36076949601942754</v>
      </c>
      <c r="AT37">
        <f t="shared" si="7"/>
        <v>2.9675513433586237E-2</v>
      </c>
      <c r="AU37">
        <f t="shared" si="80"/>
        <v>0.39044500945301375</v>
      </c>
      <c r="AV37">
        <f t="shared" si="35"/>
        <v>0.92399566465157401</v>
      </c>
      <c r="AW37">
        <f t="shared" si="81"/>
        <v>7.6004335348425989E-2</v>
      </c>
      <c r="AX37">
        <f t="shared" si="8"/>
        <v>0.86812312596467844</v>
      </c>
      <c r="AY37">
        <f t="shared" si="82"/>
        <v>0.86812312596467844</v>
      </c>
      <c r="AZ37">
        <f t="shared" si="83"/>
        <v>0.7895101232110634</v>
      </c>
      <c r="BA37">
        <f t="shared" si="84"/>
        <v>6.4942071116901118E-2</v>
      </c>
      <c r="BB37">
        <f t="shared" si="9"/>
        <v>25.687550846629225</v>
      </c>
      <c r="BC37">
        <f t="shared" si="85"/>
        <v>9.1110917487997774E-3</v>
      </c>
      <c r="BD37">
        <f t="shared" si="86"/>
        <v>2.142018532056368E-3</v>
      </c>
      <c r="BE37">
        <f t="shared" si="87"/>
        <v>0.91177644889225962</v>
      </c>
      <c r="BF37">
        <f t="shared" si="88"/>
        <v>2.3492803906689638E-3</v>
      </c>
      <c r="BG37">
        <f t="shared" si="36"/>
        <v>3.4733964429651443E-3</v>
      </c>
      <c r="BH37">
        <f t="shared" si="37"/>
        <v>6.9768110276112889</v>
      </c>
      <c r="BI37">
        <f t="shared" si="89"/>
        <v>4.9784872045679606E-4</v>
      </c>
      <c r="BJ37">
        <f t="shared" si="90"/>
        <v>0.74474987460475039</v>
      </c>
      <c r="BK37">
        <f t="shared" si="91"/>
        <v>1.7252062890192499</v>
      </c>
      <c r="BL37">
        <f t="shared" si="92"/>
        <v>0.65702924834088205</v>
      </c>
      <c r="BM37">
        <f t="shared" si="38"/>
        <v>1.0479880220926216E-5</v>
      </c>
      <c r="BN37">
        <f t="shared" si="93"/>
        <v>1.0878672170360797</v>
      </c>
      <c r="BO37">
        <f t="shared" si="94"/>
        <v>0.99944012085512068</v>
      </c>
      <c r="BP37">
        <f t="shared" si="95"/>
        <v>1.0884766324022501</v>
      </c>
      <c r="BQ37">
        <f t="shared" si="39"/>
        <v>0.71516098362386493</v>
      </c>
      <c r="BR37">
        <f t="shared" si="40"/>
        <v>0.71516098362386493</v>
      </c>
      <c r="BS37">
        <f t="shared" si="41"/>
        <v>0.71516098362386493</v>
      </c>
      <c r="BT37">
        <f t="shared" si="10"/>
        <v>17.597361127151494</v>
      </c>
      <c r="BU37">
        <f t="shared" si="11"/>
        <v>0.12092063068954066</v>
      </c>
      <c r="BV37">
        <f t="shared" si="12"/>
        <v>33398.252382260034</v>
      </c>
      <c r="BW37">
        <f t="shared" si="13"/>
        <v>0.48473908392975162</v>
      </c>
      <c r="BX37">
        <f t="shared" si="14"/>
        <v>9094.7263396182334</v>
      </c>
      <c r="BY37">
        <f t="shared" si="96"/>
        <v>1.6187778227438283E-4</v>
      </c>
      <c r="BZ37">
        <f t="shared" si="97"/>
        <v>5.5473906653158087E-4</v>
      </c>
      <c r="CA37">
        <f t="shared" si="98"/>
        <v>-2.7638133960417473</v>
      </c>
      <c r="CB37">
        <f t="shared" si="99"/>
        <v>11.08324632814584</v>
      </c>
      <c r="CC37">
        <f t="shared" si="100"/>
        <v>8.1407801940837788E-3</v>
      </c>
      <c r="CD37">
        <f t="shared" si="15"/>
        <v>36.044271210575161</v>
      </c>
      <c r="CE37" s="11">
        <f t="shared" si="16"/>
        <v>1958995851.3469954</v>
      </c>
      <c r="CF37" s="18">
        <f t="shared" si="42"/>
        <v>0.25049095626782558</v>
      </c>
      <c r="CG37" s="18">
        <f t="shared" si="17"/>
        <v>50.098191253565119</v>
      </c>
      <c r="CH37">
        <f t="shared" si="101"/>
        <v>4000</v>
      </c>
      <c r="CI37" s="4">
        <f t="shared" si="18"/>
        <v>1297.6934635387131</v>
      </c>
      <c r="CJ37" s="11"/>
      <c r="CK37" s="11"/>
      <c r="CL37" s="11"/>
      <c r="CM37" s="11"/>
      <c r="CN37" s="11"/>
      <c r="CO37" s="11"/>
      <c r="CP37" s="11"/>
      <c r="CQ37" s="13">
        <f t="shared" si="19"/>
        <v>1.9078477858701199</v>
      </c>
      <c r="CR37" s="14">
        <v>0.8</v>
      </c>
      <c r="CS37" s="14">
        <f t="shared" si="102"/>
        <v>0.38841626898621917</v>
      </c>
      <c r="CT37" s="14">
        <f t="shared" si="43"/>
        <v>-0.17020090119818859</v>
      </c>
      <c r="CU37" s="14">
        <f t="shared" si="103"/>
        <v>2.5732695184067029E-2</v>
      </c>
      <c r="CV37" s="14">
        <f t="shared" si="104"/>
        <v>-3.518983283400173E-4</v>
      </c>
      <c r="CW37" s="14">
        <f t="shared" si="44"/>
        <v>2.252277286923875E-2</v>
      </c>
      <c r="CX37" s="14">
        <f t="shared" si="45"/>
        <v>0.89693198051787804</v>
      </c>
      <c r="CY37" s="14">
        <f t="shared" si="46"/>
        <v>0.87608508759057913</v>
      </c>
      <c r="CZ37" s="14">
        <f t="shared" si="47"/>
        <v>7.6085087590579081E-2</v>
      </c>
      <c r="DA37" s="14">
        <v>0.85</v>
      </c>
      <c r="DB37" s="14">
        <f t="shared" si="48"/>
        <v>0.36556825316350045</v>
      </c>
      <c r="DC37" s="14">
        <f t="shared" si="49"/>
        <v>-0.16018908348064811</v>
      </c>
      <c r="DD37" s="14">
        <f t="shared" si="50"/>
        <v>2.2794359747824088E-2</v>
      </c>
      <c r="DE37" s="14">
        <f t="shared" si="51"/>
        <v>-2.5987979179414704E-4</v>
      </c>
      <c r="DF37" s="14">
        <f t="shared" si="52"/>
        <v>1.9727473956097155E-2</v>
      </c>
      <c r="DG37" s="14">
        <f t="shared" si="105"/>
        <v>0.90814198041689076</v>
      </c>
      <c r="DH37" s="14">
        <f t="shared" si="106"/>
        <v>0.88078050332608282</v>
      </c>
      <c r="DI37" s="14">
        <f t="shared" si="107"/>
        <v>3.0780503326082842E-2</v>
      </c>
      <c r="DJ37" s="14">
        <f t="shared" si="108"/>
        <v>-0.90609168528992601</v>
      </c>
      <c r="DK37" s="14">
        <f t="shared" si="109"/>
        <v>0.88397062772542034</v>
      </c>
      <c r="DL37" s="14">
        <f t="shared" si="53"/>
        <v>0.85</v>
      </c>
      <c r="DM37" s="14">
        <f t="shared" si="54"/>
        <v>0.36556825316350045</v>
      </c>
      <c r="DN37" s="14">
        <f t="shared" si="55"/>
        <v>-0.16018908348064811</v>
      </c>
      <c r="DO37" s="14">
        <f t="shared" si="56"/>
        <v>2.2794359747824088E-2</v>
      </c>
      <c r="DP37" s="14">
        <f t="shared" si="57"/>
        <v>-2.5987979179414704E-4</v>
      </c>
      <c r="DQ37" s="14">
        <f t="shared" si="58"/>
        <v>1.9727473956097155E-2</v>
      </c>
      <c r="DR37" s="14">
        <f t="shared" si="59"/>
        <v>0.90814198041689076</v>
      </c>
      <c r="DS37" s="14">
        <f t="shared" si="60"/>
        <v>0.88078050332608282</v>
      </c>
      <c r="DT37" s="14">
        <f t="shared" si="61"/>
        <v>3.0780503326082842E-2</v>
      </c>
      <c r="DU37" s="14">
        <f t="shared" si="62"/>
        <v>0.88397062772542034</v>
      </c>
      <c r="DV37" s="14">
        <f t="shared" si="63"/>
        <v>0.35151961551995758</v>
      </c>
      <c r="DW37" s="14">
        <f t="shared" si="64"/>
        <v>-0.15403308287393144</v>
      </c>
      <c r="DX37" s="14">
        <f t="shared" si="65"/>
        <v>2.1076067473572702E-2</v>
      </c>
      <c r="DY37" s="14">
        <f t="shared" si="66"/>
        <v>-2.1363773524584741E-4</v>
      </c>
      <c r="DZ37" s="14">
        <f t="shared" si="67"/>
        <v>1.8119526890079927E-2</v>
      </c>
      <c r="EA37" s="14">
        <f t="shared" si="68"/>
        <v>0.91476222130090667</v>
      </c>
      <c r="EB37" s="14">
        <f t="shared" si="69"/>
        <v>0.88383168100177811</v>
      </c>
      <c r="EC37" s="14">
        <f t="shared" si="70"/>
        <v>-1.3894672364223037E-4</v>
      </c>
      <c r="ED37" s="14">
        <f t="shared" si="71"/>
        <v>-0.91018188711855674</v>
      </c>
      <c r="EE37" s="14">
        <f t="shared" si="72"/>
        <v>0.88381796953082359</v>
      </c>
      <c r="EI37">
        <f t="shared" si="20"/>
        <v>1272.5344731753701</v>
      </c>
      <c r="ES37">
        <f t="shared" si="110"/>
        <v>4.0747611986616805</v>
      </c>
      <c r="ET37">
        <f t="shared" si="73"/>
        <v>6.0801359622870414E-2</v>
      </c>
      <c r="EU37">
        <f t="shared" si="111"/>
        <v>1.1543122650511286</v>
      </c>
      <c r="EV37">
        <f t="shared" si="112"/>
        <v>1.4475293833189328E-2</v>
      </c>
    </row>
    <row r="38" spans="3:155">
      <c r="C38" s="4">
        <f t="shared" si="74"/>
        <v>1297.6934635387131</v>
      </c>
      <c r="D38" s="4">
        <f>Sheet6!D38</f>
        <v>1350.8180388433314</v>
      </c>
      <c r="E38" s="4">
        <f t="shared" si="21"/>
        <v>1350.1107516344171</v>
      </c>
      <c r="F38" s="4">
        <f t="shared" si="22"/>
        <v>0.70728720891429475</v>
      </c>
      <c r="G38" s="4">
        <f t="shared" si="0"/>
        <v>1324.2557511910222</v>
      </c>
      <c r="I38" s="4">
        <f t="shared" si="1"/>
        <v>1324.2557511910222</v>
      </c>
      <c r="M38">
        <f t="shared" si="23"/>
        <v>213.18805984806914</v>
      </c>
      <c r="O38">
        <f t="shared" si="24"/>
        <v>1.2097473280697095</v>
      </c>
      <c r="P38">
        <f t="shared" si="25"/>
        <v>1.1665257897572976E-2</v>
      </c>
      <c r="Q38">
        <f t="shared" si="26"/>
        <v>120.97473280697095</v>
      </c>
      <c r="R38">
        <f t="shared" si="75"/>
        <v>679.27312471114192</v>
      </c>
      <c r="S38">
        <f t="shared" si="27"/>
        <v>42.942077558229514</v>
      </c>
      <c r="T38">
        <f t="shared" si="76"/>
        <v>0.7886811940151931</v>
      </c>
      <c r="U38">
        <f t="shared" si="28"/>
        <v>48.33</v>
      </c>
      <c r="V38">
        <f t="shared" si="29"/>
        <v>1.0081227733914246</v>
      </c>
      <c r="W38">
        <f t="shared" si="30"/>
        <v>48.722573638007553</v>
      </c>
      <c r="X38">
        <f t="shared" si="31"/>
        <v>58.942003275259303</v>
      </c>
      <c r="Y38">
        <f t="shared" si="2"/>
        <v>1.2097473280697095</v>
      </c>
      <c r="Z38">
        <f t="shared" si="32"/>
        <v>48.722573638007553</v>
      </c>
      <c r="AE38">
        <f t="shared" si="113"/>
        <v>0.55545962832357432</v>
      </c>
      <c r="AF38">
        <f t="shared" si="114"/>
        <v>0.74177882494518765</v>
      </c>
      <c r="AG38">
        <f t="shared" si="33"/>
        <v>1.9126692758625725</v>
      </c>
      <c r="AH38">
        <f t="shared" si="3"/>
        <v>0</v>
      </c>
      <c r="AI38">
        <f t="shared" si="4"/>
        <v>1.9126692758625725</v>
      </c>
      <c r="AJ38">
        <f t="shared" si="77"/>
        <v>1.9126692758625725</v>
      </c>
      <c r="AK38">
        <f t="shared" si="5"/>
        <v>0</v>
      </c>
      <c r="AL38">
        <f t="shared" si="6"/>
        <v>30</v>
      </c>
      <c r="AM38">
        <f t="shared" si="78"/>
        <v>30</v>
      </c>
      <c r="AO38">
        <f t="shared" si="79"/>
        <v>1.9853909313208729</v>
      </c>
      <c r="AQ38">
        <f t="shared" si="34"/>
        <v>0.88041632622748811</v>
      </c>
      <c r="AS38">
        <f t="shared" si="7"/>
        <v>0.36036474233466065</v>
      </c>
      <c r="AT38">
        <f t="shared" si="7"/>
        <v>2.2781426427207745E-2</v>
      </c>
      <c r="AU38">
        <f t="shared" si="80"/>
        <v>0.38314616876186841</v>
      </c>
      <c r="AV38">
        <f t="shared" si="35"/>
        <v>0.94054116082949324</v>
      </c>
      <c r="AW38">
        <f t="shared" si="81"/>
        <v>5.9458839170506761E-2</v>
      </c>
      <c r="AX38">
        <f t="shared" si="8"/>
        <v>0.87563724698361589</v>
      </c>
      <c r="AY38">
        <f t="shared" si="82"/>
        <v>0.87563724698361589</v>
      </c>
      <c r="AZ38">
        <f t="shared" si="83"/>
        <v>0.78840307179776603</v>
      </c>
      <c r="BA38">
        <f t="shared" si="84"/>
        <v>4.9841020680279444E-2</v>
      </c>
      <c r="BB38">
        <f t="shared" si="9"/>
        <v>25.673137143709692</v>
      </c>
      <c r="BC38">
        <f t="shared" si="85"/>
        <v>8.8814659834180413E-3</v>
      </c>
      <c r="BD38">
        <f t="shared" si="86"/>
        <v>2.1370902545594329E-3</v>
      </c>
      <c r="BE38">
        <f t="shared" si="87"/>
        <v>0.91392068782869285</v>
      </c>
      <c r="BF38">
        <f t="shared" si="88"/>
        <v>2.3383760571573948E-3</v>
      </c>
      <c r="BG38">
        <f t="shared" si="36"/>
        <v>3.4524266620692273E-3</v>
      </c>
      <c r="BH38">
        <f t="shared" si="37"/>
        <v>5.9885703754142758</v>
      </c>
      <c r="BI38">
        <f t="shared" si="89"/>
        <v>5.765026451459872E-4</v>
      </c>
      <c r="BJ38">
        <f t="shared" si="90"/>
        <v>0.89474669939258722</v>
      </c>
      <c r="BK38">
        <f t="shared" si="91"/>
        <v>1.8725253812840483</v>
      </c>
      <c r="BL38">
        <f t="shared" si="92"/>
        <v>0.69125167386848163</v>
      </c>
      <c r="BM38">
        <f t="shared" si="38"/>
        <v>7.9749168543604795E-6</v>
      </c>
      <c r="BN38">
        <f t="shared" si="93"/>
        <v>1.0880423245547759</v>
      </c>
      <c r="BO38">
        <f t="shared" si="94"/>
        <v>0.99957391618126334</v>
      </c>
      <c r="BP38">
        <f t="shared" si="95"/>
        <v>1.0885061193988477</v>
      </c>
      <c r="BQ38">
        <f t="shared" si="39"/>
        <v>0.75243167705053882</v>
      </c>
      <c r="BR38">
        <f t="shared" si="40"/>
        <v>0.75243167705053882</v>
      </c>
      <c r="BS38">
        <f t="shared" si="41"/>
        <v>0.75243167705053882</v>
      </c>
      <c r="BT38">
        <f t="shared" si="10"/>
        <v>17.55789769494212</v>
      </c>
      <c r="BU38">
        <f t="shared" si="11"/>
        <v>9.6979120396214008E-2</v>
      </c>
      <c r="BV38">
        <f t="shared" si="12"/>
        <v>33278.736601840144</v>
      </c>
      <c r="BW38">
        <f t="shared" si="13"/>
        <v>0.5720522865306632</v>
      </c>
      <c r="BX38">
        <f t="shared" si="14"/>
        <v>7679.0065084504067</v>
      </c>
      <c r="BY38">
        <f t="shared" si="96"/>
        <v>1.6187778227438283E-4</v>
      </c>
      <c r="BZ38">
        <f t="shared" si="97"/>
        <v>6.5701207499277165E-4</v>
      </c>
      <c r="CA38">
        <f t="shared" si="98"/>
        <v>-2.7011719083043162</v>
      </c>
      <c r="CB38">
        <f t="shared" si="99"/>
        <v>10.851857923137537</v>
      </c>
      <c r="CC38">
        <f t="shared" si="100"/>
        <v>8.4916444488975663E-3</v>
      </c>
      <c r="CD38">
        <f t="shared" si="15"/>
        <v>37.714290800136254</v>
      </c>
      <c r="CE38" s="11">
        <f t="shared" si="16"/>
        <v>1938990890.762224</v>
      </c>
      <c r="CF38" s="18">
        <f t="shared" si="42"/>
        <v>0.26208644047851959</v>
      </c>
      <c r="CG38" s="18">
        <f t="shared" si="17"/>
        <v>52.417288095703917</v>
      </c>
      <c r="CH38">
        <f t="shared" si="101"/>
        <v>4200</v>
      </c>
      <c r="CI38" s="4">
        <f t="shared" si="18"/>
        <v>1350.1107516344171</v>
      </c>
      <c r="CJ38" s="11"/>
      <c r="CK38" s="11"/>
      <c r="CL38" s="11"/>
      <c r="CM38" s="11"/>
      <c r="CN38" s="11"/>
      <c r="CO38" s="11"/>
      <c r="CP38" s="11"/>
      <c r="CQ38" s="13">
        <f t="shared" si="19"/>
        <v>1.9853909313208729</v>
      </c>
      <c r="CR38" s="14">
        <v>0.8</v>
      </c>
      <c r="CS38" s="14">
        <f t="shared" si="102"/>
        <v>0.40420317791286647</v>
      </c>
      <c r="CT38" s="14">
        <f t="shared" si="43"/>
        <v>-0.17711859837256835</v>
      </c>
      <c r="CU38" s="14">
        <f t="shared" si="103"/>
        <v>2.7866979526166253E-2</v>
      </c>
      <c r="CV38" s="14">
        <f t="shared" si="104"/>
        <v>-4.2946597407067077E-4</v>
      </c>
      <c r="CW38" s="14">
        <f t="shared" si="44"/>
        <v>2.4589287660010475E-2</v>
      </c>
      <c r="CX38" s="14">
        <f t="shared" si="45"/>
        <v>0.88887636003696358</v>
      </c>
      <c r="CY38" s="14">
        <f t="shared" si="46"/>
        <v>0.87303468363880044</v>
      </c>
      <c r="CZ38" s="14">
        <f t="shared" si="47"/>
        <v>7.3034683638800391E-2</v>
      </c>
      <c r="DA38" s="14">
        <v>0.85</v>
      </c>
      <c r="DB38" s="14">
        <f t="shared" si="48"/>
        <v>0.38042652038858021</v>
      </c>
      <c r="DC38" s="14">
        <f t="shared" si="49"/>
        <v>-0.16669985729182904</v>
      </c>
      <c r="DD38" s="14">
        <f t="shared" si="50"/>
        <v>2.4684936881309901E-2</v>
      </c>
      <c r="DE38" s="14">
        <f t="shared" si="51"/>
        <v>-3.1716413218171104E-4</v>
      </c>
      <c r="DF38" s="14">
        <f t="shared" si="52"/>
        <v>2.1519408976657328E-2</v>
      </c>
      <c r="DG38" s="14">
        <f t="shared" si="105"/>
        <v>0.90091330463318431</v>
      </c>
      <c r="DH38" s="14">
        <f t="shared" si="106"/>
        <v>0.87768936557657595</v>
      </c>
      <c r="DI38" s="14">
        <f t="shared" si="107"/>
        <v>2.7689365576575975E-2</v>
      </c>
      <c r="DJ38" s="14">
        <f t="shared" si="108"/>
        <v>-0.90690636124448953</v>
      </c>
      <c r="DK38" s="14">
        <f t="shared" si="109"/>
        <v>0.88053166981713482</v>
      </c>
      <c r="DL38" s="14">
        <f t="shared" si="53"/>
        <v>0.85</v>
      </c>
      <c r="DM38" s="14">
        <f t="shared" si="54"/>
        <v>0.38042652038858021</v>
      </c>
      <c r="DN38" s="14">
        <f t="shared" si="55"/>
        <v>-0.16669985729182904</v>
      </c>
      <c r="DO38" s="14">
        <f t="shared" si="56"/>
        <v>2.4684936881309901E-2</v>
      </c>
      <c r="DP38" s="14">
        <f t="shared" si="57"/>
        <v>-3.1716413218171104E-4</v>
      </c>
      <c r="DQ38" s="14">
        <f t="shared" si="58"/>
        <v>2.1519408976657332E-2</v>
      </c>
      <c r="DR38" s="14">
        <f t="shared" si="59"/>
        <v>0.90091330463318431</v>
      </c>
      <c r="DS38" s="14">
        <f t="shared" si="60"/>
        <v>0.87768936557657595</v>
      </c>
      <c r="DT38" s="14">
        <f t="shared" si="61"/>
        <v>2.7689365576575975E-2</v>
      </c>
      <c r="DU38" s="14">
        <f t="shared" si="62"/>
        <v>0.88053166981713482</v>
      </c>
      <c r="DV38" s="14">
        <f t="shared" si="63"/>
        <v>0.36723556166633708</v>
      </c>
      <c r="DW38" s="14">
        <f t="shared" si="64"/>
        <v>-0.16091968472579901</v>
      </c>
      <c r="DX38" s="14">
        <f t="shared" si="65"/>
        <v>2.3002758031376167E-2</v>
      </c>
      <c r="DY38" s="14">
        <f t="shared" si="66"/>
        <v>-2.6586048482036249E-4</v>
      </c>
      <c r="DZ38" s="14">
        <f t="shared" si="67"/>
        <v>1.9923829141345831E-2</v>
      </c>
      <c r="EA38" s="14">
        <f t="shared" si="68"/>
        <v>0.90734232768193457</v>
      </c>
      <c r="EB38" s="14">
        <f t="shared" si="69"/>
        <v>0.88042666729984342</v>
      </c>
      <c r="EC38" s="14">
        <f t="shared" si="70"/>
        <v>-1.0500251729139709E-4</v>
      </c>
      <c r="ED38" s="14">
        <f t="shared" si="71"/>
        <v>-0.91034549568817702</v>
      </c>
      <c r="EE38" s="14">
        <f t="shared" si="72"/>
        <v>0.88041632622748811</v>
      </c>
      <c r="EI38">
        <f t="shared" si="20"/>
        <v>1324.2557511910222</v>
      </c>
      <c r="ES38">
        <f t="shared" si="110"/>
        <v>4.2569380238803802</v>
      </c>
      <c r="ET38">
        <f t="shared" si="73"/>
        <v>6.3519702643490369E-2</v>
      </c>
      <c r="EU38">
        <f t="shared" si="111"/>
        <v>1.1639216086956965</v>
      </c>
      <c r="EV38">
        <f t="shared" si="112"/>
        <v>1.4595796817529575E-2</v>
      </c>
    </row>
    <row r="39" spans="3:155">
      <c r="C39" s="4">
        <f t="shared" si="74"/>
        <v>1350.1107516344171</v>
      </c>
      <c r="D39" s="4">
        <f>Sheet6!D39</f>
        <v>1408.184313567534</v>
      </c>
      <c r="E39" s="4">
        <f t="shared" si="21"/>
        <v>1405.5303195580921</v>
      </c>
      <c r="F39" s="4">
        <f t="shared" si="22"/>
        <v>2.6539940094419308</v>
      </c>
      <c r="G39" s="4">
        <f t="shared" si="0"/>
        <v>1379.1475326009754</v>
      </c>
      <c r="I39" s="4">
        <f t="shared" si="1"/>
        <v>1379.1475326009754</v>
      </c>
      <c r="M39">
        <f t="shared" si="23"/>
        <v>222.87148016539572</v>
      </c>
      <c r="O39">
        <f t="shared" si="24"/>
        <v>1.2083069423362907</v>
      </c>
      <c r="P39">
        <f t="shared" si="25"/>
        <v>1.1157044046424426E-2</v>
      </c>
      <c r="Q39">
        <f t="shared" si="26"/>
        <v>120.83069423362906</v>
      </c>
      <c r="R39">
        <f t="shared" si="75"/>
        <v>678.46434812182724</v>
      </c>
      <c r="S39">
        <f t="shared" si="27"/>
        <v>30.267409070897859</v>
      </c>
      <c r="T39">
        <f t="shared" si="76"/>
        <v>0.78771285198346053</v>
      </c>
      <c r="U39">
        <f t="shared" si="28"/>
        <v>48.33</v>
      </c>
      <c r="V39">
        <f t="shared" si="29"/>
        <v>1.0069224519469089</v>
      </c>
      <c r="W39">
        <f t="shared" si="30"/>
        <v>48.664562102594104</v>
      </c>
      <c r="X39">
        <f t="shared" si="31"/>
        <v>58.801728234320009</v>
      </c>
      <c r="Y39">
        <f t="shared" si="2"/>
        <v>1.2083069423362907</v>
      </c>
      <c r="Z39">
        <f t="shared" si="32"/>
        <v>48.664562102594104</v>
      </c>
      <c r="AE39">
        <f t="shared" si="113"/>
        <v>0.54681684875447178</v>
      </c>
      <c r="AF39">
        <f t="shared" si="114"/>
        <v>0.73521083940540477</v>
      </c>
      <c r="AG39">
        <f t="shared" si="33"/>
        <v>1.8624069525232514</v>
      </c>
      <c r="AH39">
        <f t="shared" si="3"/>
        <v>0</v>
      </c>
      <c r="AI39">
        <f t="shared" si="4"/>
        <v>1.8624069525232514</v>
      </c>
      <c r="AJ39">
        <f t="shared" si="77"/>
        <v>1.8624069525232514</v>
      </c>
      <c r="AK39">
        <f t="shared" si="5"/>
        <v>0</v>
      </c>
      <c r="AL39">
        <f t="shared" si="6"/>
        <v>30</v>
      </c>
      <c r="AM39">
        <f t="shared" si="78"/>
        <v>30</v>
      </c>
      <c r="AO39">
        <f t="shared" si="79"/>
        <v>2.0676874551738762</v>
      </c>
      <c r="AQ39">
        <f t="shared" si="34"/>
        <v>0.87696396715756586</v>
      </c>
      <c r="AS39">
        <f t="shared" si="7"/>
        <v>0.35993567403118759</v>
      </c>
      <c r="AT39">
        <f t="shared" si="7"/>
        <v>1.6057321678389917E-2</v>
      </c>
      <c r="AU39">
        <f t="shared" si="80"/>
        <v>0.3759929957095775</v>
      </c>
      <c r="AV39">
        <f t="shared" si="35"/>
        <v>0.95729356168434365</v>
      </c>
      <c r="AW39">
        <f t="shared" si="81"/>
        <v>4.2706438315656348E-2</v>
      </c>
      <c r="AX39">
        <f t="shared" si="8"/>
        <v>0.8828638287596009</v>
      </c>
      <c r="AY39">
        <f t="shared" si="82"/>
        <v>0.8828638287596009</v>
      </c>
      <c r="AZ39">
        <f t="shared" si="83"/>
        <v>0.78722985627718944</v>
      </c>
      <c r="BA39">
        <f t="shared" si="84"/>
        <v>3.5119617056852764E-2</v>
      </c>
      <c r="BB39">
        <f t="shared" si="9"/>
        <v>25.657848730376902</v>
      </c>
      <c r="BC39">
        <f t="shared" si="85"/>
        <v>8.6506493721779081E-3</v>
      </c>
      <c r="BD39">
        <f t="shared" si="86"/>
        <v>2.132079973217643E-3</v>
      </c>
      <c r="BE39">
        <f t="shared" si="87"/>
        <v>0.91608043158043306</v>
      </c>
      <c r="BF39">
        <f t="shared" si="88"/>
        <v>2.327393861627797E-3</v>
      </c>
      <c r="BG39">
        <f t="shared" si="36"/>
        <v>3.4310989253244426E-3</v>
      </c>
      <c r="BH39">
        <f t="shared" si="37"/>
        <v>4.8937647972455984</v>
      </c>
      <c r="BI39">
        <f t="shared" si="89"/>
        <v>7.011164343769849E-4</v>
      </c>
      <c r="BJ39">
        <f t="shared" si="90"/>
        <v>1.1508691441554535</v>
      </c>
      <c r="BK39">
        <f t="shared" si="91"/>
        <v>2.1242196012810743</v>
      </c>
      <c r="BL39">
        <f t="shared" si="92"/>
        <v>0.73606008451824023</v>
      </c>
      <c r="BM39">
        <f t="shared" si="38"/>
        <v>5.5705357660069971E-6</v>
      </c>
      <c r="BN39">
        <f t="shared" si="93"/>
        <v>1.0882104284982843</v>
      </c>
      <c r="BO39">
        <f t="shared" si="94"/>
        <v>0.99970235711305633</v>
      </c>
      <c r="BP39">
        <f t="shared" si="95"/>
        <v>1.0885344230264915</v>
      </c>
      <c r="BQ39">
        <f t="shared" si="39"/>
        <v>0.80122673941389322</v>
      </c>
      <c r="BR39">
        <f t="shared" si="40"/>
        <v>0.80122673941389322</v>
      </c>
      <c r="BS39">
        <f t="shared" si="41"/>
        <v>0.80122673941389322</v>
      </c>
      <c r="BT39">
        <f t="shared" si="10"/>
        <v>17.516111961829797</v>
      </c>
      <c r="BU39">
        <f t="shared" si="11"/>
        <v>7.1471403977857798E-2</v>
      </c>
      <c r="BV39">
        <f t="shared" si="12"/>
        <v>33151.891141212793</v>
      </c>
      <c r="BW39">
        <f t="shared" si="13"/>
        <v>0.71164041279979051</v>
      </c>
      <c r="BX39">
        <f t="shared" si="14"/>
        <v>6149.2427241779278</v>
      </c>
      <c r="BY39">
        <f t="shared" si="96"/>
        <v>1.6187778227438283E-4</v>
      </c>
      <c r="BZ39">
        <f t="shared" si="97"/>
        <v>8.2045875017471796E-4</v>
      </c>
      <c r="CA39">
        <f t="shared" si="98"/>
        <v>-2.6182481362921641</v>
      </c>
      <c r="CB39">
        <f t="shared" si="99"/>
        <v>10.545520213041463</v>
      </c>
      <c r="CC39">
        <f t="shared" si="100"/>
        <v>8.9921591153519654E-3</v>
      </c>
      <c r="CD39">
        <f t="shared" si="15"/>
        <v>39.876091484083922</v>
      </c>
      <c r="CE39" s="11">
        <f t="shared" si="16"/>
        <v>1927188815.9185882</v>
      </c>
      <c r="CF39" s="18">
        <f t="shared" si="42"/>
        <v>0.27709783961837497</v>
      </c>
      <c r="CG39" s="18">
        <f t="shared" si="17"/>
        <v>55.419567923674997</v>
      </c>
      <c r="CH39">
        <f t="shared" si="101"/>
        <v>4400</v>
      </c>
      <c r="CI39" s="4">
        <f t="shared" si="18"/>
        <v>1405.5303195580921</v>
      </c>
      <c r="CJ39" s="11"/>
      <c r="CK39" s="11"/>
      <c r="CL39" s="11"/>
      <c r="CM39" s="11"/>
      <c r="CN39" s="11"/>
      <c r="CO39" s="11"/>
      <c r="CP39" s="11"/>
      <c r="CQ39" s="13">
        <f t="shared" si="19"/>
        <v>2.0676874551738762</v>
      </c>
      <c r="CR39" s="14">
        <v>0.8</v>
      </c>
      <c r="CS39" s="14">
        <f t="shared" si="102"/>
        <v>0.42095782101503637</v>
      </c>
      <c r="CT39" s="14">
        <f t="shared" si="43"/>
        <v>-0.18446034891943977</v>
      </c>
      <c r="CU39" s="14">
        <f t="shared" si="103"/>
        <v>3.0225090966521054E-2</v>
      </c>
      <c r="CV39" s="14">
        <f t="shared" si="104"/>
        <v>-5.2616633317436657E-4</v>
      </c>
      <c r="CW39" s="14">
        <f t="shared" si="44"/>
        <v>2.6907871657334572E-2</v>
      </c>
      <c r="CX39" s="14">
        <f t="shared" si="45"/>
        <v>0.88006003153767243</v>
      </c>
      <c r="CY39" s="14">
        <f t="shared" si="46"/>
        <v>0.86997145075962112</v>
      </c>
      <c r="CZ39" s="14">
        <f t="shared" si="47"/>
        <v>6.9971450759621079E-2</v>
      </c>
      <c r="DA39" s="14">
        <v>0.85</v>
      </c>
      <c r="DB39" s="14">
        <f t="shared" si="48"/>
        <v>0.396195596249446</v>
      </c>
      <c r="DC39" s="14">
        <f t="shared" si="49"/>
        <v>-0.17360974015947273</v>
      </c>
      <c r="DD39" s="14">
        <f t="shared" si="50"/>
        <v>2.6773783001485772E-2</v>
      </c>
      <c r="DE39" s="14">
        <f t="shared" si="51"/>
        <v>-3.8857813778052608E-4</v>
      </c>
      <c r="DF39" s="14">
        <f t="shared" si="52"/>
        <v>2.3527005485554506E-2</v>
      </c>
      <c r="DG39" s="14">
        <f t="shared" si="105"/>
        <v>0.89299343004830423</v>
      </c>
      <c r="DH39" s="14">
        <f t="shared" si="106"/>
        <v>0.87456208230710419</v>
      </c>
      <c r="DI39" s="14">
        <f t="shared" si="107"/>
        <v>2.4562082307104216E-2</v>
      </c>
      <c r="DJ39" s="14">
        <f t="shared" si="108"/>
        <v>-0.90818736905033848</v>
      </c>
      <c r="DK39" s="14">
        <f t="shared" si="109"/>
        <v>0.87704517057178188</v>
      </c>
      <c r="DL39" s="14">
        <f t="shared" si="53"/>
        <v>0.85</v>
      </c>
      <c r="DM39" s="14">
        <f t="shared" si="54"/>
        <v>0.396195596249446</v>
      </c>
      <c r="DN39" s="14">
        <f t="shared" si="55"/>
        <v>-0.17360974015947273</v>
      </c>
      <c r="DO39" s="14">
        <f t="shared" si="56"/>
        <v>2.6773783001485772E-2</v>
      </c>
      <c r="DP39" s="14">
        <f t="shared" si="57"/>
        <v>-3.8857813778052608E-4</v>
      </c>
      <c r="DQ39" s="14">
        <f t="shared" si="58"/>
        <v>2.3527005485554506E-2</v>
      </c>
      <c r="DR39" s="14">
        <f t="shared" si="59"/>
        <v>0.89299343004830423</v>
      </c>
      <c r="DS39" s="14">
        <f t="shared" si="60"/>
        <v>0.87456208230710419</v>
      </c>
      <c r="DT39" s="14">
        <f t="shared" si="61"/>
        <v>2.4562082307104216E-2</v>
      </c>
      <c r="DU39" s="14">
        <f t="shared" si="62"/>
        <v>0.87704517057178188</v>
      </c>
      <c r="DV39" s="14">
        <f t="shared" si="63"/>
        <v>0.38397823522872521</v>
      </c>
      <c r="DW39" s="14">
        <f t="shared" si="64"/>
        <v>-0.16825619031611105</v>
      </c>
      <c r="DX39" s="14">
        <f t="shared" si="65"/>
        <v>2.5148012506067775E-2</v>
      </c>
      <c r="DY39" s="14">
        <f t="shared" si="66"/>
        <v>-3.3224861854608544E-4</v>
      </c>
      <c r="DZ39" s="14">
        <f t="shared" si="67"/>
        <v>2.1961960231179193E-2</v>
      </c>
      <c r="EA39" s="14">
        <f t="shared" si="68"/>
        <v>0.89915151218514011</v>
      </c>
      <c r="EB39" s="14">
        <f t="shared" si="69"/>
        <v>0.87697120056091749</v>
      </c>
      <c r="EC39" s="14">
        <f t="shared" si="70"/>
        <v>-7.3970010864399249E-5</v>
      </c>
      <c r="ED39" s="14">
        <f t="shared" si="71"/>
        <v>-0.91092242337983653</v>
      </c>
      <c r="EE39" s="14">
        <f t="shared" si="72"/>
        <v>0.87696396715756586</v>
      </c>
      <c r="EI39">
        <f t="shared" si="20"/>
        <v>1379.1475326009754</v>
      </c>
      <c r="ES39">
        <f t="shared" si="110"/>
        <v>4.4510165150421468</v>
      </c>
      <c r="ET39">
        <f t="shared" si="73"/>
        <v>6.641563581868265E-2</v>
      </c>
      <c r="EU39">
        <f t="shared" si="111"/>
        <v>1.1743777035471357</v>
      </c>
      <c r="EV39">
        <f t="shared" si="112"/>
        <v>1.4726918221940517E-2</v>
      </c>
    </row>
    <row r="40" spans="3:155">
      <c r="C40" s="4">
        <f t="shared" si="74"/>
        <v>1405.5303195580921</v>
      </c>
      <c r="D40" s="4">
        <f>Sheet6!D40</f>
        <v>1472.4814964667612</v>
      </c>
      <c r="E40" s="4">
        <f t="shared" si="21"/>
        <v>1465.3104361998667</v>
      </c>
      <c r="F40" s="4">
        <f t="shared" si="22"/>
        <v>7.1710602668945285</v>
      </c>
      <c r="G40" s="4">
        <f t="shared" si="0"/>
        <v>1439.0059080124265</v>
      </c>
      <c r="I40" s="4">
        <f t="shared" si="1"/>
        <v>1439.0059080124265</v>
      </c>
      <c r="M40">
        <f t="shared" si="23"/>
        <v>233.47225928639617</v>
      </c>
      <c r="O40">
        <f t="shared" si="24"/>
        <v>1.206738185582686</v>
      </c>
      <c r="P40">
        <f t="shared" si="25"/>
        <v>1.0649367170464405E-2</v>
      </c>
      <c r="Q40">
        <f t="shared" si="26"/>
        <v>120.67381855826859</v>
      </c>
      <c r="R40">
        <f t="shared" si="75"/>
        <v>677.58349120467813</v>
      </c>
      <c r="S40">
        <f t="shared" si="27"/>
        <v>17.600997935740061</v>
      </c>
      <c r="T40">
        <f t="shared" si="76"/>
        <v>0.78665277407136047</v>
      </c>
      <c r="U40">
        <f t="shared" si="28"/>
        <v>48.33</v>
      </c>
      <c r="V40">
        <f t="shared" si="29"/>
        <v>1.0056151546522383</v>
      </c>
      <c r="W40">
        <f t="shared" si="30"/>
        <v>48.601380424342672</v>
      </c>
      <c r="X40">
        <f t="shared" si="31"/>
        <v>58.649141630085147</v>
      </c>
      <c r="Y40">
        <f t="shared" si="2"/>
        <v>1.206738185582686</v>
      </c>
      <c r="Z40">
        <f t="shared" si="32"/>
        <v>48.601380424342672</v>
      </c>
      <c r="AE40">
        <f t="shared" si="113"/>
        <v>0.53779458340248543</v>
      </c>
      <c r="AF40">
        <f t="shared" si="114"/>
        <v>0.72827738453868762</v>
      </c>
      <c r="AG40">
        <f t="shared" si="33"/>
        <v>1.8106306354739432</v>
      </c>
      <c r="AH40">
        <f t="shared" si="3"/>
        <v>0</v>
      </c>
      <c r="AI40">
        <f t="shared" si="4"/>
        <v>1.8106306354739432</v>
      </c>
      <c r="AJ40">
        <f t="shared" si="77"/>
        <v>1.8106306354739432</v>
      </c>
      <c r="AK40">
        <f t="shared" si="5"/>
        <v>0</v>
      </c>
      <c r="AL40">
        <f t="shared" si="6"/>
        <v>30</v>
      </c>
      <c r="AM40">
        <f t="shared" si="78"/>
        <v>30</v>
      </c>
      <c r="AO40">
        <f t="shared" si="79"/>
        <v>2.1574301469451673</v>
      </c>
      <c r="AQ40">
        <f t="shared" si="34"/>
        <v>0.8733900760795541</v>
      </c>
      <c r="AS40">
        <f t="shared" si="7"/>
        <v>0.35946836601555371</v>
      </c>
      <c r="AT40">
        <f t="shared" si="7"/>
        <v>9.3375975807126199E-3</v>
      </c>
      <c r="AU40">
        <f t="shared" si="80"/>
        <v>0.36880596359626633</v>
      </c>
      <c r="AV40">
        <f t="shared" si="35"/>
        <v>0.97468154394885398</v>
      </c>
      <c r="AW40">
        <f t="shared" si="81"/>
        <v>2.5318456051146021E-2</v>
      </c>
      <c r="AX40">
        <f t="shared" si="8"/>
        <v>0.88998746014602581</v>
      </c>
      <c r="AY40">
        <f t="shared" si="82"/>
        <v>0.88998746014602581</v>
      </c>
      <c r="AZ40">
        <f t="shared" si="83"/>
        <v>0.78595247837834603</v>
      </c>
      <c r="BA40">
        <f t="shared" si="84"/>
        <v>2.041600500763727E-2</v>
      </c>
      <c r="BB40">
        <f t="shared" si="9"/>
        <v>25.641187402407173</v>
      </c>
      <c r="BC40">
        <f t="shared" si="85"/>
        <v>8.4128867631067458E-3</v>
      </c>
      <c r="BD40">
        <f t="shared" si="86"/>
        <v>2.1268593563986428E-3</v>
      </c>
      <c r="BE40">
        <f t="shared" si="87"/>
        <v>0.91830974374414076</v>
      </c>
      <c r="BF40">
        <f t="shared" si="88"/>
        <v>2.3160587926759797E-3</v>
      </c>
      <c r="BG40">
        <f t="shared" si="36"/>
        <v>3.4088482312911329E-3</v>
      </c>
      <c r="BH40">
        <f t="shared" si="37"/>
        <v>3.5801651052875831</v>
      </c>
      <c r="BI40">
        <f t="shared" si="89"/>
        <v>9.5214833144330953E-4</v>
      </c>
      <c r="BJ40">
        <f t="shared" si="90"/>
        <v>1.7356126831200955</v>
      </c>
      <c r="BK40">
        <f t="shared" si="91"/>
        <v>2.6993508264777035</v>
      </c>
      <c r="BL40">
        <f t="shared" si="92"/>
        <v>0.80185666145074341</v>
      </c>
      <c r="BM40">
        <f t="shared" si="38"/>
        <v>3.2086494761135181E-6</v>
      </c>
      <c r="BN40">
        <f t="shared" si="93"/>
        <v>1.0883755876652106</v>
      </c>
      <c r="BO40">
        <f t="shared" si="94"/>
        <v>0.9998285450786687</v>
      </c>
      <c r="BP40">
        <f t="shared" si="95"/>
        <v>1.0885622270162079</v>
      </c>
      <c r="BQ40">
        <f t="shared" si="39"/>
        <v>0.87287087313660272</v>
      </c>
      <c r="BR40">
        <f t="shared" si="40"/>
        <v>0.87287087313660272</v>
      </c>
      <c r="BS40">
        <f t="shared" si="41"/>
        <v>0.87287087313660272</v>
      </c>
      <c r="BT40">
        <f t="shared" si="10"/>
        <v>17.470658807238777</v>
      </c>
      <c r="BU40">
        <f t="shared" si="11"/>
        <v>4.3544660798791927E-2</v>
      </c>
      <c r="BV40">
        <f t="shared" si="12"/>
        <v>33013.572969112087</v>
      </c>
      <c r="BW40">
        <f t="shared" si="13"/>
        <v>0.98336140073650202</v>
      </c>
      <c r="BX40">
        <f t="shared" si="14"/>
        <v>4431.5260174529612</v>
      </c>
      <c r="BY40">
        <f t="shared" si="96"/>
        <v>1.6187778227438283E-4</v>
      </c>
      <c r="BZ40">
        <f t="shared" si="97"/>
        <v>1.138479155967982E-3</v>
      </c>
      <c r="CA40">
        <f t="shared" si="98"/>
        <v>-2.4948200141758821</v>
      </c>
      <c r="CB40">
        <f t="shared" si="99"/>
        <v>10.0902540355782</v>
      </c>
      <c r="CC40">
        <f t="shared" si="100"/>
        <v>9.8219065867186147E-3</v>
      </c>
      <c r="CD40">
        <f t="shared" si="15"/>
        <v>43.015579364625495</v>
      </c>
      <c r="CE40" s="11">
        <f t="shared" si="16"/>
        <v>1935135291.7393665</v>
      </c>
      <c r="CF40" s="18">
        <f t="shared" si="42"/>
        <v>0.29890058320887358</v>
      </c>
      <c r="CG40" s="18">
        <f t="shared" si="17"/>
        <v>59.780116641774718</v>
      </c>
      <c r="CH40">
        <f t="shared" si="101"/>
        <v>4600</v>
      </c>
      <c r="CI40" s="4">
        <f t="shared" si="18"/>
        <v>1465.3104361998667</v>
      </c>
      <c r="CJ40" s="11"/>
      <c r="CK40" s="11"/>
      <c r="CL40" s="11"/>
      <c r="CM40" s="11"/>
      <c r="CN40" s="11"/>
      <c r="CO40" s="11"/>
      <c r="CP40" s="11"/>
      <c r="CQ40" s="13">
        <f t="shared" si="19"/>
        <v>2.1574301469451673</v>
      </c>
      <c r="CR40" s="14">
        <v>0.8</v>
      </c>
      <c r="CS40" s="14">
        <f t="shared" si="102"/>
        <v>0.43922841983573185</v>
      </c>
      <c r="CT40" s="14">
        <f t="shared" si="43"/>
        <v>-0.19246637913241024</v>
      </c>
      <c r="CU40" s="14">
        <f t="shared" si="103"/>
        <v>3.2905713872172886E-2</v>
      </c>
      <c r="CV40" s="14">
        <f t="shared" si="104"/>
        <v>-6.5070224830604409E-4</v>
      </c>
      <c r="CW40" s="14">
        <f t="shared" si="44"/>
        <v>2.9588631854593934E-2</v>
      </c>
      <c r="CX40" s="14">
        <f t="shared" si="45"/>
        <v>0.87014407547107353</v>
      </c>
      <c r="CY40" s="14">
        <f t="shared" si="46"/>
        <v>0.8668364096976382</v>
      </c>
      <c r="CZ40" s="14">
        <f t="shared" si="47"/>
        <v>6.6836409697638155E-2</v>
      </c>
      <c r="DA40" s="14">
        <v>0.85</v>
      </c>
      <c r="DB40" s="14">
        <f t="shared" si="48"/>
        <v>0.41339145396304178</v>
      </c>
      <c r="DC40" s="14">
        <f t="shared" si="49"/>
        <v>-0.18114482741873905</v>
      </c>
      <c r="DD40" s="14">
        <f t="shared" si="50"/>
        <v>2.9148314018256957E-2</v>
      </c>
      <c r="DE40" s="14">
        <f t="shared" si="51"/>
        <v>-4.8054892902578135E-4</v>
      </c>
      <c r="DF40" s="14">
        <f t="shared" si="52"/>
        <v>2.5844540097297062E-2</v>
      </c>
      <c r="DG40" s="14">
        <f t="shared" si="105"/>
        <v>0.88407490274221101</v>
      </c>
      <c r="DH40" s="14">
        <f t="shared" si="106"/>
        <v>0.8713325448014787</v>
      </c>
      <c r="DI40" s="14">
        <f t="shared" si="107"/>
        <v>2.1332544801478726E-2</v>
      </c>
      <c r="DJ40" s="14">
        <f t="shared" si="108"/>
        <v>-0.91007729792318981</v>
      </c>
      <c r="DK40" s="14">
        <f t="shared" si="109"/>
        <v>0.87344036583503393</v>
      </c>
      <c r="DL40" s="14">
        <f t="shared" si="53"/>
        <v>0.85</v>
      </c>
      <c r="DM40" s="14">
        <f t="shared" si="54"/>
        <v>0.41339145396304178</v>
      </c>
      <c r="DN40" s="14">
        <f t="shared" si="55"/>
        <v>-0.18114482741873905</v>
      </c>
      <c r="DO40" s="14">
        <f t="shared" si="56"/>
        <v>2.9148314018256957E-2</v>
      </c>
      <c r="DP40" s="14">
        <f t="shared" si="57"/>
        <v>-4.8054892902578135E-4</v>
      </c>
      <c r="DQ40" s="14">
        <f t="shared" si="58"/>
        <v>2.5844540097297062E-2</v>
      </c>
      <c r="DR40" s="14">
        <f t="shared" si="59"/>
        <v>0.88407490274221101</v>
      </c>
      <c r="DS40" s="14">
        <f t="shared" si="60"/>
        <v>0.8713325448014787</v>
      </c>
      <c r="DT40" s="14">
        <f t="shared" si="61"/>
        <v>2.1332544801478726E-2</v>
      </c>
      <c r="DU40" s="14">
        <f t="shared" si="62"/>
        <v>0.87344036583503393</v>
      </c>
      <c r="DV40" s="14">
        <f t="shared" si="63"/>
        <v>0.40229734005097606</v>
      </c>
      <c r="DW40" s="14">
        <f t="shared" si="64"/>
        <v>-0.17628347547084747</v>
      </c>
      <c r="DX40" s="14">
        <f t="shared" si="65"/>
        <v>2.7604810698347641E-2</v>
      </c>
      <c r="DY40" s="14">
        <f t="shared" si="66"/>
        <v>-4.1943623654757149E-4</v>
      </c>
      <c r="DZ40" s="14">
        <f t="shared" si="67"/>
        <v>2.4333805667450376E-2</v>
      </c>
      <c r="EA40" s="14">
        <f t="shared" si="68"/>
        <v>0.88986197636852393</v>
      </c>
      <c r="EB40" s="14">
        <f t="shared" si="69"/>
        <v>0.87339449986785278</v>
      </c>
      <c r="EC40" s="14">
        <f t="shared" si="70"/>
        <v>-4.5865967181146772E-5</v>
      </c>
      <c r="ED40" s="14">
        <f t="shared" si="71"/>
        <v>-0.91203400659846867</v>
      </c>
      <c r="EE40" s="14">
        <f t="shared" si="72"/>
        <v>0.8733900760795541</v>
      </c>
      <c r="EI40">
        <f t="shared" si="20"/>
        <v>1439.0059080124265</v>
      </c>
      <c r="ES40">
        <f t="shared" si="110"/>
        <v>4.6633687543716915</v>
      </c>
      <c r="ET40">
        <f t="shared" si="73"/>
        <v>6.958423987686356E-2</v>
      </c>
      <c r="EU40">
        <f t="shared" si="111"/>
        <v>1.1860773076044351</v>
      </c>
      <c r="EV40">
        <f t="shared" si="112"/>
        <v>1.4873633466670141E-2</v>
      </c>
    </row>
    <row r="41" spans="3:155">
      <c r="C41" s="4">
        <f t="shared" si="74"/>
        <v>1465.3104361998667</v>
      </c>
      <c r="D41" s="4">
        <f>Sheet6!D41</f>
        <v>1537.8574369238102</v>
      </c>
      <c r="E41" s="4">
        <f t="shared" si="21"/>
        <v>1532.3467348860272</v>
      </c>
      <c r="F41" s="4">
        <f t="shared" si="22"/>
        <v>5.5107020377829485</v>
      </c>
      <c r="G41" s="4">
        <f t="shared" si="0"/>
        <v>1501.5839365618385</v>
      </c>
      <c r="I41" s="4">
        <f t="shared" si="1"/>
        <v>1501.5839365618385</v>
      </c>
      <c r="M41">
        <f t="shared" si="23"/>
        <v>244.59893288777411</v>
      </c>
      <c r="O41">
        <f t="shared" si="24"/>
        <v>1.2051003302838337</v>
      </c>
      <c r="P41">
        <f t="shared" si="25"/>
        <v>1.0164460012637757E-2</v>
      </c>
      <c r="Q41">
        <f t="shared" si="26"/>
        <v>120.51003302838336</v>
      </c>
      <c r="R41">
        <f t="shared" si="75"/>
        <v>676.66383545437259</v>
      </c>
      <c r="S41">
        <f t="shared" si="27"/>
        <v>5.4898930687792928</v>
      </c>
      <c r="T41">
        <f t="shared" si="76"/>
        <v>0.78554010671122265</v>
      </c>
      <c r="U41">
        <f t="shared" si="28"/>
        <v>48.33</v>
      </c>
      <c r="V41">
        <f t="shared" si="29"/>
        <v>1.0042502752365281</v>
      </c>
      <c r="W41">
        <f t="shared" si="30"/>
        <v>48.535415802181404</v>
      </c>
      <c r="X41">
        <f t="shared" si="31"/>
        <v>58.490045613672009</v>
      </c>
      <c r="Y41">
        <f t="shared" si="2"/>
        <v>1.2051003302838337</v>
      </c>
      <c r="Z41">
        <f t="shared" si="32"/>
        <v>48.535415802181404</v>
      </c>
      <c r="AE41">
        <f t="shared" si="113"/>
        <v>0.52878058665364003</v>
      </c>
      <c r="AF41">
        <f t="shared" si="114"/>
        <v>0.72127055551797303</v>
      </c>
      <c r="AG41">
        <f t="shared" si="33"/>
        <v>1.7596106018758562</v>
      </c>
      <c r="AH41">
        <f t="shared" si="3"/>
        <v>0</v>
      </c>
      <c r="AI41">
        <f t="shared" si="4"/>
        <v>1.7596106018758562</v>
      </c>
      <c r="AJ41">
        <f t="shared" si="77"/>
        <v>1.7596106018758562</v>
      </c>
      <c r="AK41">
        <f t="shared" si="5"/>
        <v>0</v>
      </c>
      <c r="AL41">
        <f t="shared" si="6"/>
        <v>30</v>
      </c>
      <c r="AM41">
        <f t="shared" si="78"/>
        <v>30</v>
      </c>
      <c r="AO41">
        <f t="shared" si="79"/>
        <v>2.2512502797029064</v>
      </c>
      <c r="AQ41">
        <f t="shared" si="34"/>
        <v>0.86987289859808503</v>
      </c>
      <c r="AS41">
        <f t="shared" si="7"/>
        <v>0.35898047462777599</v>
      </c>
      <c r="AT41">
        <f t="shared" si="7"/>
        <v>2.9124719191809339E-3</v>
      </c>
      <c r="AU41">
        <f t="shared" si="80"/>
        <v>0.36189294654695692</v>
      </c>
      <c r="AV41">
        <f t="shared" si="35"/>
        <v>0.99195211747846812</v>
      </c>
      <c r="AW41">
        <f t="shared" si="81"/>
        <v>8.0478825215318794E-3</v>
      </c>
      <c r="AX41">
        <f t="shared" si="8"/>
        <v>0.89670977546480823</v>
      </c>
      <c r="AY41">
        <f t="shared" si="82"/>
        <v>0.89670977546480823</v>
      </c>
      <c r="AZ41">
        <f t="shared" si="83"/>
        <v>0.78461927912189766</v>
      </c>
      <c r="BA41">
        <f t="shared" si="84"/>
        <v>6.3657546279083863E-3</v>
      </c>
      <c r="BB41">
        <f t="shared" si="9"/>
        <v>25.623780638090537</v>
      </c>
      <c r="BC41">
        <f t="shared" si="85"/>
        <v>8.1786045847959295E-3</v>
      </c>
      <c r="BD41">
        <f t="shared" si="86"/>
        <v>2.1216556495037846E-3</v>
      </c>
      <c r="BE41">
        <f t="shared" si="87"/>
        <v>0.92051094240548004</v>
      </c>
      <c r="BF41">
        <f t="shared" si="88"/>
        <v>2.304867385888398E-3</v>
      </c>
      <c r="BG41">
        <f t="shared" si="36"/>
        <v>3.3866219299944229E-3</v>
      </c>
      <c r="BH41">
        <f t="shared" si="37"/>
        <v>1.8305796516113957</v>
      </c>
      <c r="BI41">
        <f t="shared" si="89"/>
        <v>1.8500270813200056E-3</v>
      </c>
      <c r="BJ41">
        <f t="shared" si="90"/>
        <v>4.5796238099302062</v>
      </c>
      <c r="BK41">
        <f t="shared" si="91"/>
        <v>5.5014137457698009</v>
      </c>
      <c r="BL41">
        <f t="shared" si="92"/>
        <v>0.91238418388065801</v>
      </c>
      <c r="BM41">
        <f t="shared" si="38"/>
        <v>9.9122336431044878E-7</v>
      </c>
      <c r="BN41">
        <f t="shared" si="93"/>
        <v>1.088530668895511</v>
      </c>
      <c r="BO41">
        <f t="shared" si="94"/>
        <v>0.99994703041568977</v>
      </c>
      <c r="BP41">
        <f t="shared" si="95"/>
        <v>1.0885883309668873</v>
      </c>
      <c r="BQ41">
        <f t="shared" si="39"/>
        <v>0.99321077593123108</v>
      </c>
      <c r="BR41">
        <f t="shared" si="40"/>
        <v>0.99321077593123108</v>
      </c>
      <c r="BS41">
        <f t="shared" si="41"/>
        <v>0.99321077593123108</v>
      </c>
      <c r="BT41">
        <f t="shared" si="10"/>
        <v>17.42326660092354</v>
      </c>
      <c r="BU41">
        <f t="shared" si="11"/>
        <v>1.423028677497663E-2</v>
      </c>
      <c r="BV41">
        <f t="shared" si="12"/>
        <v>32868.984133436199</v>
      </c>
      <c r="BW41">
        <f t="shared" si="13"/>
        <v>1.7036232633066122</v>
      </c>
      <c r="BX41">
        <f t="shared" si="14"/>
        <v>2546.7519721422786</v>
      </c>
      <c r="BY41">
        <f t="shared" si="96"/>
        <v>1.6187778227438283E-4</v>
      </c>
      <c r="BZ41">
        <f t="shared" si="97"/>
        <v>1.9810331179428028E-3</v>
      </c>
      <c r="CA41">
        <f t="shared" si="98"/>
        <v>-2.2837974962958647</v>
      </c>
      <c r="CB41">
        <f t="shared" si="99"/>
        <v>9.3167329368189638</v>
      </c>
      <c r="CC41">
        <f t="shared" si="100"/>
        <v>1.1520536565114963E-2</v>
      </c>
      <c r="CD41">
        <f t="shared" si="15"/>
        <v>48.239070018892505</v>
      </c>
      <c r="CE41" s="11">
        <f t="shared" si="16"/>
        <v>2006331055.152518</v>
      </c>
      <c r="CF41" s="18">
        <f t="shared" si="42"/>
        <v>0.33518149343080228</v>
      </c>
      <c r="CG41" s="18">
        <f t="shared" si="17"/>
        <v>67.03629868616045</v>
      </c>
      <c r="CH41">
        <f t="shared" si="101"/>
        <v>4800</v>
      </c>
      <c r="CI41" s="4">
        <f t="shared" si="18"/>
        <v>1532.3467348860272</v>
      </c>
      <c r="CJ41" s="11"/>
      <c r="CK41" s="11"/>
      <c r="CL41" s="11"/>
      <c r="CM41" s="11"/>
      <c r="CN41" s="11"/>
      <c r="CO41" s="11"/>
      <c r="CP41" s="11"/>
      <c r="CQ41" s="13">
        <f t="shared" si="19"/>
        <v>2.2512502797029064</v>
      </c>
      <c r="CR41" s="14">
        <v>0.8</v>
      </c>
      <c r="CS41" s="14">
        <f t="shared" si="102"/>
        <v>0.45832913960564414</v>
      </c>
      <c r="CT41" s="14">
        <f t="shared" si="43"/>
        <v>-0.20083616170320279</v>
      </c>
      <c r="CU41" s="14">
        <f t="shared" si="103"/>
        <v>3.5829883036817715E-2</v>
      </c>
      <c r="CV41" s="14">
        <f t="shared" si="104"/>
        <v>-8.0504005782921844E-4</v>
      </c>
      <c r="CW41" s="14">
        <f t="shared" si="44"/>
        <v>3.2567639770357773E-2</v>
      </c>
      <c r="CX41" s="14">
        <f t="shared" si="45"/>
        <v>0.8594545821315337</v>
      </c>
      <c r="CY41" s="14">
        <f t="shared" si="46"/>
        <v>0.86378916862128718</v>
      </c>
      <c r="CZ41" s="14">
        <f t="shared" si="47"/>
        <v>6.378916862128714E-2</v>
      </c>
      <c r="DA41" s="14">
        <v>0.85</v>
      </c>
      <c r="DB41" s="14">
        <f t="shared" si="48"/>
        <v>0.43136860198178278</v>
      </c>
      <c r="DC41" s="14">
        <f t="shared" si="49"/>
        <v>-0.18902226983830853</v>
      </c>
      <c r="DD41" s="14">
        <f t="shared" si="50"/>
        <v>3.1738581513582484E-2</v>
      </c>
      <c r="DE41" s="14">
        <f t="shared" si="51"/>
        <v>-5.9452866287121255E-4</v>
      </c>
      <c r="DF41" s="14">
        <f t="shared" si="52"/>
        <v>2.8415545345706186E-2</v>
      </c>
      <c r="DG41" s="14">
        <f t="shared" si="105"/>
        <v>0.87444763536591419</v>
      </c>
      <c r="DH41" s="14">
        <f t="shared" si="106"/>
        <v>0.86815874677333082</v>
      </c>
      <c r="DI41" s="14">
        <f t="shared" si="107"/>
        <v>1.8158746773330847E-2</v>
      </c>
      <c r="DJ41" s="14">
        <f t="shared" si="108"/>
        <v>-0.91260843695912708</v>
      </c>
      <c r="DK41" s="14">
        <f t="shared" si="109"/>
        <v>0.86989763192836245</v>
      </c>
      <c r="DL41" s="14">
        <f t="shared" si="53"/>
        <v>0.85</v>
      </c>
      <c r="DM41" s="14">
        <f t="shared" si="54"/>
        <v>0.43136860198178278</v>
      </c>
      <c r="DN41" s="14">
        <f t="shared" si="55"/>
        <v>-0.18902226983830853</v>
      </c>
      <c r="DO41" s="14">
        <f t="shared" si="56"/>
        <v>3.1738581513582484E-2</v>
      </c>
      <c r="DP41" s="14">
        <f t="shared" si="57"/>
        <v>-5.9452866287121255E-4</v>
      </c>
      <c r="DQ41" s="14">
        <f t="shared" si="58"/>
        <v>2.8415545345706186E-2</v>
      </c>
      <c r="DR41" s="14">
        <f t="shared" si="59"/>
        <v>0.87444763536591419</v>
      </c>
      <c r="DS41" s="14">
        <f t="shared" si="60"/>
        <v>0.86815874677333082</v>
      </c>
      <c r="DT41" s="14">
        <f t="shared" si="61"/>
        <v>1.8158746773330847E-2</v>
      </c>
      <c r="DU41" s="14">
        <f t="shared" si="62"/>
        <v>0.86989763192836245</v>
      </c>
      <c r="DV41" s="14">
        <f t="shared" si="63"/>
        <v>0.42150167815919598</v>
      </c>
      <c r="DW41" s="14">
        <f t="shared" si="64"/>
        <v>-0.18469866276839528</v>
      </c>
      <c r="DX41" s="14">
        <f t="shared" si="65"/>
        <v>3.030324012764541E-2</v>
      </c>
      <c r="DY41" s="14">
        <f t="shared" si="66"/>
        <v>-5.2957403424186975E-4</v>
      </c>
      <c r="DZ41" s="14">
        <f t="shared" si="67"/>
        <v>2.6985346166757431E-2</v>
      </c>
      <c r="EA41" s="14">
        <f t="shared" si="68"/>
        <v>0.87976935518640897</v>
      </c>
      <c r="EB41" s="14">
        <f t="shared" si="69"/>
        <v>0.86987503199010219</v>
      </c>
      <c r="EC41" s="14">
        <f t="shared" si="70"/>
        <v>-2.25999382602593E-5</v>
      </c>
      <c r="ED41" s="14">
        <f t="shared" si="71"/>
        <v>-0.91374424740840965</v>
      </c>
      <c r="EE41" s="14">
        <f t="shared" si="72"/>
        <v>0.86987289859808503</v>
      </c>
      <c r="EI41">
        <f t="shared" si="20"/>
        <v>1501.5839365618385</v>
      </c>
      <c r="ES41">
        <f t="shared" si="110"/>
        <v>4.8859824814992798</v>
      </c>
      <c r="ET41">
        <f t="shared" si="73"/>
        <v>7.2905960247745066E-2</v>
      </c>
      <c r="EU41">
        <f t="shared" si="111"/>
        <v>1.1986334825156686</v>
      </c>
      <c r="EV41">
        <f t="shared" si="112"/>
        <v>1.5031090271699389E-2</v>
      </c>
    </row>
    <row r="42" spans="3:155">
      <c r="C42" s="4">
        <f t="shared" si="74"/>
        <v>1532.3467348860272</v>
      </c>
      <c r="D42" s="4">
        <f>Sheet6!D42</f>
        <v>1602.6554717796053</v>
      </c>
      <c r="E42" s="4">
        <f t="shared" si="21"/>
        <v>1599.6978181426816</v>
      </c>
      <c r="F42" s="4">
        <f t="shared" si="22"/>
        <v>2.9576536369236237</v>
      </c>
      <c r="G42" s="4">
        <f t="shared" si="0"/>
        <v>1567.5011033328162</v>
      </c>
      <c r="I42" s="4">
        <f t="shared" si="1"/>
        <v>1567.5011033328162</v>
      </c>
      <c r="M42">
        <f t="shared" si="23"/>
        <v>256.36638337378417</v>
      </c>
      <c r="O42">
        <f t="shared" si="24"/>
        <v>1.2033774837167086</v>
      </c>
      <c r="P42">
        <f t="shared" si="25"/>
        <v>9.6983351555781118E-3</v>
      </c>
      <c r="Q42">
        <f t="shared" si="26"/>
        <v>120.33774837167086</v>
      </c>
      <c r="R42">
        <f t="shared" si="75"/>
        <v>675.69645710693192</v>
      </c>
      <c r="S42">
        <f t="shared" si="27"/>
        <v>-6.1743319687859044</v>
      </c>
      <c r="T42">
        <f t="shared" si="76"/>
        <v>0.78436336166262166</v>
      </c>
      <c r="U42">
        <f t="shared" si="28"/>
        <v>48.33</v>
      </c>
      <c r="V42">
        <f t="shared" si="29"/>
        <v>1.0028145697639239</v>
      </c>
      <c r="W42">
        <f t="shared" si="30"/>
        <v>48.466028156690442</v>
      </c>
      <c r="X42">
        <f t="shared" si="31"/>
        <v>58.322927008941292</v>
      </c>
      <c r="Y42">
        <f t="shared" si="2"/>
        <v>1.2033774837167086</v>
      </c>
      <c r="Z42">
        <f t="shared" si="32"/>
        <v>48.466028156690442</v>
      </c>
      <c r="AE42">
        <f t="shared" si="113"/>
        <v>0.51971512929297492</v>
      </c>
      <c r="AF42">
        <f t="shared" si="114"/>
        <v>0.71414219186240124</v>
      </c>
      <c r="AG42">
        <f t="shared" si="33"/>
        <v>1.7090157821044141</v>
      </c>
      <c r="AH42">
        <f t="shared" si="3"/>
        <v>0</v>
      </c>
      <c r="AI42">
        <f t="shared" si="4"/>
        <v>1.7090157821044141</v>
      </c>
      <c r="AJ42">
        <f t="shared" si="77"/>
        <v>1.7090157821044141</v>
      </c>
      <c r="AK42">
        <f t="shared" si="5"/>
        <v>0</v>
      </c>
      <c r="AL42">
        <f t="shared" si="6"/>
        <v>30</v>
      </c>
      <c r="AM42">
        <f t="shared" si="78"/>
        <v>30</v>
      </c>
      <c r="AO42">
        <f t="shared" si="79"/>
        <v>2.3500766166908789</v>
      </c>
      <c r="AQ42">
        <f t="shared" si="34"/>
        <v>0.86641690737832744</v>
      </c>
      <c r="AS42">
        <f t="shared" si="7"/>
        <v>0.35846726567509762</v>
      </c>
      <c r="AT42">
        <f t="shared" si="7"/>
        <v>-3.2755771840176475E-3</v>
      </c>
      <c r="AU42">
        <f t="shared" si="80"/>
        <v>0.35519168849107996</v>
      </c>
      <c r="AV42">
        <f t="shared" si="35"/>
        <v>1.0092219984029833</v>
      </c>
      <c r="AW42">
        <f t="shared" si="81"/>
        <v>-9.2219984029833224E-3</v>
      </c>
      <c r="AX42">
        <f t="shared" si="8"/>
        <v>0.90310476077925939</v>
      </c>
      <c r="AY42">
        <f t="shared" si="82"/>
        <v>0.90310476077925939</v>
      </c>
      <c r="AZ42">
        <f t="shared" si="83"/>
        <v>0.78321738653315265</v>
      </c>
      <c r="BA42">
        <f t="shared" si="84"/>
        <v>-7.1568292201586873E-3</v>
      </c>
      <c r="BB42">
        <f t="shared" si="9"/>
        <v>25.60545783511153</v>
      </c>
      <c r="BC42">
        <f t="shared" si="85"/>
        <v>7.9462833290766376E-3</v>
      </c>
      <c r="BD42">
        <f t="shared" si="86"/>
        <v>2.1164367833418807E-3</v>
      </c>
      <c r="BE42">
        <f t="shared" si="87"/>
        <v>0.92269812629669246</v>
      </c>
      <c r="BF42">
        <f t="shared" si="88"/>
        <v>2.2937477849189251E-3</v>
      </c>
      <c r="BG42">
        <f t="shared" si="36"/>
        <v>3.364261770207978E-3</v>
      </c>
      <c r="BH42" t="e">
        <f t="shared" si="37"/>
        <v>#NUM!</v>
      </c>
      <c r="BI42" t="e">
        <f t="shared" si="89"/>
        <v>#NUM!</v>
      </c>
      <c r="BJ42" t="e">
        <f t="shared" si="90"/>
        <v>#NUM!</v>
      </c>
      <c r="BK42" t="e">
        <f t="shared" si="91"/>
        <v>#NUM!</v>
      </c>
      <c r="BL42" t="e">
        <f t="shared" si="92"/>
        <v>#NUM!</v>
      </c>
      <c r="BM42">
        <f t="shared" si="38"/>
        <v>-1.1039549316189497E-6</v>
      </c>
      <c r="BN42">
        <f t="shared" si="93"/>
        <v>1.0886772215117162</v>
      </c>
      <c r="BO42">
        <f t="shared" si="94"/>
        <v>1.0000589973118872</v>
      </c>
      <c r="BP42">
        <f t="shared" si="95"/>
        <v>1.0886129962712507</v>
      </c>
      <c r="BQ42">
        <f t="shared" si="39"/>
        <v>1</v>
      </c>
      <c r="BR42">
        <f t="shared" si="40"/>
        <v>1</v>
      </c>
      <c r="BS42">
        <f t="shared" si="41"/>
        <v>1</v>
      </c>
      <c r="BT42">
        <f t="shared" si="10"/>
        <v>17.373484591461114</v>
      </c>
      <c r="BU42">
        <f t="shared" si="11"/>
        <v>-1.6774006819122382E-2</v>
      </c>
      <c r="BV42">
        <f t="shared" si="12"/>
        <v>32716.705183626767</v>
      </c>
      <c r="BW42">
        <f t="shared" si="13"/>
        <v>1.7090157821044141</v>
      </c>
      <c r="BX42">
        <f t="shared" si="14"/>
        <v>2526.9544783963174</v>
      </c>
      <c r="BY42">
        <f t="shared" si="96"/>
        <v>1.6187778227438283E-4</v>
      </c>
      <c r="BZ42">
        <f t="shared" si="97"/>
        <v>1.9965535759084345E-3</v>
      </c>
      <c r="CA42">
        <f t="shared" si="98"/>
        <v>-2.2808084536121935</v>
      </c>
      <c r="CB42">
        <f t="shared" si="99"/>
        <v>9.3058396179530316</v>
      </c>
      <c r="CC42">
        <f t="shared" si="100"/>
        <v>1.1547523991534187E-2</v>
      </c>
      <c r="CD42">
        <f t="shared" si="15"/>
        <v>48.466028156690442</v>
      </c>
      <c r="CE42" s="11">
        <f t="shared" si="16"/>
        <v>1983110051.9118121</v>
      </c>
      <c r="CF42" s="18">
        <f t="shared" si="42"/>
        <v>0.33675541628327249</v>
      </c>
      <c r="CG42" s="18">
        <f t="shared" si="17"/>
        <v>67.351083256654505</v>
      </c>
      <c r="CH42">
        <f t="shared" si="101"/>
        <v>5000</v>
      </c>
      <c r="CI42" s="4">
        <f t="shared" si="18"/>
        <v>1599.6978181426816</v>
      </c>
      <c r="CJ42" s="11"/>
      <c r="CK42" s="11"/>
      <c r="CL42" s="11"/>
      <c r="CM42" s="11"/>
      <c r="CN42" s="11"/>
      <c r="CO42" s="11"/>
      <c r="CP42" s="11"/>
      <c r="CQ42" s="13">
        <f t="shared" si="19"/>
        <v>2.3500766166908789</v>
      </c>
      <c r="CR42" s="14">
        <v>0.8</v>
      </c>
      <c r="CS42" s="14">
        <f t="shared" si="102"/>
        <v>0.47844906603517129</v>
      </c>
      <c r="CT42" s="14">
        <f t="shared" si="43"/>
        <v>-0.20965255247716461</v>
      </c>
      <c r="CU42" s="14">
        <f t="shared" si="103"/>
        <v>3.9044680505646072E-2</v>
      </c>
      <c r="CV42" s="14">
        <f t="shared" si="104"/>
        <v>-9.9794980660228164E-4</v>
      </c>
      <c r="CW42" s="14">
        <f t="shared" si="44"/>
        <v>3.5908581020514412E-2</v>
      </c>
      <c r="CX42" s="14">
        <f t="shared" si="45"/>
        <v>0.84785415938549424</v>
      </c>
      <c r="CY42" s="14">
        <f t="shared" si="46"/>
        <v>0.86083531761095788</v>
      </c>
      <c r="CZ42" s="14">
        <f t="shared" si="47"/>
        <v>6.083531761095784E-2</v>
      </c>
      <c r="DA42" s="14">
        <v>0.85</v>
      </c>
      <c r="DB42" s="14">
        <f t="shared" si="48"/>
        <v>0.45030500332722012</v>
      </c>
      <c r="DC42" s="14">
        <f t="shared" si="49"/>
        <v>-0.19732004939027262</v>
      </c>
      <c r="DD42" s="14">
        <f t="shared" si="50"/>
        <v>3.4586291382164007E-2</v>
      </c>
      <c r="DE42" s="14">
        <f t="shared" si="51"/>
        <v>-7.3699408912854974E-4</v>
      </c>
      <c r="DF42" s="14">
        <f t="shared" si="52"/>
        <v>3.1293752397059497E-2</v>
      </c>
      <c r="DG42" s="14">
        <f t="shared" si="105"/>
        <v>0.86398447098938402</v>
      </c>
      <c r="DH42" s="14">
        <f t="shared" si="106"/>
        <v>0.86504055219106613</v>
      </c>
      <c r="DI42" s="14">
        <f t="shared" si="107"/>
        <v>1.5040552191066148E-2</v>
      </c>
      <c r="DJ42" s="14">
        <f t="shared" si="108"/>
        <v>-0.91589530839783506</v>
      </c>
      <c r="DK42" s="14">
        <f t="shared" si="109"/>
        <v>0.8664216936730208</v>
      </c>
      <c r="DL42" s="14">
        <f t="shared" si="53"/>
        <v>0.85</v>
      </c>
      <c r="DM42" s="14">
        <f t="shared" si="54"/>
        <v>0.45030500332722012</v>
      </c>
      <c r="DN42" s="14">
        <f t="shared" si="55"/>
        <v>-0.19732004939027262</v>
      </c>
      <c r="DO42" s="14">
        <f t="shared" si="56"/>
        <v>3.4586291382164007E-2</v>
      </c>
      <c r="DP42" s="14">
        <f t="shared" si="57"/>
        <v>-7.3699408912854974E-4</v>
      </c>
      <c r="DQ42" s="14">
        <f t="shared" si="58"/>
        <v>3.1293752397059497E-2</v>
      </c>
      <c r="DR42" s="14">
        <f t="shared" si="59"/>
        <v>0.86398447098938402</v>
      </c>
      <c r="DS42" s="14">
        <f t="shared" si="60"/>
        <v>0.86504055219106613</v>
      </c>
      <c r="DT42" s="14">
        <f t="shared" si="61"/>
        <v>1.5040552191066148E-2</v>
      </c>
      <c r="DU42" s="14">
        <f t="shared" si="62"/>
        <v>0.8664216936730208</v>
      </c>
      <c r="DV42" s="14">
        <f t="shared" si="63"/>
        <v>0.44177016298553889</v>
      </c>
      <c r="DW42" s="14">
        <f t="shared" si="64"/>
        <v>-0.1935801506431675</v>
      </c>
      <c r="DX42" s="14">
        <f t="shared" si="65"/>
        <v>3.3287655788465251E-2</v>
      </c>
      <c r="DY42" s="14">
        <f t="shared" si="66"/>
        <v>-6.6974895504488916E-4</v>
      </c>
      <c r="DZ42" s="14">
        <f t="shared" si="67"/>
        <v>2.9974496529660558E-2</v>
      </c>
      <c r="EA42" s="14">
        <f t="shared" si="68"/>
        <v>0.86874034811528444</v>
      </c>
      <c r="EB42" s="14">
        <f t="shared" si="69"/>
        <v>0.86641730865010036</v>
      </c>
      <c r="EC42" s="14">
        <f t="shared" si="70"/>
        <v>-4.3850229204389635E-6</v>
      </c>
      <c r="ED42" s="14">
        <f t="shared" si="71"/>
        <v>-0.916162334625928</v>
      </c>
      <c r="EE42" s="14">
        <f t="shared" si="72"/>
        <v>0.86641690737832744</v>
      </c>
      <c r="EI42">
        <f t="shared" si="20"/>
        <v>1567.5011033328162</v>
      </c>
      <c r="ES42">
        <f t="shared" si="110"/>
        <v>5.1209316333521055</v>
      </c>
      <c r="ET42">
        <f t="shared" si="73"/>
        <v>7.6411743084683806E-2</v>
      </c>
      <c r="EU42">
        <f t="shared" si="111"/>
        <v>1.2122099298799853</v>
      </c>
      <c r="EV42">
        <f t="shared" si="112"/>
        <v>1.5201341486001966E-2</v>
      </c>
    </row>
    <row r="43" spans="3:155">
      <c r="C43" s="4">
        <f t="shared" si="74"/>
        <v>1599.6978181426816</v>
      </c>
      <c r="D43" s="4">
        <f>Sheet6!D43</f>
        <v>1666.6481369000276</v>
      </c>
      <c r="E43" s="4">
        <f t="shared" si="21"/>
        <v>1666.9524753339019</v>
      </c>
      <c r="F43" s="4">
        <f t="shared" si="22"/>
        <v>-0.30433843387436355</v>
      </c>
      <c r="G43" s="4">
        <f t="shared" si="0"/>
        <v>1633.1729775213546</v>
      </c>
      <c r="I43" s="4">
        <f t="shared" si="1"/>
        <v>1633.1729775213546</v>
      </c>
      <c r="M43">
        <f t="shared" si="23"/>
        <v>268.13625954596847</v>
      </c>
      <c r="O43">
        <f t="shared" si="24"/>
        <v>1.2016634975534475</v>
      </c>
      <c r="P43">
        <f t="shared" si="25"/>
        <v>9.2741565142169993E-3</v>
      </c>
      <c r="Q43">
        <f t="shared" si="26"/>
        <v>120.16634975534475</v>
      </c>
      <c r="R43">
        <f t="shared" si="75"/>
        <v>674.73405387626087</v>
      </c>
      <c r="S43">
        <f t="shared" si="27"/>
        <v>-16.819850961177373</v>
      </c>
      <c r="T43">
        <f t="shared" si="76"/>
        <v>0.78318637404540326</v>
      </c>
      <c r="U43">
        <f t="shared" si="28"/>
        <v>48.33</v>
      </c>
      <c r="V43">
        <f t="shared" si="29"/>
        <v>1.0013862479612063</v>
      </c>
      <c r="W43">
        <f t="shared" si="30"/>
        <v>48.396997363965099</v>
      </c>
      <c r="X43">
        <f t="shared" si="31"/>
        <v>58.156905123467276</v>
      </c>
      <c r="Y43">
        <f t="shared" si="2"/>
        <v>1.2016634975534475</v>
      </c>
      <c r="Z43">
        <f t="shared" si="32"/>
        <v>48.396997363965099</v>
      </c>
      <c r="AE43">
        <f t="shared" si="113"/>
        <v>0.51109042972206231</v>
      </c>
      <c r="AF43">
        <f t="shared" si="114"/>
        <v>0.70728341288151375</v>
      </c>
      <c r="AG43">
        <f t="shared" si="33"/>
        <v>1.6615494297558282</v>
      </c>
      <c r="AH43">
        <f t="shared" si="3"/>
        <v>0</v>
      </c>
      <c r="AI43">
        <f t="shared" si="4"/>
        <v>1.6615494297558282</v>
      </c>
      <c r="AJ43">
        <f t="shared" si="77"/>
        <v>1.6615494297558282</v>
      </c>
      <c r="AK43">
        <f t="shared" si="5"/>
        <v>0</v>
      </c>
      <c r="AL43">
        <f t="shared" si="6"/>
        <v>30</v>
      </c>
      <c r="AM43">
        <f t="shared" si="78"/>
        <v>30</v>
      </c>
      <c r="AO43">
        <f t="shared" si="79"/>
        <v>2.4485351986826904</v>
      </c>
      <c r="AQ43">
        <f t="shared" si="34"/>
        <v>0.86323388854000027</v>
      </c>
      <c r="AS43">
        <f t="shared" si="7"/>
        <v>0.35795669609766834</v>
      </c>
      <c r="AT43">
        <f t="shared" si="7"/>
        <v>-8.9231872088412333E-3</v>
      </c>
      <c r="AU43">
        <f t="shared" si="80"/>
        <v>0.34903350888882712</v>
      </c>
      <c r="AV43">
        <f t="shared" si="35"/>
        <v>1.025565417020414</v>
      </c>
      <c r="AW43">
        <f t="shared" si="81"/>
        <v>-2.5565417020414039E-2</v>
      </c>
      <c r="AX43">
        <f t="shared" si="8"/>
        <v>0.90887610135249974</v>
      </c>
      <c r="AY43">
        <f t="shared" si="82"/>
        <v>0.90887610135249974</v>
      </c>
      <c r="AZ43">
        <f t="shared" si="83"/>
        <v>0.78182320152844742</v>
      </c>
      <c r="BA43">
        <f t="shared" si="84"/>
        <v>-1.9489382004884884E-2</v>
      </c>
      <c r="BB43">
        <f t="shared" si="9"/>
        <v>25.587216244457348</v>
      </c>
      <c r="BC43">
        <f t="shared" si="85"/>
        <v>7.7283359310142477E-3</v>
      </c>
      <c r="BD43">
        <f t="shared" si="86"/>
        <v>2.1114873231176342E-3</v>
      </c>
      <c r="BE43">
        <f t="shared" si="87"/>
        <v>0.92475396064720849</v>
      </c>
      <c r="BF43">
        <f t="shared" si="88"/>
        <v>2.2832963285065204E-3</v>
      </c>
      <c r="BG43">
        <f t="shared" si="36"/>
        <v>3.3429711712006718E-3</v>
      </c>
      <c r="BH43" t="e">
        <f t="shared" si="37"/>
        <v>#NUM!</v>
      </c>
      <c r="BI43" t="e">
        <f t="shared" si="89"/>
        <v>#NUM!</v>
      </c>
      <c r="BJ43" t="e">
        <f t="shared" si="90"/>
        <v>#NUM!</v>
      </c>
      <c r="BK43" t="e">
        <f t="shared" si="91"/>
        <v>#NUM!</v>
      </c>
      <c r="BL43" t="e">
        <f t="shared" si="92"/>
        <v>#NUM!</v>
      </c>
      <c r="BM43">
        <f t="shared" si="38"/>
        <v>-2.9792122182523487E-6</v>
      </c>
      <c r="BN43">
        <f t="shared" si="93"/>
        <v>1.0888084085701351</v>
      </c>
      <c r="BO43">
        <f t="shared" si="94"/>
        <v>1.0001592228718483</v>
      </c>
      <c r="BP43">
        <f t="shared" si="95"/>
        <v>1.0886350729674223</v>
      </c>
      <c r="BQ43">
        <f t="shared" si="39"/>
        <v>1</v>
      </c>
      <c r="BR43">
        <f t="shared" si="40"/>
        <v>1</v>
      </c>
      <c r="BS43">
        <f t="shared" si="41"/>
        <v>1</v>
      </c>
      <c r="BT43">
        <f t="shared" si="10"/>
        <v>17.32402927745251</v>
      </c>
      <c r="BU43">
        <f t="shared" si="11"/>
        <v>-4.778575974086146E-2</v>
      </c>
      <c r="BV43">
        <f t="shared" si="12"/>
        <v>32565.027981145748</v>
      </c>
      <c r="BW43">
        <f t="shared" si="13"/>
        <v>1.6615494297558282</v>
      </c>
      <c r="BX43">
        <f t="shared" si="14"/>
        <v>2587.0934782499576</v>
      </c>
      <c r="BY43">
        <f t="shared" si="96"/>
        <v>1.6187778227438283E-4</v>
      </c>
      <c r="BZ43">
        <f t="shared" si="97"/>
        <v>1.9501421353405567E-3</v>
      </c>
      <c r="CA43">
        <f t="shared" si="98"/>
        <v>-2.2898158844367127</v>
      </c>
      <c r="CB43">
        <f t="shared" si="99"/>
        <v>9.3386727713245552</v>
      </c>
      <c r="CC43">
        <f t="shared" si="100"/>
        <v>1.146646854876384E-2</v>
      </c>
      <c r="CD43">
        <f t="shared" si="15"/>
        <v>48.396997363965099</v>
      </c>
      <c r="CE43" s="11">
        <f t="shared" si="16"/>
        <v>1953756470.5816009</v>
      </c>
      <c r="CF43" s="18">
        <f t="shared" si="42"/>
        <v>0.33627328595610134</v>
      </c>
      <c r="CG43" s="18">
        <f t="shared" si="17"/>
        <v>67.254657191220275</v>
      </c>
      <c r="CH43">
        <f t="shared" si="101"/>
        <v>5200</v>
      </c>
      <c r="CI43" s="4">
        <f t="shared" si="18"/>
        <v>1666.9524753339019</v>
      </c>
      <c r="CJ43" s="11"/>
      <c r="CK43" s="11"/>
      <c r="CL43" s="11"/>
      <c r="CM43" s="11"/>
      <c r="CN43" s="11"/>
      <c r="CO43" s="11"/>
      <c r="CP43" s="11"/>
      <c r="CQ43" s="13">
        <f t="shared" si="19"/>
        <v>2.4485351986826904</v>
      </c>
      <c r="CR43" s="14">
        <v>0.8</v>
      </c>
      <c r="CS43" s="14">
        <f t="shared" si="102"/>
        <v>0.49849412169955259</v>
      </c>
      <c r="CT43" s="14">
        <f t="shared" si="43"/>
        <v>-0.21843613548091001</v>
      </c>
      <c r="CU43" s="14">
        <f t="shared" si="103"/>
        <v>4.2384838627516026E-2</v>
      </c>
      <c r="CV43" s="14">
        <f t="shared" si="104"/>
        <v>-1.2252659078305767E-3</v>
      </c>
      <c r="CW43" s="14">
        <f t="shared" si="44"/>
        <v>3.9452861042072143E-2</v>
      </c>
      <c r="CX43" s="14">
        <f t="shared" si="45"/>
        <v>0.83596720366306809</v>
      </c>
      <c r="CY43" s="14">
        <f t="shared" si="46"/>
        <v>0.8581552669762853</v>
      </c>
      <c r="CZ43" s="14">
        <f t="shared" si="47"/>
        <v>5.8155266976285258E-2</v>
      </c>
      <c r="DA43" s="14">
        <v>0.85</v>
      </c>
      <c r="DB43" s="14">
        <f t="shared" si="48"/>
        <v>0.46917093807016719</v>
      </c>
      <c r="DC43" s="14">
        <f t="shared" si="49"/>
        <v>-0.2055869510408565</v>
      </c>
      <c r="DD43" s="14">
        <f t="shared" si="50"/>
        <v>3.7545047365550525E-2</v>
      </c>
      <c r="DE43" s="14">
        <f t="shared" si="51"/>
        <v>-9.0486888790163728E-4</v>
      </c>
      <c r="DF43" s="14">
        <f t="shared" si="52"/>
        <v>3.4341521755400881E-2</v>
      </c>
      <c r="DG43" s="14">
        <f t="shared" si="105"/>
        <v>0.85324589080298885</v>
      </c>
      <c r="DH43" s="14">
        <f t="shared" si="106"/>
        <v>0.86216472753431284</v>
      </c>
      <c r="DI43" s="14">
        <f t="shared" si="107"/>
        <v>1.2164727534312858E-2</v>
      </c>
      <c r="DJ43" s="14">
        <f t="shared" si="108"/>
        <v>-0.91981078883944922</v>
      </c>
      <c r="DK43" s="14">
        <f t="shared" si="109"/>
        <v>0.86322524989042737</v>
      </c>
      <c r="DL43" s="14">
        <f t="shared" si="53"/>
        <v>0.85</v>
      </c>
      <c r="DM43" s="14">
        <f t="shared" si="54"/>
        <v>0.46917093807016719</v>
      </c>
      <c r="DN43" s="14">
        <f t="shared" si="55"/>
        <v>-0.2055869510408565</v>
      </c>
      <c r="DO43" s="14">
        <f t="shared" si="56"/>
        <v>3.7545047365550525E-2</v>
      </c>
      <c r="DP43" s="14">
        <f t="shared" si="57"/>
        <v>-9.0486888790163728E-4</v>
      </c>
      <c r="DQ43" s="14">
        <f t="shared" si="58"/>
        <v>3.4341521755400881E-2</v>
      </c>
      <c r="DR43" s="14">
        <f t="shared" si="59"/>
        <v>0.85324589080298885</v>
      </c>
      <c r="DS43" s="14">
        <f t="shared" si="60"/>
        <v>0.86216472753431284</v>
      </c>
      <c r="DT43" s="14">
        <f t="shared" si="61"/>
        <v>1.2164727534312858E-2</v>
      </c>
      <c r="DU43" s="14">
        <f t="shared" si="62"/>
        <v>0.86322524989042737</v>
      </c>
      <c r="DV43" s="14">
        <f t="shared" si="63"/>
        <v>0.46198289196274417</v>
      </c>
      <c r="DW43" s="14">
        <f t="shared" si="64"/>
        <v>-0.20243720675097213</v>
      </c>
      <c r="DX43" s="14">
        <f t="shared" si="65"/>
        <v>3.6403424288035495E-2</v>
      </c>
      <c r="DY43" s="14">
        <f t="shared" si="66"/>
        <v>-8.3764424384372572E-4</v>
      </c>
      <c r="DZ43" s="14">
        <f t="shared" si="67"/>
        <v>3.3158631005424329E-2</v>
      </c>
      <c r="EA43" s="14">
        <f t="shared" si="68"/>
        <v>0.85737341934017242</v>
      </c>
      <c r="EB43" s="14">
        <f t="shared" si="69"/>
        <v>0.86323319062666681</v>
      </c>
      <c r="EC43" s="14">
        <f t="shared" si="70"/>
        <v>7.9407362394423586E-6</v>
      </c>
      <c r="ED43" s="14">
        <f t="shared" si="71"/>
        <v>-0.91921036644250143</v>
      </c>
      <c r="EE43" s="14">
        <f t="shared" si="72"/>
        <v>0.86323388854000027</v>
      </c>
      <c r="EI43">
        <f t="shared" si="20"/>
        <v>1633.1729775213546</v>
      </c>
      <c r="ES43">
        <f t="shared" si="110"/>
        <v>5.3552344719961251</v>
      </c>
      <c r="ET43">
        <f t="shared" si="73"/>
        <v>7.9907881989150983E-2</v>
      </c>
      <c r="EU43">
        <f t="shared" si="111"/>
        <v>1.2260826315332496</v>
      </c>
      <c r="EV43">
        <f t="shared" si="112"/>
        <v>1.5375307785045212E-2</v>
      </c>
    </row>
    <row r="44" spans="3:155">
      <c r="C44" s="4">
        <f t="shared" si="74"/>
        <v>1666.9524753339019</v>
      </c>
      <c r="D44" s="4">
        <f>Sheet6!D44</f>
        <v>1729.6372111212959</v>
      </c>
      <c r="E44" s="4">
        <f t="shared" si="21"/>
        <v>1734.111665532339</v>
      </c>
      <c r="F44" s="4">
        <f t="shared" si="22"/>
        <v>-4.4744544110430979</v>
      </c>
      <c r="G44" s="4">
        <f t="shared" si="0"/>
        <v>1698.2948432275989</v>
      </c>
      <c r="I44" s="4">
        <f t="shared" si="1"/>
        <v>1698.2948432275989</v>
      </c>
      <c r="M44">
        <f t="shared" si="23"/>
        <v>279.85145099686508</v>
      </c>
      <c r="O44">
        <f t="shared" si="24"/>
        <v>1.1999662768742227</v>
      </c>
      <c r="P44">
        <f t="shared" si="25"/>
        <v>8.8886284290309453E-3</v>
      </c>
      <c r="Q44">
        <f t="shared" si="26"/>
        <v>119.99662768742228</v>
      </c>
      <c r="R44">
        <f t="shared" si="75"/>
        <v>673.78106446487607</v>
      </c>
      <c r="S44">
        <f t="shared" si="27"/>
        <v>-26.533845597855915</v>
      </c>
      <c r="T44">
        <f t="shared" si="76"/>
        <v>0.78201485490031353</v>
      </c>
      <c r="U44">
        <f t="shared" si="28"/>
        <v>48.33</v>
      </c>
      <c r="V44">
        <f t="shared" si="29"/>
        <v>0.99997189739518566</v>
      </c>
      <c r="W44">
        <f t="shared" si="30"/>
        <v>48.32864180110932</v>
      </c>
      <c r="X44">
        <f t="shared" si="31"/>
        <v>57.992740368465078</v>
      </c>
      <c r="Y44">
        <f t="shared" si="2"/>
        <v>1.1999662768742227</v>
      </c>
      <c r="Z44">
        <f t="shared" si="32"/>
        <v>48.32864180110932</v>
      </c>
      <c r="AE44">
        <f t="shared" si="113"/>
        <v>0.50291092910661261</v>
      </c>
      <c r="AF44">
        <f t="shared" si="114"/>
        <v>0.70070833174858793</v>
      </c>
      <c r="AG44">
        <f t="shared" si="33"/>
        <v>1.6171368293583381</v>
      </c>
      <c r="AH44">
        <f t="shared" si="3"/>
        <v>0</v>
      </c>
      <c r="AI44">
        <f t="shared" si="4"/>
        <v>1.6171368293583381</v>
      </c>
      <c r="AJ44">
        <f t="shared" si="77"/>
        <v>1.6171368293583381</v>
      </c>
      <c r="AK44">
        <f t="shared" si="5"/>
        <v>0</v>
      </c>
      <c r="AL44">
        <f t="shared" si="6"/>
        <v>30</v>
      </c>
      <c r="AM44">
        <f t="shared" si="78"/>
        <v>30</v>
      </c>
      <c r="AO44">
        <f t="shared" si="79"/>
        <v>2.5461691802512729</v>
      </c>
      <c r="AQ44">
        <f t="shared" si="34"/>
        <v>0.86033921260626289</v>
      </c>
      <c r="AS44">
        <f t="shared" si="7"/>
        <v>0.35745112069480312</v>
      </c>
      <c r="AT44">
        <f t="shared" si="7"/>
        <v>-1.4076609369883666E-2</v>
      </c>
      <c r="AU44">
        <f t="shared" si="80"/>
        <v>0.34337451132491947</v>
      </c>
      <c r="AV44">
        <f t="shared" si="35"/>
        <v>1.0409949163540668</v>
      </c>
      <c r="AW44">
        <f t="shared" si="81"/>
        <v>-4.0994916354066824E-2</v>
      </c>
      <c r="AX44">
        <f t="shared" si="8"/>
        <v>0.91409062196923363</v>
      </c>
      <c r="AY44">
        <f t="shared" si="82"/>
        <v>0.91409062196923363</v>
      </c>
      <c r="AZ44">
        <f t="shared" si="83"/>
        <v>0.78044314363639944</v>
      </c>
      <c r="BA44">
        <f t="shared" si="84"/>
        <v>-3.0734253251239914E-2</v>
      </c>
      <c r="BB44">
        <f t="shared" si="9"/>
        <v>25.569140261659999</v>
      </c>
      <c r="BC44">
        <f t="shared" si="85"/>
        <v>7.5244186428519216E-3</v>
      </c>
      <c r="BD44">
        <f t="shared" si="86"/>
        <v>2.106809309257105E-3</v>
      </c>
      <c r="BE44">
        <f t="shared" si="87"/>
        <v>0.92668092007883063</v>
      </c>
      <c r="BF44">
        <f t="shared" si="88"/>
        <v>2.2735002562455733E-3</v>
      </c>
      <c r="BG44">
        <f t="shared" si="36"/>
        <v>3.3227531290478916E-3</v>
      </c>
      <c r="BH44" t="e">
        <f t="shared" si="37"/>
        <v>#NUM!</v>
      </c>
      <c r="BI44" t="e">
        <f t="shared" si="89"/>
        <v>#NUM!</v>
      </c>
      <c r="BJ44" t="e">
        <f t="shared" si="90"/>
        <v>#NUM!</v>
      </c>
      <c r="BK44" t="e">
        <f t="shared" si="91"/>
        <v>#NUM!</v>
      </c>
      <c r="BL44" t="e">
        <f t="shared" si="92"/>
        <v>#NUM!</v>
      </c>
      <c r="BM44">
        <f t="shared" si="38"/>
        <v>-4.657682473640172E-6</v>
      </c>
      <c r="BN44">
        <f t="shared" si="93"/>
        <v>1.088925842955988</v>
      </c>
      <c r="BO44">
        <f t="shared" si="94"/>
        <v>1.0002489399481427</v>
      </c>
      <c r="BP44">
        <f t="shared" si="95"/>
        <v>1.0886548332782464</v>
      </c>
      <c r="BQ44">
        <f t="shared" si="39"/>
        <v>1</v>
      </c>
      <c r="BR44">
        <f t="shared" si="40"/>
        <v>1</v>
      </c>
      <c r="BS44">
        <f t="shared" si="41"/>
        <v>1</v>
      </c>
      <c r="BT44">
        <f t="shared" si="10"/>
        <v>17.275127173464234</v>
      </c>
      <c r="BU44">
        <f t="shared" si="11"/>
        <v>-7.8653875891770073E-2</v>
      </c>
      <c r="BV44">
        <f t="shared" si="12"/>
        <v>32414.664306992188</v>
      </c>
      <c r="BW44">
        <f t="shared" si="13"/>
        <v>1.6171368293583381</v>
      </c>
      <c r="BX44">
        <f t="shared" si="14"/>
        <v>2645.8711537852514</v>
      </c>
      <c r="BY44">
        <f t="shared" si="96"/>
        <v>1.6187778227438283E-4</v>
      </c>
      <c r="BZ44">
        <f t="shared" si="97"/>
        <v>1.9068199873535818E-3</v>
      </c>
      <c r="CA44">
        <f t="shared" si="98"/>
        <v>-2.2984160749731175</v>
      </c>
      <c r="CB44">
        <f t="shared" si="99"/>
        <v>9.3700389433243778</v>
      </c>
      <c r="CC44">
        <f t="shared" si="100"/>
        <v>1.1389829113663139E-2</v>
      </c>
      <c r="CD44">
        <f t="shared" si="15"/>
        <v>48.32864180110932</v>
      </c>
      <c r="CE44" s="11">
        <f t="shared" si="16"/>
        <v>1925537259.0689671</v>
      </c>
      <c r="CF44" s="18">
        <f t="shared" si="42"/>
        <v>0.33579595099218557</v>
      </c>
      <c r="CG44" s="18">
        <f t="shared" si="17"/>
        <v>67.159190198437116</v>
      </c>
      <c r="CH44">
        <f t="shared" si="101"/>
        <v>5400</v>
      </c>
      <c r="CI44" s="4">
        <f t="shared" si="18"/>
        <v>1734.111665532339</v>
      </c>
      <c r="CJ44" s="11"/>
      <c r="CK44" s="11"/>
      <c r="CL44" s="11"/>
      <c r="CM44" s="11"/>
      <c r="CN44" s="11"/>
      <c r="CO44" s="11"/>
      <c r="CP44" s="11"/>
      <c r="CQ44" s="13">
        <f t="shared" si="19"/>
        <v>2.5461691802512729</v>
      </c>
      <c r="CR44" s="14">
        <v>0.8</v>
      </c>
      <c r="CS44" s="14">
        <f t="shared" si="102"/>
        <v>0.51837129802776927</v>
      </c>
      <c r="CT44" s="14">
        <f t="shared" si="43"/>
        <v>-0.22714615510281674</v>
      </c>
      <c r="CU44" s="14">
        <f t="shared" si="103"/>
        <v>4.5832373121070191E-2</v>
      </c>
      <c r="CV44" s="14">
        <f t="shared" si="104"/>
        <v>-1.4898236935988985E-3</v>
      </c>
      <c r="CW44" s="14">
        <f t="shared" si="44"/>
        <v>4.3189164548671784E-2</v>
      </c>
      <c r="CX44" s="14">
        <f t="shared" si="45"/>
        <v>0.82387286857301145</v>
      </c>
      <c r="CY44" s="14">
        <f t="shared" si="46"/>
        <v>0.85575842259983836</v>
      </c>
      <c r="CZ44" s="14">
        <f t="shared" si="47"/>
        <v>5.575842259983832E-2</v>
      </c>
      <c r="DA44" s="14">
        <v>0.85</v>
      </c>
      <c r="DB44" s="14">
        <f t="shared" si="48"/>
        <v>0.48787886873201813</v>
      </c>
      <c r="DC44" s="14">
        <f t="shared" si="49"/>
        <v>-0.21378461656735695</v>
      </c>
      <c r="DD44" s="14">
        <f t="shared" si="50"/>
        <v>4.059891875084419E-2</v>
      </c>
      <c r="DE44" s="14">
        <f t="shared" si="51"/>
        <v>-1.1002469751102816E-3</v>
      </c>
      <c r="DF44" s="14">
        <f t="shared" si="52"/>
        <v>3.7548538745606846E-2</v>
      </c>
      <c r="DG44" s="14">
        <f t="shared" si="105"/>
        <v>0.84230205409466297</v>
      </c>
      <c r="DH44" s="14">
        <f t="shared" si="106"/>
        <v>0.85954176047227526</v>
      </c>
      <c r="DI44" s="14">
        <f t="shared" si="107"/>
        <v>9.5417604722752847E-3</v>
      </c>
      <c r="DJ44" s="14">
        <f t="shared" si="108"/>
        <v>-0.92433324255126192</v>
      </c>
      <c r="DK44" s="14">
        <f t="shared" si="109"/>
        <v>0.86032285763729421</v>
      </c>
      <c r="DL44" s="14">
        <f t="shared" si="53"/>
        <v>0.85</v>
      </c>
      <c r="DM44" s="14">
        <f t="shared" si="54"/>
        <v>0.48787886873201813</v>
      </c>
      <c r="DN44" s="14">
        <f t="shared" si="55"/>
        <v>-0.21378461656735695</v>
      </c>
      <c r="DO44" s="14">
        <f t="shared" si="56"/>
        <v>4.059891875084419E-2</v>
      </c>
      <c r="DP44" s="14">
        <f t="shared" si="57"/>
        <v>-1.1002469751102816E-3</v>
      </c>
      <c r="DQ44" s="14">
        <f t="shared" si="58"/>
        <v>3.7548538745606853E-2</v>
      </c>
      <c r="DR44" s="14">
        <f t="shared" si="59"/>
        <v>0.84230205409466297</v>
      </c>
      <c r="DS44" s="14">
        <f t="shared" si="60"/>
        <v>0.85954176047227526</v>
      </c>
      <c r="DT44" s="14">
        <f t="shared" si="61"/>
        <v>9.5417604722752847E-3</v>
      </c>
      <c r="DU44" s="14">
        <f t="shared" si="62"/>
        <v>0.86032285763729421</v>
      </c>
      <c r="DV44" s="14">
        <f t="shared" si="63"/>
        <v>0.48202489883983601</v>
      </c>
      <c r="DW44" s="14">
        <f t="shared" si="64"/>
        <v>-0.21121945380052184</v>
      </c>
      <c r="DX44" s="14">
        <f t="shared" si="65"/>
        <v>3.9630485746257604E-2</v>
      </c>
      <c r="DY44" s="14">
        <f t="shared" si="66"/>
        <v>-1.0358038082030508E-3</v>
      </c>
      <c r="DZ44" s="14">
        <f t="shared" si="67"/>
        <v>3.652480159758896E-2</v>
      </c>
      <c r="EA44" s="14">
        <f t="shared" si="68"/>
        <v>0.84575724056871571</v>
      </c>
      <c r="EB44" s="14">
        <f t="shared" si="69"/>
        <v>0.86033795116543543</v>
      </c>
      <c r="EC44" s="14">
        <f t="shared" si="70"/>
        <v>1.5093528141219004E-5</v>
      </c>
      <c r="ED44" s="14">
        <f t="shared" si="71"/>
        <v>-0.92287109624725361</v>
      </c>
      <c r="EE44" s="14">
        <f t="shared" si="72"/>
        <v>0.86033921260626289</v>
      </c>
      <c r="EI44">
        <f t="shared" si="20"/>
        <v>1698.2948432275989</v>
      </c>
      <c r="ES44">
        <f t="shared" si="110"/>
        <v>5.5875583263713242</v>
      </c>
      <c r="ET44">
        <f t="shared" si="73"/>
        <v>8.3374491571935189E-2</v>
      </c>
      <c r="EU44">
        <f t="shared" si="111"/>
        <v>1.2401692256120054</v>
      </c>
      <c r="EV44">
        <f t="shared" si="112"/>
        <v>1.555195633550467E-2</v>
      </c>
    </row>
    <row r="45" spans="3:155">
      <c r="C45" s="4">
        <f t="shared" si="74"/>
        <v>1734.111665532339</v>
      </c>
      <c r="D45" s="4">
        <f>Sheet6!D45</f>
        <v>1791.4517116621573</v>
      </c>
      <c r="E45" s="4">
        <f t="shared" si="21"/>
        <v>1801.1764671070368</v>
      </c>
      <c r="F45" s="4">
        <f t="shared" si="22"/>
        <v>-9.7247554448795199</v>
      </c>
      <c r="G45" s="4">
        <f t="shared" si="0"/>
        <v>1762.7816885972481</v>
      </c>
      <c r="I45" s="4">
        <f t="shared" si="1"/>
        <v>1762.7816885972481</v>
      </c>
      <c r="M45">
        <f t="shared" si="23"/>
        <v>291.49397212821361</v>
      </c>
      <c r="O45">
        <f t="shared" si="24"/>
        <v>1.1982879684416015</v>
      </c>
      <c r="P45">
        <f t="shared" si="25"/>
        <v>8.5375274471526635E-3</v>
      </c>
      <c r="Q45">
        <f t="shared" si="26"/>
        <v>119.82879684416015</v>
      </c>
      <c r="R45">
        <f t="shared" si="75"/>
        <v>672.83869427995933</v>
      </c>
      <c r="S45">
        <f t="shared" si="27"/>
        <v>-35.425592593601138</v>
      </c>
      <c r="T45">
        <f t="shared" si="76"/>
        <v>0.78085060278717866</v>
      </c>
      <c r="U45">
        <f t="shared" si="28"/>
        <v>48.33</v>
      </c>
      <c r="V45">
        <f t="shared" si="29"/>
        <v>0.99857330703466796</v>
      </c>
      <c r="W45">
        <f t="shared" si="30"/>
        <v>48.261047928985498</v>
      </c>
      <c r="X45">
        <f t="shared" si="31"/>
        <v>57.830633077686791</v>
      </c>
      <c r="Y45">
        <f t="shared" si="2"/>
        <v>1.1982879684416015</v>
      </c>
      <c r="Z45">
        <f t="shared" si="32"/>
        <v>48.261047928985498</v>
      </c>
      <c r="AE45">
        <f t="shared" si="113"/>
        <v>0.49515225290735221</v>
      </c>
      <c r="AF45">
        <f t="shared" si="114"/>
        <v>0.69440737493506588</v>
      </c>
      <c r="AG45">
        <f t="shared" si="33"/>
        <v>1.5755532098331473</v>
      </c>
      <c r="AH45">
        <f t="shared" si="3"/>
        <v>0</v>
      </c>
      <c r="AI45">
        <f t="shared" si="4"/>
        <v>1.5755532098331473</v>
      </c>
      <c r="AJ45">
        <f t="shared" si="77"/>
        <v>1.5755532098331473</v>
      </c>
      <c r="AK45">
        <f t="shared" si="5"/>
        <v>0</v>
      </c>
      <c r="AL45">
        <f t="shared" si="6"/>
        <v>30</v>
      </c>
      <c r="AM45">
        <f t="shared" si="78"/>
        <v>30</v>
      </c>
      <c r="AO45">
        <f t="shared" si="79"/>
        <v>2.6428511073422012</v>
      </c>
      <c r="AQ45">
        <f t="shared" si="34"/>
        <v>0.85773378831284208</v>
      </c>
      <c r="AS45">
        <f t="shared" si="7"/>
        <v>0.35695117895337797</v>
      </c>
      <c r="AT45">
        <f t="shared" si="7"/>
        <v>-1.8793816629318998E-2</v>
      </c>
      <c r="AU45">
        <f t="shared" si="80"/>
        <v>0.33815736232405896</v>
      </c>
      <c r="AV45">
        <f t="shared" si="35"/>
        <v>1.0555771327885766</v>
      </c>
      <c r="AW45">
        <f t="shared" si="81"/>
        <v>-5.5577132788576566E-2</v>
      </c>
      <c r="AX45">
        <f t="shared" si="8"/>
        <v>0.91882248542567146</v>
      </c>
      <c r="AY45">
        <f t="shared" si="82"/>
        <v>0.91882248542567146</v>
      </c>
      <c r="AZ45">
        <f t="shared" si="83"/>
        <v>0.77907894359660035</v>
      </c>
      <c r="BA45">
        <f t="shared" si="84"/>
        <v>-4.1019242039344733E-2</v>
      </c>
      <c r="BB45">
        <f t="shared" si="9"/>
        <v>25.551253126054338</v>
      </c>
      <c r="BC45">
        <f t="shared" si="85"/>
        <v>7.333498680023468E-3</v>
      </c>
      <c r="BD45">
        <f t="shared" si="86"/>
        <v>2.1023878994262729E-3</v>
      </c>
      <c r="BE45">
        <f t="shared" si="87"/>
        <v>0.92848808381260961</v>
      </c>
      <c r="BF45">
        <f t="shared" si="88"/>
        <v>2.2643132809990734E-3</v>
      </c>
      <c r="BG45">
        <f t="shared" si="36"/>
        <v>3.3035415929255369E-3</v>
      </c>
      <c r="BH45" t="e">
        <f t="shared" si="37"/>
        <v>#NUM!</v>
      </c>
      <c r="BI45" t="e">
        <f t="shared" si="89"/>
        <v>#NUM!</v>
      </c>
      <c r="BJ45" t="e">
        <f t="shared" si="90"/>
        <v>#NUM!</v>
      </c>
      <c r="BK45" t="e">
        <f t="shared" si="91"/>
        <v>#NUM!</v>
      </c>
      <c r="BL45" t="e">
        <f t="shared" si="92"/>
        <v>#NUM!</v>
      </c>
      <c r="BM45">
        <f t="shared" si="38"/>
        <v>-6.1651518327821973E-6</v>
      </c>
      <c r="BN45">
        <f t="shared" si="93"/>
        <v>1.0890313244543397</v>
      </c>
      <c r="BO45">
        <f t="shared" si="94"/>
        <v>1.0003295240278434</v>
      </c>
      <c r="BP45">
        <f t="shared" si="95"/>
        <v>1.0886725806805513</v>
      </c>
      <c r="BQ45">
        <f t="shared" si="39"/>
        <v>1</v>
      </c>
      <c r="BR45">
        <f t="shared" si="40"/>
        <v>1</v>
      </c>
      <c r="BS45">
        <f t="shared" si="41"/>
        <v>1</v>
      </c>
      <c r="BT45">
        <f t="shared" si="10"/>
        <v>17.226837955776855</v>
      </c>
      <c r="BU45">
        <f t="shared" si="11"/>
        <v>-0.10933046780364031</v>
      </c>
      <c r="BV45">
        <f t="shared" si="12"/>
        <v>32265.816914529987</v>
      </c>
      <c r="BW45">
        <f t="shared" si="13"/>
        <v>1.5755532098331473</v>
      </c>
      <c r="BX45">
        <f t="shared" si="14"/>
        <v>2703.2332555553617</v>
      </c>
      <c r="BY45">
        <f t="shared" si="96"/>
        <v>1.6187778227438283E-4</v>
      </c>
      <c r="BZ45">
        <f t="shared" si="97"/>
        <v>1.8663576254959533E-3</v>
      </c>
      <c r="CA45">
        <f t="shared" si="98"/>
        <v>-2.306623856428927</v>
      </c>
      <c r="CB45">
        <f t="shared" si="99"/>
        <v>9.3999895445500741</v>
      </c>
      <c r="CC45">
        <f t="shared" si="100"/>
        <v>1.1317363338247233E-2</v>
      </c>
      <c r="CD45">
        <f t="shared" si="15"/>
        <v>48.261047928985498</v>
      </c>
      <c r="CE45" s="11">
        <f t="shared" si="16"/>
        <v>1898410351.5932331</v>
      </c>
      <c r="CF45" s="18">
        <f t="shared" si="42"/>
        <v>0.33532400787348876</v>
      </c>
      <c r="CG45" s="18">
        <f t="shared" si="17"/>
        <v>67.064801574697753</v>
      </c>
      <c r="CH45">
        <f t="shared" si="101"/>
        <v>5600</v>
      </c>
      <c r="CI45" s="4">
        <f t="shared" si="18"/>
        <v>1801.1764671070368</v>
      </c>
      <c r="CJ45" s="11"/>
      <c r="CK45" s="11"/>
      <c r="CL45" s="11"/>
      <c r="CM45" s="11"/>
      <c r="CN45" s="11"/>
      <c r="CO45" s="11"/>
      <c r="CP45" s="11"/>
      <c r="CQ45" s="13">
        <f t="shared" si="19"/>
        <v>2.6428511073422012</v>
      </c>
      <c r="CR45" s="14">
        <v>0.8</v>
      </c>
      <c r="CS45" s="14">
        <f t="shared" si="102"/>
        <v>0.5380546468133377</v>
      </c>
      <c r="CT45" s="14">
        <f t="shared" si="43"/>
        <v>-0.23577124104642555</v>
      </c>
      <c r="CU45" s="14">
        <f t="shared" si="103"/>
        <v>4.9379106138008104E-2</v>
      </c>
      <c r="CV45" s="14">
        <f t="shared" si="104"/>
        <v>-1.7949901712704772E-3</v>
      </c>
      <c r="CW45" s="14">
        <f t="shared" si="44"/>
        <v>4.7115752343693536E-2</v>
      </c>
      <c r="CX45" s="14">
        <f t="shared" si="45"/>
        <v>0.81161310752552129</v>
      </c>
      <c r="CY45" s="14">
        <f t="shared" si="46"/>
        <v>0.85364261743592107</v>
      </c>
      <c r="CZ45" s="14">
        <f t="shared" si="47"/>
        <v>5.3642617435921025E-2</v>
      </c>
      <c r="DA45" s="14">
        <v>0.85</v>
      </c>
      <c r="DB45" s="14">
        <f t="shared" si="48"/>
        <v>0.50640437347137668</v>
      </c>
      <c r="DC45" s="14">
        <f t="shared" si="49"/>
        <v>-0.2219023445142829</v>
      </c>
      <c r="DD45" s="14">
        <f t="shared" si="50"/>
        <v>4.3740661492491603E-2</v>
      </c>
      <c r="DE45" s="14">
        <f t="shared" si="51"/>
        <v>-1.3256149132131697E-3</v>
      </c>
      <c r="DF45" s="14">
        <f t="shared" si="52"/>
        <v>4.0912785715435926E-2</v>
      </c>
      <c r="DG45" s="14">
        <f t="shared" si="105"/>
        <v>0.83118978743132133</v>
      </c>
      <c r="DH45" s="14">
        <f t="shared" si="106"/>
        <v>0.85717022155345812</v>
      </c>
      <c r="DI45" s="14">
        <f t="shared" si="107"/>
        <v>7.1702215534581448E-3</v>
      </c>
      <c r="DJ45" s="14">
        <f t="shared" si="108"/>
        <v>-0.92944791764925883</v>
      </c>
      <c r="DK45" s="14">
        <f t="shared" si="109"/>
        <v>0.85771449525820975</v>
      </c>
      <c r="DL45" s="14">
        <f t="shared" si="53"/>
        <v>0.85</v>
      </c>
      <c r="DM45" s="14">
        <f t="shared" si="54"/>
        <v>0.50640437347137668</v>
      </c>
      <c r="DN45" s="14">
        <f t="shared" si="55"/>
        <v>-0.2219023445142829</v>
      </c>
      <c r="DO45" s="14">
        <f t="shared" si="56"/>
        <v>4.3740661492491603E-2</v>
      </c>
      <c r="DP45" s="14">
        <f t="shared" si="57"/>
        <v>-1.3256149132131697E-3</v>
      </c>
      <c r="DQ45" s="14">
        <f t="shared" si="58"/>
        <v>4.0912785715435926E-2</v>
      </c>
      <c r="DR45" s="14">
        <f t="shared" si="59"/>
        <v>0.83118978743132133</v>
      </c>
      <c r="DS45" s="14">
        <f t="shared" si="60"/>
        <v>0.85717022155345812</v>
      </c>
      <c r="DT45" s="14">
        <f t="shared" si="61"/>
        <v>7.1702215534581448E-3</v>
      </c>
      <c r="DU45" s="14">
        <f t="shared" si="62"/>
        <v>0.85771449525820975</v>
      </c>
      <c r="DV45" s="14">
        <f t="shared" si="63"/>
        <v>0.50184964790770814</v>
      </c>
      <c r="DW45" s="14">
        <f t="shared" si="64"/>
        <v>-0.21990650021643676</v>
      </c>
      <c r="DX45" s="14">
        <f t="shared" si="65"/>
        <v>4.295737140877439E-2</v>
      </c>
      <c r="DY45" s="14">
        <f t="shared" si="66"/>
        <v>-1.2670631530290078E-3</v>
      </c>
      <c r="DZ45" s="14">
        <f t="shared" si="67"/>
        <v>4.0067857174972965E-2</v>
      </c>
      <c r="EA45" s="14">
        <f t="shared" si="68"/>
        <v>0.83394647042599745</v>
      </c>
      <c r="EB45" s="14">
        <f t="shared" si="69"/>
        <v>0.85773238241396843</v>
      </c>
      <c r="EC45" s="14">
        <f t="shared" si="70"/>
        <v>1.7887155758677942E-5</v>
      </c>
      <c r="ED45" s="14">
        <f t="shared" si="71"/>
        <v>-0.92712927525465061</v>
      </c>
      <c r="EE45" s="14">
        <f t="shared" si="72"/>
        <v>0.85773378831284208</v>
      </c>
      <c r="EI45">
        <f t="shared" si="20"/>
        <v>1762.7816885972481</v>
      </c>
      <c r="ES45">
        <f t="shared" si="110"/>
        <v>5.8173637617109151</v>
      </c>
      <c r="ET45">
        <f t="shared" si="73"/>
        <v>8.6803522682264281E-2</v>
      </c>
      <c r="EU45">
        <f t="shared" si="111"/>
        <v>1.2544298878400868</v>
      </c>
      <c r="EV45">
        <f t="shared" si="112"/>
        <v>1.5730787733435107E-2</v>
      </c>
    </row>
    <row r="46" spans="3:155">
      <c r="C46" s="4">
        <f t="shared" si="74"/>
        <v>1801.1764671070368</v>
      </c>
      <c r="D46" s="4">
        <f>Sheet6!D46</f>
        <v>1851.9453564167475</v>
      </c>
      <c r="E46" s="4">
        <f t="shared" si="21"/>
        <v>1868.1480590240285</v>
      </c>
      <c r="F46" s="4">
        <f t="shared" si="22"/>
        <v>-16.202702607281026</v>
      </c>
      <c r="G46" s="4">
        <f t="shared" si="0"/>
        <v>1826.5609117618922</v>
      </c>
      <c r="I46" s="4">
        <f t="shared" si="1"/>
        <v>1826.5609117618922</v>
      </c>
      <c r="M46">
        <f t="shared" si="23"/>
        <v>303.04807230537421</v>
      </c>
      <c r="O46">
        <f t="shared" si="24"/>
        <v>1.1966303851456856</v>
      </c>
      <c r="P46">
        <f t="shared" si="25"/>
        <v>8.2171484957376546E-3</v>
      </c>
      <c r="Q46">
        <f t="shared" si="26"/>
        <v>119.66303851456857</v>
      </c>
      <c r="R46">
        <f t="shared" si="75"/>
        <v>671.90796125930251</v>
      </c>
      <c r="S46">
        <f t="shared" si="27"/>
        <v>-43.590388754588801</v>
      </c>
      <c r="T46">
        <f t="shared" si="76"/>
        <v>0.77969519276946264</v>
      </c>
      <c r="U46">
        <f t="shared" si="28"/>
        <v>48.33</v>
      </c>
      <c r="V46">
        <f t="shared" si="29"/>
        <v>0.99719198762140471</v>
      </c>
      <c r="W46">
        <f t="shared" si="30"/>
        <v>48.194288761742484</v>
      </c>
      <c r="X46">
        <f t="shared" si="31"/>
        <v>57.670750322786297</v>
      </c>
      <c r="Y46">
        <f t="shared" si="2"/>
        <v>1.1966303851456856</v>
      </c>
      <c r="Z46">
        <f t="shared" si="32"/>
        <v>48.194288761742484</v>
      </c>
      <c r="AE46">
        <f t="shared" si="113"/>
        <v>0.48779056800819193</v>
      </c>
      <c r="AF46">
        <f t="shared" si="114"/>
        <v>0.68837031028085216</v>
      </c>
      <c r="AG46">
        <f t="shared" si="33"/>
        <v>1.5365877669382582</v>
      </c>
      <c r="AH46">
        <f t="shared" si="3"/>
        <v>0</v>
      </c>
      <c r="AI46">
        <f t="shared" si="4"/>
        <v>1.5365877669382582</v>
      </c>
      <c r="AJ46">
        <f t="shared" si="77"/>
        <v>1.5365877669382582</v>
      </c>
      <c r="AK46">
        <f t="shared" si="5"/>
        <v>0</v>
      </c>
      <c r="AL46">
        <f t="shared" si="6"/>
        <v>30</v>
      </c>
      <c r="AM46">
        <f t="shared" si="78"/>
        <v>30</v>
      </c>
      <c r="AO46">
        <f t="shared" si="79"/>
        <v>2.7384721315770495</v>
      </c>
      <c r="AQ46">
        <f t="shared" si="34"/>
        <v>0.85541560745796363</v>
      </c>
      <c r="AS46">
        <f t="shared" si="7"/>
        <v>0.35645741090490118</v>
      </c>
      <c r="AT46">
        <f t="shared" si="7"/>
        <v>-2.3125365394803501E-2</v>
      </c>
      <c r="AU46">
        <f t="shared" si="80"/>
        <v>0.33333204551009771</v>
      </c>
      <c r="AV46">
        <f t="shared" si="35"/>
        <v>1.069376364217892</v>
      </c>
      <c r="AW46">
        <f t="shared" si="81"/>
        <v>-6.937636421789195E-2</v>
      </c>
      <c r="AX46">
        <f t="shared" si="8"/>
        <v>0.92313447588790076</v>
      </c>
      <c r="AY46">
        <f t="shared" si="82"/>
        <v>0.92313447588790076</v>
      </c>
      <c r="AZ46">
        <f t="shared" si="83"/>
        <v>0.7777320585992008</v>
      </c>
      <c r="BA46">
        <f t="shared" si="84"/>
        <v>-5.0455783732204496E-2</v>
      </c>
      <c r="BB46">
        <f t="shared" si="9"/>
        <v>25.533574576159722</v>
      </c>
      <c r="BC46">
        <f t="shared" si="85"/>
        <v>7.1546074066269746E-3</v>
      </c>
      <c r="BD46">
        <f t="shared" si="86"/>
        <v>2.0982083887119375E-3</v>
      </c>
      <c r="BE46">
        <f t="shared" si="87"/>
        <v>0.93018403377630143</v>
      </c>
      <c r="BF46">
        <f t="shared" si="88"/>
        <v>2.2556916830680975E-3</v>
      </c>
      <c r="BG46">
        <f t="shared" si="36"/>
        <v>3.2852735567280747E-3</v>
      </c>
      <c r="BH46" t="e">
        <f t="shared" si="37"/>
        <v>#NUM!</v>
      </c>
      <c r="BI46" t="e">
        <f t="shared" si="89"/>
        <v>#NUM!</v>
      </c>
      <c r="BJ46" t="e">
        <f t="shared" si="90"/>
        <v>#NUM!</v>
      </c>
      <c r="BK46" t="e">
        <f t="shared" si="91"/>
        <v>#NUM!</v>
      </c>
      <c r="BL46" t="e">
        <f t="shared" si="92"/>
        <v>#NUM!</v>
      </c>
      <c r="BM46">
        <f t="shared" si="38"/>
        <v>-7.5237559632290846E-6</v>
      </c>
      <c r="BN46">
        <f t="shared" si="93"/>
        <v>1.0891263985612885</v>
      </c>
      <c r="BO46">
        <f t="shared" si="94"/>
        <v>1.0004021562003447</v>
      </c>
      <c r="BP46">
        <f t="shared" si="95"/>
        <v>1.0886885757003262</v>
      </c>
      <c r="BQ46">
        <f t="shared" si="39"/>
        <v>1</v>
      </c>
      <c r="BR46">
        <f t="shared" si="40"/>
        <v>1</v>
      </c>
      <c r="BS46">
        <f t="shared" si="41"/>
        <v>1</v>
      </c>
      <c r="BT46">
        <f t="shared" si="10"/>
        <v>17.179211392413901</v>
      </c>
      <c r="BU46">
        <f t="shared" si="11"/>
        <v>-0.1397736677016484</v>
      </c>
      <c r="BV46">
        <f t="shared" si="12"/>
        <v>32118.658533573609</v>
      </c>
      <c r="BW46">
        <f t="shared" si="13"/>
        <v>1.5365877669382582</v>
      </c>
      <c r="BX46">
        <f t="shared" si="14"/>
        <v>2759.1414025633535</v>
      </c>
      <c r="BY46">
        <f t="shared" si="96"/>
        <v>1.6187778227438283E-4</v>
      </c>
      <c r="BZ46">
        <f t="shared" si="97"/>
        <v>1.8285398476905919E-3</v>
      </c>
      <c r="CA46">
        <f t="shared" si="98"/>
        <v>-2.3144548747807239</v>
      </c>
      <c r="CB46">
        <f t="shared" si="99"/>
        <v>9.4285792622576938</v>
      </c>
      <c r="CC46">
        <f t="shared" si="100"/>
        <v>1.1248833465849678E-2</v>
      </c>
      <c r="CD46">
        <f t="shared" si="15"/>
        <v>48.194288761742484</v>
      </c>
      <c r="CE46" s="11">
        <f t="shared" si="16"/>
        <v>1872332432.7794347</v>
      </c>
      <c r="CF46" s="18">
        <f t="shared" si="42"/>
        <v>0.33485795958495862</v>
      </c>
      <c r="CG46" s="18">
        <f t="shared" si="17"/>
        <v>66.971591916991727</v>
      </c>
      <c r="CH46">
        <f t="shared" si="101"/>
        <v>5800</v>
      </c>
      <c r="CI46" s="4">
        <f t="shared" si="18"/>
        <v>1868.1480590240285</v>
      </c>
      <c r="CJ46" s="11"/>
      <c r="CK46" s="11"/>
      <c r="CL46" s="11"/>
      <c r="CM46" s="11"/>
      <c r="CN46" s="11"/>
      <c r="CO46" s="11"/>
      <c r="CP46" s="11"/>
      <c r="CQ46" s="13">
        <f t="shared" si="19"/>
        <v>2.7384721315770495</v>
      </c>
      <c r="CR46" s="14">
        <v>0.8</v>
      </c>
      <c r="CS46" s="14">
        <f t="shared" si="102"/>
        <v>0.55752200775534366</v>
      </c>
      <c r="CT46" s="14">
        <f t="shared" si="43"/>
        <v>-0.24430168284518911</v>
      </c>
      <c r="CU46" s="14">
        <f t="shared" si="103"/>
        <v>5.301691856069788E-2</v>
      </c>
      <c r="CV46" s="14">
        <f t="shared" si="104"/>
        <v>-2.1440762201662507E-3</v>
      </c>
      <c r="CW46" s="14">
        <f t="shared" si="44"/>
        <v>5.1230386386120201E-2</v>
      </c>
      <c r="CX46" s="14">
        <f t="shared" si="45"/>
        <v>0.79922801459600024</v>
      </c>
      <c r="CY46" s="14">
        <f t="shared" si="46"/>
        <v>0.85180407193403973</v>
      </c>
      <c r="CZ46" s="14">
        <f t="shared" si="47"/>
        <v>5.1804071934039686E-2</v>
      </c>
      <c r="DA46" s="14">
        <v>0.85</v>
      </c>
      <c r="DB46" s="14">
        <f t="shared" si="48"/>
        <v>0.52472659553444112</v>
      </c>
      <c r="DC46" s="14">
        <f t="shared" si="49"/>
        <v>-0.22993099561900154</v>
      </c>
      <c r="DD46" s="14">
        <f t="shared" si="50"/>
        <v>4.696308356933792E-2</v>
      </c>
      <c r="DE46" s="14">
        <f t="shared" si="51"/>
        <v>-1.5834178136509855E-3</v>
      </c>
      <c r="DF46" s="14">
        <f t="shared" si="52"/>
        <v>4.4431858276328819E-2</v>
      </c>
      <c r="DG46" s="14">
        <f t="shared" si="105"/>
        <v>0.81994443923978633</v>
      </c>
      <c r="DH46" s="14">
        <f t="shared" si="106"/>
        <v>0.85504716088275345</v>
      </c>
      <c r="DI46" s="14">
        <f t="shared" si="107"/>
        <v>5.0471608827534764E-3</v>
      </c>
      <c r="DJ46" s="14">
        <f t="shared" si="108"/>
        <v>-0.93513822102572541</v>
      </c>
      <c r="DK46" s="14">
        <f t="shared" si="109"/>
        <v>0.85539723515654975</v>
      </c>
      <c r="DL46" s="14">
        <f t="shared" si="53"/>
        <v>0.85</v>
      </c>
      <c r="DM46" s="14">
        <f t="shared" si="54"/>
        <v>0.52472659553444112</v>
      </c>
      <c r="DN46" s="14">
        <f t="shared" si="55"/>
        <v>-0.22993099561900154</v>
      </c>
      <c r="DO46" s="14">
        <f t="shared" si="56"/>
        <v>4.696308356933792E-2</v>
      </c>
      <c r="DP46" s="14">
        <f t="shared" si="57"/>
        <v>-1.5834178136509855E-3</v>
      </c>
      <c r="DQ46" s="14">
        <f t="shared" si="58"/>
        <v>4.4431858276328819E-2</v>
      </c>
      <c r="DR46" s="14">
        <f t="shared" si="59"/>
        <v>0.81994443923978633</v>
      </c>
      <c r="DS46" s="14">
        <f t="shared" si="60"/>
        <v>0.85504716088275345</v>
      </c>
      <c r="DT46" s="14">
        <f t="shared" si="61"/>
        <v>5.0471608827534764E-3</v>
      </c>
      <c r="DU46" s="14">
        <f t="shared" si="62"/>
        <v>0.85539723515654975</v>
      </c>
      <c r="DV46" s="14">
        <f t="shared" si="63"/>
        <v>0.5214157678714586</v>
      </c>
      <c r="DW46" s="14">
        <f t="shared" si="64"/>
        <v>-0.22848021742831892</v>
      </c>
      <c r="DX46" s="14">
        <f t="shared" si="65"/>
        <v>4.6372314409602884E-2</v>
      </c>
      <c r="DY46" s="14">
        <f t="shared" si="66"/>
        <v>-1.5340903715197968E-3</v>
      </c>
      <c r="DZ46" s="14">
        <f t="shared" si="67"/>
        <v>4.3781516138508482E-2</v>
      </c>
      <c r="EA46" s="14">
        <f t="shared" si="68"/>
        <v>0.82199460718294104</v>
      </c>
      <c r="EB46" s="14">
        <f t="shared" si="69"/>
        <v>0.85541435751295058</v>
      </c>
      <c r="EC46" s="14">
        <f t="shared" si="70"/>
        <v>1.7122356400833816E-5</v>
      </c>
      <c r="ED46" s="14">
        <f t="shared" si="71"/>
        <v>-0.9319657899746091</v>
      </c>
      <c r="EE46" s="14">
        <f t="shared" si="72"/>
        <v>0.85541560745796363</v>
      </c>
      <c r="EI46">
        <f t="shared" si="20"/>
        <v>1826.5609117618922</v>
      </c>
      <c r="ES46">
        <f t="shared" si="110"/>
        <v>6.0441712083415089</v>
      </c>
      <c r="ET46">
        <f t="shared" si="73"/>
        <v>9.0187819443571668E-2</v>
      </c>
      <c r="EU46">
        <f t="shared" si="111"/>
        <v>1.268825858229317</v>
      </c>
      <c r="EV46">
        <f t="shared" si="112"/>
        <v>1.5911315921263703E-2</v>
      </c>
    </row>
    <row r="47" spans="3:155">
      <c r="C47" s="4">
        <f t="shared" si="74"/>
        <v>1868.1480590240285</v>
      </c>
      <c r="D47" s="4">
        <f>Sheet6!D47</f>
        <v>1910.9936243542988</v>
      </c>
      <c r="E47" s="4">
        <f t="shared" si="21"/>
        <v>1935.0277044541951</v>
      </c>
      <c r="F47" s="4">
        <f t="shared" si="22"/>
        <v>-24.0340800998963</v>
      </c>
      <c r="G47" s="4">
        <f t="shared" si="0"/>
        <v>1889.5708416891637</v>
      </c>
      <c r="I47" s="4">
        <f t="shared" si="1"/>
        <v>1889.5708416891637</v>
      </c>
      <c r="M47">
        <f t="shared" si="23"/>
        <v>314.50000304334765</v>
      </c>
      <c r="O47">
        <f t="shared" si="24"/>
        <v>1.194995046931425</v>
      </c>
      <c r="P47">
        <f t="shared" si="25"/>
        <v>7.924237143277342E-3</v>
      </c>
      <c r="Q47">
        <f t="shared" si="26"/>
        <v>119.4995046931425</v>
      </c>
      <c r="R47">
        <f t="shared" si="75"/>
        <v>670.98971885199512</v>
      </c>
      <c r="S47">
        <f t="shared" si="27"/>
        <v>-51.111331985759698</v>
      </c>
      <c r="T47">
        <f t="shared" si="76"/>
        <v>0.7785499996956653</v>
      </c>
      <c r="U47">
        <f t="shared" si="28"/>
        <v>48.33</v>
      </c>
      <c r="V47">
        <f t="shared" si="29"/>
        <v>0.9958292057761875</v>
      </c>
      <c r="W47">
        <f t="shared" si="30"/>
        <v>48.128425515163137</v>
      </c>
      <c r="X47">
        <f t="shared" si="31"/>
        <v>57.513230107227969</v>
      </c>
      <c r="Y47">
        <f t="shared" si="2"/>
        <v>1.194995046931425</v>
      </c>
      <c r="Z47">
        <f t="shared" si="32"/>
        <v>48.128425515163137</v>
      </c>
      <c r="AE47">
        <f t="shared" si="113"/>
        <v>0.48080285547926299</v>
      </c>
      <c r="AF47">
        <f t="shared" si="114"/>
        <v>0.6825865491398192</v>
      </c>
      <c r="AG47">
        <f t="shared" si="33"/>
        <v>1.500044143497308</v>
      </c>
      <c r="AH47">
        <f t="shared" si="3"/>
        <v>0</v>
      </c>
      <c r="AI47">
        <f t="shared" si="4"/>
        <v>1.500044143497308</v>
      </c>
      <c r="AJ47">
        <f t="shared" si="77"/>
        <v>1.500044143497308</v>
      </c>
      <c r="AK47">
        <f t="shared" si="5"/>
        <v>0</v>
      </c>
      <c r="AL47">
        <f t="shared" si="6"/>
        <v>30</v>
      </c>
      <c r="AM47">
        <f t="shared" si="78"/>
        <v>30</v>
      </c>
      <c r="AO47">
        <f t="shared" si="79"/>
        <v>2.8329397926374269</v>
      </c>
      <c r="AQ47">
        <f t="shared" si="34"/>
        <v>0.85338011219463716</v>
      </c>
      <c r="AS47">
        <f t="shared" si="7"/>
        <v>0.35597026931711817</v>
      </c>
      <c r="AT47">
        <f t="shared" si="7"/>
        <v>-2.7115340371020976E-2</v>
      </c>
      <c r="AU47">
        <f t="shared" si="80"/>
        <v>0.32885492894609719</v>
      </c>
      <c r="AV47">
        <f t="shared" si="35"/>
        <v>1.0824538055668476</v>
      </c>
      <c r="AW47">
        <f t="shared" si="81"/>
        <v>-8.245380556684756E-2</v>
      </c>
      <c r="AX47">
        <f t="shared" si="8"/>
        <v>0.92707988304001654</v>
      </c>
      <c r="AY47">
        <f t="shared" si="82"/>
        <v>0.92707988304001654</v>
      </c>
      <c r="AZ47">
        <f t="shared" si="83"/>
        <v>0.77640370605431985</v>
      </c>
      <c r="BA47">
        <f t="shared" si="84"/>
        <v>-5.9141036680876023E-2</v>
      </c>
      <c r="BB47">
        <f t="shared" si="9"/>
        <v>25.516121272835814</v>
      </c>
      <c r="BC47">
        <f t="shared" si="85"/>
        <v>6.9868425498486892E-3</v>
      </c>
      <c r="BD47">
        <f t="shared" si="86"/>
        <v>2.0942564398169915E-3</v>
      </c>
      <c r="BE47">
        <f t="shared" si="87"/>
        <v>0.9317768175809148</v>
      </c>
      <c r="BF47">
        <f t="shared" si="88"/>
        <v>2.2475944886181159E-3</v>
      </c>
      <c r="BG47">
        <f t="shared" si="36"/>
        <v>3.267889453954953E-3</v>
      </c>
      <c r="BH47" t="e">
        <f t="shared" si="37"/>
        <v>#NUM!</v>
      </c>
      <c r="BI47" t="e">
        <f t="shared" si="89"/>
        <v>#NUM!</v>
      </c>
      <c r="BJ47" t="e">
        <f t="shared" si="90"/>
        <v>#NUM!</v>
      </c>
      <c r="BK47" t="e">
        <f t="shared" si="91"/>
        <v>#NUM!</v>
      </c>
      <c r="BL47" t="e">
        <f t="shared" si="92"/>
        <v>#NUM!</v>
      </c>
      <c r="BM47">
        <f t="shared" si="38"/>
        <v>-8.7525042270243376E-6</v>
      </c>
      <c r="BN47">
        <f t="shared" si="93"/>
        <v>1.08921239287353</v>
      </c>
      <c r="BO47">
        <f t="shared" si="94"/>
        <v>1.0004678509903635</v>
      </c>
      <c r="BP47">
        <f t="shared" si="95"/>
        <v>1.0887030420770825</v>
      </c>
      <c r="BQ47">
        <f t="shared" si="39"/>
        <v>1</v>
      </c>
      <c r="BR47">
        <f t="shared" si="40"/>
        <v>1</v>
      </c>
      <c r="BS47">
        <f t="shared" si="41"/>
        <v>1</v>
      </c>
      <c r="BT47">
        <f t="shared" si="10"/>
        <v>17.132288592441483</v>
      </c>
      <c r="BU47">
        <f t="shared" si="11"/>
        <v>-0.16994700757755443</v>
      </c>
      <c r="BV47">
        <f t="shared" si="12"/>
        <v>31973.335393805108</v>
      </c>
      <c r="BW47">
        <f t="shared" si="13"/>
        <v>1.500044143497308</v>
      </c>
      <c r="BX47">
        <f t="shared" si="14"/>
        <v>2813.5707140873546</v>
      </c>
      <c r="BY47">
        <f t="shared" si="96"/>
        <v>1.6187778227438283E-4</v>
      </c>
      <c r="BZ47">
        <f t="shared" si="97"/>
        <v>1.7931662334765683E-3</v>
      </c>
      <c r="CA47">
        <f t="shared" si="98"/>
        <v>-2.3219251777125987</v>
      </c>
      <c r="CB47">
        <f t="shared" si="99"/>
        <v>9.4558645309207385</v>
      </c>
      <c r="CC47">
        <f t="shared" si="100"/>
        <v>1.1184009225472637E-2</v>
      </c>
      <c r="CD47">
        <f t="shared" si="15"/>
        <v>48.128425515163137</v>
      </c>
      <c r="CE47" s="11">
        <f t="shared" si="16"/>
        <v>1847259892.4941957</v>
      </c>
      <c r="CF47" s="18">
        <f t="shared" si="42"/>
        <v>0.33439822715083273</v>
      </c>
      <c r="CG47" s="18">
        <f t="shared" si="17"/>
        <v>66.879645430166548</v>
      </c>
      <c r="CH47">
        <f t="shared" si="101"/>
        <v>6000</v>
      </c>
      <c r="CI47" s="4">
        <f t="shared" si="18"/>
        <v>1935.0277044541951</v>
      </c>
      <c r="CJ47" s="11"/>
      <c r="CK47" s="11"/>
      <c r="CL47" s="11"/>
      <c r="CM47" s="11"/>
      <c r="CN47" s="11"/>
      <c r="CO47" s="11"/>
      <c r="CP47" s="11"/>
      <c r="CQ47" s="13">
        <f t="shared" si="19"/>
        <v>2.8329397926374269</v>
      </c>
      <c r="CR47" s="14">
        <v>0.8</v>
      </c>
      <c r="CS47" s="14">
        <f t="shared" si="102"/>
        <v>0.57675455697686973</v>
      </c>
      <c r="CT47" s="14">
        <f t="shared" si="43"/>
        <v>-0.25272923202685943</v>
      </c>
      <c r="CU47" s="14">
        <f t="shared" si="103"/>
        <v>5.6737803691885004E-2</v>
      </c>
      <c r="CV47" s="14">
        <f t="shared" si="104"/>
        <v>-2.5403017979037791E-3</v>
      </c>
      <c r="CW47" s="14">
        <f t="shared" si="44"/>
        <v>5.5530347886575883E-2</v>
      </c>
      <c r="CX47" s="14">
        <f t="shared" si="45"/>
        <v>0.78675559187952093</v>
      </c>
      <c r="CY47" s="14">
        <f t="shared" si="46"/>
        <v>0.85023768518170795</v>
      </c>
      <c r="CZ47" s="14">
        <f t="shared" si="47"/>
        <v>5.0237685181707903E-2</v>
      </c>
      <c r="DA47" s="14">
        <v>0.85</v>
      </c>
      <c r="DB47" s="14">
        <f t="shared" si="48"/>
        <v>0.54282781833117155</v>
      </c>
      <c r="DC47" s="14">
        <f t="shared" si="49"/>
        <v>-0.2378628066135148</v>
      </c>
      <c r="DD47" s="14">
        <f t="shared" si="50"/>
        <v>5.0259092543676685E-2</v>
      </c>
      <c r="DE47" s="14">
        <f t="shared" si="51"/>
        <v>-1.8760336414432963E-3</v>
      </c>
      <c r="DF47" s="14">
        <f t="shared" si="52"/>
        <v>4.8102983789625284E-2</v>
      </c>
      <c r="DG47" s="14">
        <f t="shared" si="105"/>
        <v>0.80859966902399927</v>
      </c>
      <c r="DH47" s="14">
        <f t="shared" si="106"/>
        <v>0.85316837634296294</v>
      </c>
      <c r="DI47" s="14">
        <f t="shared" si="107"/>
        <v>3.1683763429629641E-3</v>
      </c>
      <c r="DJ47" s="14">
        <f t="shared" si="108"/>
        <v>-0.9413861767749</v>
      </c>
      <c r="DK47" s="14">
        <f t="shared" si="109"/>
        <v>0.85336564995442943</v>
      </c>
      <c r="DL47" s="14">
        <f t="shared" si="53"/>
        <v>0.85</v>
      </c>
      <c r="DM47" s="14">
        <f t="shared" si="54"/>
        <v>0.54282781833117155</v>
      </c>
      <c r="DN47" s="14">
        <f t="shared" si="55"/>
        <v>-0.2378628066135148</v>
      </c>
      <c r="DO47" s="14">
        <f t="shared" si="56"/>
        <v>5.0259092543676685E-2</v>
      </c>
      <c r="DP47" s="14">
        <f t="shared" si="57"/>
        <v>-1.8760336414432963E-3</v>
      </c>
      <c r="DQ47" s="14">
        <f t="shared" si="58"/>
        <v>4.8102983789625284E-2</v>
      </c>
      <c r="DR47" s="14">
        <f t="shared" si="59"/>
        <v>0.80859966902399927</v>
      </c>
      <c r="DS47" s="14">
        <f t="shared" si="60"/>
        <v>0.85316837634296294</v>
      </c>
      <c r="DT47" s="14">
        <f t="shared" si="61"/>
        <v>3.1683763429629641E-3</v>
      </c>
      <c r="DU47" s="14">
        <f t="shared" si="62"/>
        <v>0.85336564995442943</v>
      </c>
      <c r="DV47" s="14">
        <f t="shared" si="63"/>
        <v>0.5406869207896231</v>
      </c>
      <c r="DW47" s="14">
        <f t="shared" si="64"/>
        <v>-0.23692468244097284</v>
      </c>
      <c r="DX47" s="14">
        <f t="shared" si="65"/>
        <v>4.9863433444356273E-2</v>
      </c>
      <c r="DY47" s="14">
        <f t="shared" si="66"/>
        <v>-1.8393291904481822E-3</v>
      </c>
      <c r="DZ47" s="14">
        <f t="shared" si="67"/>
        <v>4.7658465785307712E-2</v>
      </c>
      <c r="EA47" s="14">
        <f t="shared" si="68"/>
        <v>0.80995318304847608</v>
      </c>
      <c r="EB47" s="14">
        <f t="shared" si="69"/>
        <v>0.8533792062558484</v>
      </c>
      <c r="EC47" s="14">
        <f t="shared" si="70"/>
        <v>1.3556301418971017E-5</v>
      </c>
      <c r="ED47" s="14">
        <f t="shared" si="71"/>
        <v>-0.93735833620843745</v>
      </c>
      <c r="EE47" s="14">
        <f t="shared" si="72"/>
        <v>0.85338011219463716</v>
      </c>
      <c r="EI47">
        <f t="shared" si="20"/>
        <v>1889.5708416891637</v>
      </c>
      <c r="ES47">
        <f t="shared" si="110"/>
        <v>6.2675594424469105</v>
      </c>
      <c r="ET47">
        <f t="shared" si="73"/>
        <v>9.352109658428398E-2</v>
      </c>
      <c r="EU47">
        <f t="shared" si="111"/>
        <v>1.2833197346096559</v>
      </c>
      <c r="EV47">
        <f t="shared" si="112"/>
        <v>1.6093071868713532E-2</v>
      </c>
    </row>
    <row r="48" spans="3:155">
      <c r="C48" s="4">
        <f t="shared" si="74"/>
        <v>1935.0277044541951</v>
      </c>
      <c r="D48" s="4">
        <f>Sheet6!D48</f>
        <v>1968.490509763938</v>
      </c>
      <c r="E48" s="4">
        <f t="shared" si="21"/>
        <v>2001.8167368851498</v>
      </c>
      <c r="F48" s="4">
        <f t="shared" si="22"/>
        <v>-33.326227121211787</v>
      </c>
      <c r="G48" s="4">
        <f t="shared" si="0"/>
        <v>1951.7591071090665</v>
      </c>
      <c r="I48" s="4">
        <f t="shared" si="1"/>
        <v>1951.7591071090665</v>
      </c>
      <c r="M48">
        <f t="shared" si="23"/>
        <v>325.83774860418953</v>
      </c>
      <c r="O48">
        <f t="shared" si="24"/>
        <v>1.1933832252900392</v>
      </c>
      <c r="P48">
        <f t="shared" si="25"/>
        <v>7.6559317491373957E-3</v>
      </c>
      <c r="Q48">
        <f t="shared" si="26"/>
        <v>119.33832252900392</v>
      </c>
      <c r="R48">
        <f t="shared" si="75"/>
        <v>670.08468100035702</v>
      </c>
      <c r="S48">
        <f t="shared" si="27"/>
        <v>-58.060862732191488</v>
      </c>
      <c r="T48">
        <f t="shared" si="76"/>
        <v>0.77741622513958109</v>
      </c>
      <c r="U48">
        <f t="shared" si="28"/>
        <v>48.33</v>
      </c>
      <c r="V48">
        <f t="shared" si="29"/>
        <v>0.9944860210750327</v>
      </c>
      <c r="W48">
        <f t="shared" si="30"/>
        <v>48.063509398556327</v>
      </c>
      <c r="X48">
        <f t="shared" si="31"/>
        <v>57.358185864807261</v>
      </c>
      <c r="Y48">
        <f t="shared" si="2"/>
        <v>1.1933832252900392</v>
      </c>
      <c r="Z48">
        <f t="shared" si="32"/>
        <v>48.063509398556327</v>
      </c>
      <c r="AE48">
        <f t="shared" si="113"/>
        <v>0.4741671188311567</v>
      </c>
      <c r="AF48">
        <f t="shared" si="114"/>
        <v>0.67704540383245682</v>
      </c>
      <c r="AG48">
        <f t="shared" si="33"/>
        <v>1.4657405355515207</v>
      </c>
      <c r="AH48">
        <f t="shared" si="3"/>
        <v>0</v>
      </c>
      <c r="AI48">
        <f t="shared" si="4"/>
        <v>1.4657405355515207</v>
      </c>
      <c r="AJ48">
        <f t="shared" si="77"/>
        <v>1.4657405355515207</v>
      </c>
      <c r="AK48">
        <f t="shared" si="5"/>
        <v>0</v>
      </c>
      <c r="AL48">
        <f t="shared" si="6"/>
        <v>30</v>
      </c>
      <c r="AM48">
        <f t="shared" si="78"/>
        <v>30</v>
      </c>
      <c r="AO48">
        <f t="shared" si="79"/>
        <v>2.926175572877161</v>
      </c>
      <c r="AQ48">
        <f t="shared" si="34"/>
        <v>0.8516205696332132</v>
      </c>
      <c r="AS48">
        <f t="shared" si="7"/>
        <v>0.35549013294730769</v>
      </c>
      <c r="AT48">
        <f t="shared" si="7"/>
        <v>-3.0802172317816554E-2</v>
      </c>
      <c r="AU48">
        <f t="shared" si="80"/>
        <v>0.32468796062949112</v>
      </c>
      <c r="AV48">
        <f t="shared" si="35"/>
        <v>1.0948669986349313</v>
      </c>
      <c r="AW48">
        <f t="shared" si="81"/>
        <v>-9.486699863493131E-2</v>
      </c>
      <c r="AX48">
        <f t="shared" si="8"/>
        <v>0.93070404071818624</v>
      </c>
      <c r="AY48">
        <f t="shared" si="82"/>
        <v>0.93070404071818624</v>
      </c>
      <c r="AZ48">
        <f t="shared" si="83"/>
        <v>0.7750949001766877</v>
      </c>
      <c r="BA48">
        <f t="shared" si="84"/>
        <v>-6.7159688737245357E-2</v>
      </c>
      <c r="BB48">
        <f t="shared" si="9"/>
        <v>25.498907262528508</v>
      </c>
      <c r="BC48">
        <f t="shared" si="85"/>
        <v>6.8293686933314744E-3</v>
      </c>
      <c r="BD48">
        <f t="shared" si="86"/>
        <v>2.090518257571825E-3</v>
      </c>
      <c r="BE48">
        <f t="shared" si="87"/>
        <v>0.93327392964230671</v>
      </c>
      <c r="BF48">
        <f t="shared" si="88"/>
        <v>2.2399835580675142E-3</v>
      </c>
      <c r="BG48">
        <f t="shared" si="36"/>
        <v>3.2513334229904607E-3</v>
      </c>
      <c r="BH48" t="e">
        <f t="shared" si="37"/>
        <v>#NUM!</v>
      </c>
      <c r="BI48" t="e">
        <f t="shared" si="89"/>
        <v>#NUM!</v>
      </c>
      <c r="BJ48" t="e">
        <f t="shared" si="90"/>
        <v>#NUM!</v>
      </c>
      <c r="BK48" t="e">
        <f t="shared" si="91"/>
        <v>#NUM!</v>
      </c>
      <c r="BL48" t="e">
        <f t="shared" si="92"/>
        <v>#NUM!</v>
      </c>
      <c r="BM48">
        <f t="shared" si="38"/>
        <v>-9.8677270630444769E-6</v>
      </c>
      <c r="BN48">
        <f t="shared" si="93"/>
        <v>1.0892904481779748</v>
      </c>
      <c r="BO48">
        <f t="shared" si="94"/>
        <v>1.0005274801337205</v>
      </c>
      <c r="BP48">
        <f t="shared" si="95"/>
        <v>1.0887161720259708</v>
      </c>
      <c r="BQ48">
        <f t="shared" si="39"/>
        <v>1</v>
      </c>
      <c r="BR48">
        <f t="shared" si="40"/>
        <v>1</v>
      </c>
      <c r="BS48">
        <f t="shared" si="41"/>
        <v>1</v>
      </c>
      <c r="BT48">
        <f t="shared" si="10"/>
        <v>17.086103346006961</v>
      </c>
      <c r="BU48">
        <f t="shared" si="11"/>
        <v>-0.19981869632640825</v>
      </c>
      <c r="BV48">
        <f t="shared" si="12"/>
        <v>31829.971113261858</v>
      </c>
      <c r="BW48">
        <f t="shared" si="13"/>
        <v>1.4657405355515207</v>
      </c>
      <c r="BX48">
        <f t="shared" si="14"/>
        <v>2866.5074650266306</v>
      </c>
      <c r="BY48">
        <f t="shared" si="96"/>
        <v>1.6187778227438283E-4</v>
      </c>
      <c r="BZ48">
        <f t="shared" si="97"/>
        <v>1.7600512336196303E-3</v>
      </c>
      <c r="CA48">
        <f t="shared" si="98"/>
        <v>-2.329050866322548</v>
      </c>
      <c r="CB48">
        <f t="shared" si="99"/>
        <v>9.4819022367544168</v>
      </c>
      <c r="CC48">
        <f t="shared" si="100"/>
        <v>1.1122670033598139E-2</v>
      </c>
      <c r="CD48">
        <f t="shared" si="15"/>
        <v>48.063509398556327</v>
      </c>
      <c r="CE48" s="11">
        <f t="shared" si="16"/>
        <v>1823149641.8145251</v>
      </c>
      <c r="CF48" s="18">
        <f t="shared" si="42"/>
        <v>0.33394516215477271</v>
      </c>
      <c r="CG48" s="18">
        <f t="shared" si="17"/>
        <v>66.789032430954549</v>
      </c>
      <c r="CH48">
        <f t="shared" si="101"/>
        <v>6200</v>
      </c>
      <c r="CI48" s="4">
        <f t="shared" si="18"/>
        <v>2001.8167368851498</v>
      </c>
      <c r="CJ48" s="11"/>
      <c r="CK48" s="11"/>
      <c r="CL48" s="11"/>
      <c r="CM48" s="11"/>
      <c r="CN48" s="11"/>
      <c r="CO48" s="11"/>
      <c r="CP48" s="11"/>
      <c r="CQ48" s="13">
        <f t="shared" si="19"/>
        <v>2.926175572877161</v>
      </c>
      <c r="CR48" s="14">
        <v>0.8</v>
      </c>
      <c r="CS48" s="14">
        <f t="shared" si="102"/>
        <v>0.59573630917164466</v>
      </c>
      <c r="CT48" s="14">
        <f t="shared" si="43"/>
        <v>-0.26104688395813325</v>
      </c>
      <c r="CU48" s="14">
        <f t="shared" si="103"/>
        <v>6.0533891230144812E-2</v>
      </c>
      <c r="CV48" s="14">
        <f t="shared" si="104"/>
        <v>-2.9867611585132673E-3</v>
      </c>
      <c r="CW48" s="14">
        <f t="shared" si="44"/>
        <v>6.0012433007039852E-2</v>
      </c>
      <c r="CX48" s="14">
        <f t="shared" si="45"/>
        <v>0.77423164920073995</v>
      </c>
      <c r="CY48" s="14">
        <f t="shared" si="46"/>
        <v>0.84893729341011426</v>
      </c>
      <c r="CZ48" s="14">
        <f t="shared" si="47"/>
        <v>4.8937293410114213E-2</v>
      </c>
      <c r="DA48" s="14">
        <v>0.85</v>
      </c>
      <c r="DB48" s="14">
        <f t="shared" si="48"/>
        <v>0.56069299686743035</v>
      </c>
      <c r="DC48" s="14">
        <f t="shared" si="49"/>
        <v>-0.2456911849017725</v>
      </c>
      <c r="DD48" s="14">
        <f t="shared" si="50"/>
        <v>5.362171679902103E-2</v>
      </c>
      <c r="DE48" s="14">
        <f t="shared" si="51"/>
        <v>-2.2057475284829463E-3</v>
      </c>
      <c r="DF48" s="14">
        <f t="shared" si="52"/>
        <v>5.1923019906616019E-2</v>
      </c>
      <c r="DG48" s="14">
        <f t="shared" si="105"/>
        <v>0.79718735296612975</v>
      </c>
      <c r="DH48" s="14">
        <f t="shared" si="106"/>
        <v>0.85152865422309443</v>
      </c>
      <c r="DI48" s="14">
        <f t="shared" si="107"/>
        <v>1.52865422309445E-3</v>
      </c>
      <c r="DJ48" s="14">
        <f t="shared" si="108"/>
        <v>-0.94817278374039649</v>
      </c>
      <c r="DK48" s="14">
        <f t="shared" si="109"/>
        <v>0.85161221061109149</v>
      </c>
      <c r="DL48" s="14">
        <f t="shared" si="53"/>
        <v>0.85</v>
      </c>
      <c r="DM48" s="14">
        <f t="shared" si="54"/>
        <v>0.56069299686743035</v>
      </c>
      <c r="DN48" s="14">
        <f t="shared" si="55"/>
        <v>-0.2456911849017725</v>
      </c>
      <c r="DO48" s="14">
        <f t="shared" si="56"/>
        <v>5.362171679902103E-2</v>
      </c>
      <c r="DP48" s="14">
        <f t="shared" si="57"/>
        <v>-2.2057475284829463E-3</v>
      </c>
      <c r="DQ48" s="14">
        <f t="shared" si="58"/>
        <v>5.1923019906616019E-2</v>
      </c>
      <c r="DR48" s="14">
        <f t="shared" si="59"/>
        <v>0.79718735296612975</v>
      </c>
      <c r="DS48" s="14">
        <f t="shared" si="60"/>
        <v>0.85152865422309443</v>
      </c>
      <c r="DT48" s="14">
        <f t="shared" si="61"/>
        <v>1.52865422309445E-3</v>
      </c>
      <c r="DU48" s="14">
        <f t="shared" si="62"/>
        <v>0.85161221061109149</v>
      </c>
      <c r="DV48" s="14">
        <f t="shared" si="63"/>
        <v>0.55963153345973005</v>
      </c>
      <c r="DW48" s="14">
        <f t="shared" si="64"/>
        <v>-0.24522606012970508</v>
      </c>
      <c r="DX48" s="14">
        <f t="shared" si="65"/>
        <v>5.341888346769337E-2</v>
      </c>
      <c r="DY48" s="14">
        <f t="shared" si="66"/>
        <v>-2.1849476234436106E-3</v>
      </c>
      <c r="DZ48" s="14">
        <f t="shared" si="67"/>
        <v>5.169045688461877E-2</v>
      </c>
      <c r="EA48" s="14">
        <f t="shared" si="68"/>
        <v>0.79787115554278853</v>
      </c>
      <c r="EB48" s="14">
        <f t="shared" si="69"/>
        <v>0.85162009552649742</v>
      </c>
      <c r="EC48" s="14">
        <f t="shared" si="70"/>
        <v>7.8849154059312809E-6</v>
      </c>
      <c r="ED48" s="14">
        <f t="shared" si="71"/>
        <v>-0.94328203599833249</v>
      </c>
      <c r="EE48" s="14">
        <f t="shared" si="72"/>
        <v>0.8516205696332132</v>
      </c>
      <c r="EI48">
        <f t="shared" si="20"/>
        <v>1951.7591071090665</v>
      </c>
      <c r="ES48">
        <f t="shared" si="110"/>
        <v>6.4871624723308683</v>
      </c>
      <c r="ET48">
        <f t="shared" si="73"/>
        <v>9.6797892976335592E-2</v>
      </c>
      <c r="EU48">
        <f t="shared" si="111"/>
        <v>1.2978756558349522</v>
      </c>
      <c r="EV48">
        <f t="shared" si="112"/>
        <v>1.6275605870238317E-2</v>
      </c>
    </row>
    <row r="49" spans="3:152">
      <c r="C49" s="4">
        <f t="shared" si="74"/>
        <v>2001.8167368851498</v>
      </c>
      <c r="D49" s="4">
        <f>Sheet6!D49</f>
        <v>2024.3450253559763</v>
      </c>
      <c r="E49" s="4">
        <f t="shared" si="21"/>
        <v>2068.516548892504</v>
      </c>
      <c r="F49" s="4">
        <f t="shared" si="22"/>
        <v>-44.171523536527729</v>
      </c>
      <c r="G49" s="4">
        <f t="shared" si="0"/>
        <v>2013.0808811205629</v>
      </c>
      <c r="I49" s="4">
        <f t="shared" si="1"/>
        <v>2013.0808811205629</v>
      </c>
      <c r="M49">
        <f t="shared" si="23"/>
        <v>337.05072561305161</v>
      </c>
      <c r="O49">
        <f t="shared" si="24"/>
        <v>1.191795990566197</v>
      </c>
      <c r="P49">
        <f t="shared" si="25"/>
        <v>7.409713980153749E-3</v>
      </c>
      <c r="Q49">
        <f t="shared" si="26"/>
        <v>119.17959905661971</v>
      </c>
      <c r="R49">
        <f t="shared" si="75"/>
        <v>669.19344870291968</v>
      </c>
      <c r="S49">
        <f t="shared" si="27"/>
        <v>-64.502097855755665</v>
      </c>
      <c r="T49">
        <f t="shared" si="76"/>
        <v>0.77629492743869488</v>
      </c>
      <c r="U49">
        <f t="shared" si="28"/>
        <v>48.33</v>
      </c>
      <c r="V49">
        <f t="shared" si="29"/>
        <v>0.99316332547183084</v>
      </c>
      <c r="W49">
        <f t="shared" si="30"/>
        <v>47.999583520053584</v>
      </c>
      <c r="X49">
        <f t="shared" si="31"/>
        <v>57.205711188047168</v>
      </c>
      <c r="Y49">
        <f t="shared" si="2"/>
        <v>1.191795990566197</v>
      </c>
      <c r="Z49">
        <f t="shared" si="32"/>
        <v>47.999583520053584</v>
      </c>
      <c r="AE49">
        <f t="shared" si="113"/>
        <v>0.46786254068527688</v>
      </c>
      <c r="AF49">
        <f t="shared" si="114"/>
        <v>0.67173630632699055</v>
      </c>
      <c r="AG49">
        <f t="shared" si="33"/>
        <v>1.433509532682542</v>
      </c>
      <c r="AH49">
        <f t="shared" si="3"/>
        <v>0</v>
      </c>
      <c r="AI49">
        <f t="shared" si="4"/>
        <v>1.433509532682542</v>
      </c>
      <c r="AJ49">
        <f t="shared" si="77"/>
        <v>1.433509532682542</v>
      </c>
      <c r="AK49">
        <f t="shared" si="5"/>
        <v>0</v>
      </c>
      <c r="AL49">
        <f t="shared" si="6"/>
        <v>30</v>
      </c>
      <c r="AM49">
        <f t="shared" si="78"/>
        <v>30</v>
      </c>
      <c r="AO49">
        <f t="shared" si="79"/>
        <v>3.0181122655480705</v>
      </c>
      <c r="AQ49">
        <f t="shared" si="34"/>
        <v>0.85012843656783676</v>
      </c>
      <c r="AS49">
        <f t="shared" si="7"/>
        <v>0.35501732063434754</v>
      </c>
      <c r="AT49">
        <f t="shared" si="7"/>
        <v>-3.4219345692086657E-2</v>
      </c>
      <c r="AU49">
        <f t="shared" si="80"/>
        <v>0.32079797494226087</v>
      </c>
      <c r="AV49">
        <f t="shared" si="35"/>
        <v>1.106669456682966</v>
      </c>
      <c r="AW49">
        <f t="shared" si="81"/>
        <v>-0.10666945668296601</v>
      </c>
      <c r="AX49">
        <f t="shared" si="8"/>
        <v>0.93404558776043456</v>
      </c>
      <c r="AY49">
        <f t="shared" si="82"/>
        <v>0.93404558776043456</v>
      </c>
      <c r="AZ49">
        <f t="shared" si="83"/>
        <v>0.7738064907717217</v>
      </c>
      <c r="BA49">
        <f t="shared" si="84"/>
        <v>-7.458552095200556E-2</v>
      </c>
      <c r="BB49">
        <f t="shared" si="9"/>
        <v>25.481944472783869</v>
      </c>
      <c r="BC49">
        <f t="shared" si="85"/>
        <v>6.6814165471247898E-3</v>
      </c>
      <c r="BD49">
        <f t="shared" si="86"/>
        <v>2.0869807183706967E-3</v>
      </c>
      <c r="BE49">
        <f t="shared" si="87"/>
        <v>0.93468230566143928</v>
      </c>
      <c r="BF49">
        <f t="shared" si="88"/>
        <v>2.2328236083316239E-3</v>
      </c>
      <c r="BG49">
        <f t="shared" si="36"/>
        <v>3.2355534777675672E-3</v>
      </c>
      <c r="BH49" t="e">
        <f t="shared" si="37"/>
        <v>#NUM!</v>
      </c>
      <c r="BI49" t="e">
        <f t="shared" si="89"/>
        <v>#NUM!</v>
      </c>
      <c r="BJ49" t="e">
        <f t="shared" si="90"/>
        <v>#NUM!</v>
      </c>
      <c r="BK49" t="e">
        <f t="shared" si="91"/>
        <v>#NUM!</v>
      </c>
      <c r="BL49" t="e">
        <f t="shared" si="92"/>
        <v>#NUM!</v>
      </c>
      <c r="BM49">
        <f t="shared" si="38"/>
        <v>-1.088345752539383E-5</v>
      </c>
      <c r="BN49">
        <f t="shared" si="93"/>
        <v>1.0893615449880913</v>
      </c>
      <c r="BO49">
        <f t="shared" si="94"/>
        <v>1.0005817928684482</v>
      </c>
      <c r="BP49">
        <f t="shared" si="95"/>
        <v>1.088728130725956</v>
      </c>
      <c r="BQ49">
        <f t="shared" si="39"/>
        <v>1</v>
      </c>
      <c r="BR49">
        <f t="shared" si="40"/>
        <v>1</v>
      </c>
      <c r="BS49">
        <f t="shared" si="41"/>
        <v>1</v>
      </c>
      <c r="BT49">
        <f t="shared" si="10"/>
        <v>17.040683532854008</v>
      </c>
      <c r="BU49">
        <f t="shared" si="11"/>
        <v>-0.22936081249885878</v>
      </c>
      <c r="BV49">
        <f t="shared" si="12"/>
        <v>31688.670874960644</v>
      </c>
      <c r="BW49">
        <f t="shared" si="13"/>
        <v>1.433509532682542</v>
      </c>
      <c r="BX49">
        <f t="shared" si="14"/>
        <v>2917.9468012795778</v>
      </c>
      <c r="BY49">
        <f t="shared" si="96"/>
        <v>1.6187778227438283E-4</v>
      </c>
      <c r="BZ49">
        <f t="shared" si="97"/>
        <v>1.7290239828181857E-3</v>
      </c>
      <c r="CA49">
        <f t="shared" si="98"/>
        <v>-2.3358478033263883</v>
      </c>
      <c r="CB49">
        <f t="shared" si="99"/>
        <v>9.506748627455945</v>
      </c>
      <c r="CC49">
        <f t="shared" si="100"/>
        <v>1.106460663511852E-2</v>
      </c>
      <c r="CD49">
        <f t="shared" si="15"/>
        <v>47.999583520053584</v>
      </c>
      <c r="CE49" s="11">
        <f t="shared" si="16"/>
        <v>1799959814.1571898</v>
      </c>
      <c r="CF49" s="18">
        <f t="shared" si="42"/>
        <v>0.33349906003677182</v>
      </c>
      <c r="CG49" s="18">
        <f t="shared" si="17"/>
        <v>66.699812007354367</v>
      </c>
      <c r="CH49">
        <f t="shared" si="101"/>
        <v>6400</v>
      </c>
      <c r="CI49" s="4">
        <f t="shared" si="18"/>
        <v>2068.516548892504</v>
      </c>
      <c r="CJ49" s="11"/>
      <c r="CK49" s="11"/>
      <c r="CL49" s="11"/>
      <c r="CM49" s="11"/>
      <c r="CN49" s="11"/>
      <c r="CO49" s="11"/>
      <c r="CP49" s="11"/>
      <c r="CQ49" s="13">
        <f t="shared" si="19"/>
        <v>3.0181122655480705</v>
      </c>
      <c r="CR49" s="14">
        <v>0.8</v>
      </c>
      <c r="CS49" s="14">
        <f t="shared" si="102"/>
        <v>0.61445358180452447</v>
      </c>
      <c r="CT49" s="14">
        <f t="shared" si="43"/>
        <v>-0.26924864306158974</v>
      </c>
      <c r="CU49" s="14">
        <f t="shared" si="103"/>
        <v>6.439744124102216E-2</v>
      </c>
      <c r="CV49" s="14">
        <f t="shared" si="104"/>
        <v>-3.4863865985404387E-3</v>
      </c>
      <c r="CW49" s="14">
        <f t="shared" si="44"/>
        <v>6.4672920843514822E-2</v>
      </c>
      <c r="CX49" s="14">
        <f t="shared" si="45"/>
        <v>0.76168982480761782</v>
      </c>
      <c r="CY49" s="14">
        <f t="shared" si="46"/>
        <v>0.84789589052506664</v>
      </c>
      <c r="CZ49" s="14">
        <f t="shared" si="47"/>
        <v>4.7895890525066598E-2</v>
      </c>
      <c r="DA49" s="14">
        <v>0.85</v>
      </c>
      <c r="DB49" s="14">
        <f t="shared" si="48"/>
        <v>0.57830925346308204</v>
      </c>
      <c r="DC49" s="14">
        <f t="shared" si="49"/>
        <v>-0.25341048758737866</v>
      </c>
      <c r="DD49" s="14">
        <f t="shared" si="50"/>
        <v>5.7044100199659803E-2</v>
      </c>
      <c r="DE49" s="14">
        <f t="shared" si="51"/>
        <v>-2.5747249997366945E-3</v>
      </c>
      <c r="DF49" s="14">
        <f t="shared" si="52"/>
        <v>5.5888428964286939E-2</v>
      </c>
      <c r="DG49" s="14">
        <f t="shared" si="105"/>
        <v>0.78573759704221757</v>
      </c>
      <c r="DH49" s="14">
        <f t="shared" si="106"/>
        <v>0.8501219774888813</v>
      </c>
      <c r="DI49" s="14">
        <f t="shared" si="107"/>
        <v>1.2197748888131965E-4</v>
      </c>
      <c r="DJ49" s="14">
        <f t="shared" si="108"/>
        <v>-0.95547826072370678</v>
      </c>
      <c r="DK49" s="14">
        <f t="shared" si="109"/>
        <v>0.85012766118696292</v>
      </c>
      <c r="DL49" s="14">
        <f t="shared" si="53"/>
        <v>0.85</v>
      </c>
      <c r="DM49" s="14">
        <f t="shared" si="54"/>
        <v>0.57830925346308204</v>
      </c>
      <c r="DN49" s="14">
        <f t="shared" si="55"/>
        <v>-0.25341048758737866</v>
      </c>
      <c r="DO49" s="14">
        <f t="shared" si="56"/>
        <v>5.7044100199659803E-2</v>
      </c>
      <c r="DP49" s="14">
        <f t="shared" si="57"/>
        <v>-2.5747249997366945E-3</v>
      </c>
      <c r="DQ49" s="14">
        <f t="shared" si="58"/>
        <v>5.5888428964286939E-2</v>
      </c>
      <c r="DR49" s="14">
        <f t="shared" si="59"/>
        <v>0.78573759704221757</v>
      </c>
      <c r="DS49" s="14">
        <f t="shared" si="60"/>
        <v>0.8501219774888813</v>
      </c>
      <c r="DT49" s="14">
        <f t="shared" si="61"/>
        <v>1.2197748888131965E-4</v>
      </c>
      <c r="DU49" s="14">
        <f t="shared" si="62"/>
        <v>0.85012766118696292</v>
      </c>
      <c r="DV49" s="14">
        <f t="shared" si="63"/>
        <v>0.57822241045220324</v>
      </c>
      <c r="DW49" s="14">
        <f t="shared" si="64"/>
        <v>-0.25337243367487672</v>
      </c>
      <c r="DX49" s="14">
        <f t="shared" si="65"/>
        <v>5.7026969194303771E-2</v>
      </c>
      <c r="DY49" s="14">
        <f t="shared" si="66"/>
        <v>-2.5727923856022216E-3</v>
      </c>
      <c r="DZ49" s="14">
        <f t="shared" si="67"/>
        <v>5.5868385144916724E-2</v>
      </c>
      <c r="EA49" s="14">
        <f t="shared" si="68"/>
        <v>0.78579449817646785</v>
      </c>
      <c r="EB49" s="14">
        <f t="shared" si="69"/>
        <v>0.85012839757390868</v>
      </c>
      <c r="EC49" s="14">
        <f t="shared" si="70"/>
        <v>7.36386945754397E-7</v>
      </c>
      <c r="ED49" s="14">
        <f t="shared" si="71"/>
        <v>-0.94970996917610961</v>
      </c>
      <c r="EE49" s="14">
        <f t="shared" si="72"/>
        <v>0.85012843656783676</v>
      </c>
      <c r="EI49">
        <f t="shared" si="20"/>
        <v>2013.0808811205629</v>
      </c>
      <c r="ES49">
        <f t="shared" si="110"/>
        <v>6.7026650527657301</v>
      </c>
      <c r="ET49">
        <f t="shared" si="73"/>
        <v>0.10001350470273078</v>
      </c>
      <c r="EU49">
        <f t="shared" si="111"/>
        <v>1.3124593722501379</v>
      </c>
      <c r="EV49">
        <f t="shared" si="112"/>
        <v>1.6458488428694341E-2</v>
      </c>
    </row>
    <row r="50" spans="3:152">
      <c r="C50" s="4">
        <f t="shared" si="74"/>
        <v>2068.516548892504</v>
      </c>
      <c r="D50" s="4">
        <f>Sheet6!D50</f>
        <v>2078.4774624961055</v>
      </c>
      <c r="E50" s="4">
        <f t="shared" si="21"/>
        <v>2135.1285837191258</v>
      </c>
      <c r="F50" s="4">
        <f t="shared" si="22"/>
        <v>-56.651121223020255</v>
      </c>
      <c r="G50" s="4">
        <f t="shared" ref="G50:G57" si="115">AVERAGE(C50,D50)</f>
        <v>2073.4970056943048</v>
      </c>
      <c r="I50" s="4">
        <f t="shared" si="1"/>
        <v>2073.4970056943048</v>
      </c>
      <c r="M50">
        <f t="shared" si="23"/>
        <v>348.12945307160521</v>
      </c>
      <c r="O50">
        <f t="shared" si="24"/>
        <v>1.1902342619510422</v>
      </c>
      <c r="P50">
        <f t="shared" si="25"/>
        <v>7.1833664685410645E-3</v>
      </c>
      <c r="Q50">
        <f t="shared" si="26"/>
        <v>119.02342619510422</v>
      </c>
      <c r="R50">
        <f t="shared" si="75"/>
        <v>668.31653808551027</v>
      </c>
      <c r="S50">
        <f t="shared" si="27"/>
        <v>-70.48998227708428</v>
      </c>
      <c r="T50">
        <f t="shared" si="76"/>
        <v>0.77518705469283955</v>
      </c>
      <c r="U50">
        <f t="shared" si="28"/>
        <v>48.33</v>
      </c>
      <c r="V50">
        <f t="shared" si="29"/>
        <v>0.99186188495920191</v>
      </c>
      <c r="W50">
        <f t="shared" si="30"/>
        <v>47.936684900078227</v>
      </c>
      <c r="X50">
        <f t="shared" si="31"/>
        <v>57.055884772424278</v>
      </c>
      <c r="Y50">
        <f t="shared" si="2"/>
        <v>1.1902342619510422</v>
      </c>
      <c r="Z50">
        <f t="shared" si="32"/>
        <v>47.936684900078227</v>
      </c>
      <c r="AE50">
        <f t="shared" si="113"/>
        <v>0.46186960060515919</v>
      </c>
      <c r="AF50">
        <f t="shared" si="114"/>
        <v>0.6666489953249144</v>
      </c>
      <c r="AG50">
        <f t="shared" si="33"/>
        <v>1.4031977861177016</v>
      </c>
      <c r="AH50">
        <f t="shared" si="3"/>
        <v>0</v>
      </c>
      <c r="AI50">
        <f t="shared" si="4"/>
        <v>1.4031977861177016</v>
      </c>
      <c r="AJ50">
        <f t="shared" si="77"/>
        <v>1.4031977861177016</v>
      </c>
      <c r="AK50">
        <f t="shared" si="5"/>
        <v>0</v>
      </c>
      <c r="AL50">
        <f t="shared" si="6"/>
        <v>30</v>
      </c>
      <c r="AM50">
        <f t="shared" si="78"/>
        <v>30</v>
      </c>
      <c r="AO50">
        <f t="shared" si="79"/>
        <v>3.1086911629599774</v>
      </c>
      <c r="AQ50">
        <f t="shared" si="34"/>
        <v>0.84889370017809018</v>
      </c>
      <c r="AS50">
        <f t="shared" si="7"/>
        <v>0.35455210619085303</v>
      </c>
      <c r="AT50">
        <f t="shared" si="7"/>
        <v>-3.7396009611389253E-2</v>
      </c>
      <c r="AU50">
        <f t="shared" si="80"/>
        <v>0.31715609657946375</v>
      </c>
      <c r="AV50">
        <f t="shared" si="35"/>
        <v>1.1179104233363513</v>
      </c>
      <c r="AW50">
        <f t="shared" si="81"/>
        <v>-0.11791042333635127</v>
      </c>
      <c r="AX50">
        <f t="shared" si="8"/>
        <v>0.93713750344361746</v>
      </c>
      <c r="AY50">
        <f t="shared" si="82"/>
        <v>0.93713750344361746</v>
      </c>
      <c r="AZ50">
        <f t="shared" si="83"/>
        <v>0.77253920411392574</v>
      </c>
      <c r="BA50">
        <f t="shared" si="84"/>
        <v>-8.1482758098941149E-2</v>
      </c>
      <c r="BB50">
        <f t="shared" si="9"/>
        <v>25.465243238746858</v>
      </c>
      <c r="BC50">
        <f t="shared" si="85"/>
        <v>6.5422814245634908E-3</v>
      </c>
      <c r="BD50">
        <f t="shared" si="86"/>
        <v>2.0836314647192599E-3</v>
      </c>
      <c r="BE50">
        <f t="shared" si="87"/>
        <v>0.93600832625486252</v>
      </c>
      <c r="BF50">
        <f t="shared" si="88"/>
        <v>2.2260821899482922E-3</v>
      </c>
      <c r="BG50">
        <f t="shared" si="36"/>
        <v>3.2205016161352706E-3</v>
      </c>
      <c r="BH50" t="e">
        <f t="shared" si="37"/>
        <v>#NUM!</v>
      </c>
      <c r="BI50" t="e">
        <f t="shared" si="89"/>
        <v>#NUM!</v>
      </c>
      <c r="BJ50" t="e">
        <f t="shared" si="90"/>
        <v>#NUM!</v>
      </c>
      <c r="BK50" t="e">
        <f t="shared" si="91"/>
        <v>#NUM!</v>
      </c>
      <c r="BL50" t="e">
        <f t="shared" si="92"/>
        <v>#NUM!</v>
      </c>
      <c r="BM50">
        <f t="shared" si="38"/>
        <v>-1.1811756125207096E-5</v>
      </c>
      <c r="BN50">
        <f t="shared" si="93"/>
        <v>1.0894265261532972</v>
      </c>
      <c r="BO50">
        <f t="shared" si="94"/>
        <v>1.0006314332212691</v>
      </c>
      <c r="BP50">
        <f t="shared" si="95"/>
        <v>1.0887390601414306</v>
      </c>
      <c r="BQ50">
        <f t="shared" si="39"/>
        <v>1</v>
      </c>
      <c r="BR50">
        <f t="shared" si="40"/>
        <v>1</v>
      </c>
      <c r="BS50">
        <f t="shared" si="41"/>
        <v>1</v>
      </c>
      <c r="BT50">
        <f t="shared" si="10"/>
        <v>16.996052595129996</v>
      </c>
      <c r="BU50">
        <f t="shared" si="11"/>
        <v>-0.25854841927142508</v>
      </c>
      <c r="BV50">
        <f t="shared" si="12"/>
        <v>31549.525871326372</v>
      </c>
      <c r="BW50">
        <f t="shared" si="13"/>
        <v>1.4031977861177016</v>
      </c>
      <c r="BX50">
        <f t="shared" si="14"/>
        <v>2967.8905256380986</v>
      </c>
      <c r="BY50">
        <f t="shared" si="96"/>
        <v>1.6187778227438283E-4</v>
      </c>
      <c r="BZ50">
        <f t="shared" si="97"/>
        <v>1.6999279307700471E-3</v>
      </c>
      <c r="CA50">
        <f t="shared" si="98"/>
        <v>-2.3423313679318531</v>
      </c>
      <c r="CB50">
        <f t="shared" si="99"/>
        <v>9.53045839230853</v>
      </c>
      <c r="CC50">
        <f t="shared" si="100"/>
        <v>1.1009622312545663E-2</v>
      </c>
      <c r="CD50">
        <f t="shared" si="15"/>
        <v>47.936684900078227</v>
      </c>
      <c r="CE50" s="11">
        <f t="shared" si="16"/>
        <v>1777650379.3818903</v>
      </c>
      <c r="CF50" s="18">
        <f t="shared" si="42"/>
        <v>0.33306017413310895</v>
      </c>
      <c r="CG50" s="18">
        <f t="shared" si="17"/>
        <v>66.612034826621795</v>
      </c>
      <c r="CH50">
        <f t="shared" si="101"/>
        <v>6600</v>
      </c>
      <c r="CI50" s="4">
        <f t="shared" ref="CI50:CI57" si="116">C50+CG50</f>
        <v>2135.1285837191258</v>
      </c>
      <c r="CJ50" s="11"/>
      <c r="CK50" s="11"/>
      <c r="CL50" s="11"/>
      <c r="CM50" s="11"/>
      <c r="CN50" s="11"/>
      <c r="CO50" s="11"/>
      <c r="CP50" s="11"/>
      <c r="CQ50" s="13">
        <f t="shared" si="19"/>
        <v>3.1086911629599774</v>
      </c>
      <c r="CR50" s="14">
        <v>0.8</v>
      </c>
      <c r="CS50" s="14">
        <f t="shared" si="102"/>
        <v>0.63289442265261808</v>
      </c>
      <c r="CT50" s="14">
        <f t="shared" si="43"/>
        <v>-0.27732927196879253</v>
      </c>
      <c r="CU50" s="14">
        <f t="shared" si="103"/>
        <v>6.8320807090098079E-2</v>
      </c>
      <c r="CV50" s="14">
        <f t="shared" si="104"/>
        <v>-4.0419085676526413E-3</v>
      </c>
      <c r="CW50" s="14">
        <f t="shared" si="44"/>
        <v>6.9507506898615901E-2</v>
      </c>
      <c r="CX50" s="14">
        <f t="shared" si="45"/>
        <v>0.74916171753248517</v>
      </c>
      <c r="CY50" s="14">
        <f t="shared" si="46"/>
        <v>0.84710580693852622</v>
      </c>
      <c r="CZ50" s="14">
        <f t="shared" si="47"/>
        <v>4.7105806938526174E-2</v>
      </c>
      <c r="DA50" s="14">
        <v>0.85</v>
      </c>
      <c r="DB50" s="14">
        <f t="shared" si="48"/>
        <v>0.59566533896716989</v>
      </c>
      <c r="DC50" s="14">
        <f t="shared" si="49"/>
        <v>-0.26101578538239295</v>
      </c>
      <c r="DD50" s="14">
        <f t="shared" si="50"/>
        <v>6.0519469256280642E-2</v>
      </c>
      <c r="DE50" s="14">
        <f t="shared" si="51"/>
        <v>-2.9849825146017754E-3</v>
      </c>
      <c r="DF50" s="14">
        <f t="shared" si="52"/>
        <v>5.9995222823958888E-2</v>
      </c>
      <c r="DG50" s="14">
        <f t="shared" si="105"/>
        <v>0.77427885046991995</v>
      </c>
      <c r="DH50" s="14">
        <f t="shared" si="106"/>
        <v>0.8489416985503111</v>
      </c>
      <c r="DI50" s="14">
        <f t="shared" si="107"/>
        <v>-1.058301449688881E-3</v>
      </c>
      <c r="DJ50" s="14">
        <f t="shared" si="108"/>
        <v>-0.96328216776430242</v>
      </c>
      <c r="DK50" s="14">
        <f t="shared" si="109"/>
        <v>0.84890135882807305</v>
      </c>
      <c r="DL50" s="14">
        <f t="shared" si="53"/>
        <v>0.85</v>
      </c>
      <c r="DM50" s="14">
        <f t="shared" si="54"/>
        <v>0.59566533896716989</v>
      </c>
      <c r="DN50" s="14">
        <f t="shared" si="55"/>
        <v>-0.26101578538239295</v>
      </c>
      <c r="DO50" s="14">
        <f t="shared" si="56"/>
        <v>6.0519469256280642E-2</v>
      </c>
      <c r="DP50" s="14">
        <f t="shared" si="57"/>
        <v>-2.9849825146017754E-3</v>
      </c>
      <c r="DQ50" s="14">
        <f t="shared" si="58"/>
        <v>5.9995222823958881E-2</v>
      </c>
      <c r="DR50" s="14">
        <f t="shared" si="59"/>
        <v>0.77427885046991995</v>
      </c>
      <c r="DS50" s="14">
        <f t="shared" si="60"/>
        <v>0.8489416985503111</v>
      </c>
      <c r="DT50" s="14">
        <f t="shared" si="61"/>
        <v>-1.058301449688881E-3</v>
      </c>
      <c r="DU50" s="14">
        <f t="shared" si="62"/>
        <v>0.84890135882807305</v>
      </c>
      <c r="DV50" s="14">
        <f t="shared" si="63"/>
        <v>0.59643624416042185</v>
      </c>
      <c r="DW50" s="14">
        <f t="shared" si="64"/>
        <v>-0.26135358986975987</v>
      </c>
      <c r="DX50" s="14">
        <f t="shared" si="65"/>
        <v>6.0676218223194606E-2</v>
      </c>
      <c r="DY50" s="14">
        <f t="shared" si="66"/>
        <v>-3.0043482751557393E-3</v>
      </c>
      <c r="DZ50" s="14">
        <f t="shared" si="67"/>
        <v>6.0182350610592648E-2</v>
      </c>
      <c r="EA50" s="14">
        <f t="shared" si="68"/>
        <v>0.77376598551459896</v>
      </c>
      <c r="EB50" s="14">
        <f t="shared" si="69"/>
        <v>0.84889403245938078</v>
      </c>
      <c r="EC50" s="14">
        <f t="shared" si="70"/>
        <v>-7.3263686922730997E-6</v>
      </c>
      <c r="ED50" s="14">
        <f t="shared" si="71"/>
        <v>-0.95661359491314335</v>
      </c>
      <c r="EE50" s="14">
        <f t="shared" si="72"/>
        <v>0.84889370017809018</v>
      </c>
      <c r="EI50">
        <f t="shared" si="20"/>
        <v>2073.4970056943048</v>
      </c>
      <c r="ES50">
        <f t="shared" si="110"/>
        <v>6.9137970055682656</v>
      </c>
      <c r="ET50">
        <f t="shared" si="73"/>
        <v>0.10316390031228014</v>
      </c>
      <c r="EU50">
        <f t="shared" si="111"/>
        <v>1.3270382008088415</v>
      </c>
      <c r="EV50">
        <f t="shared" si="112"/>
        <v>1.664130969250685E-2</v>
      </c>
    </row>
    <row r="51" spans="3:152">
      <c r="C51" s="4">
        <f t="shared" si="74"/>
        <v>2135.1285837191258</v>
      </c>
      <c r="D51" s="4">
        <f>Sheet6!D51</f>
        <v>2130.8153610416903</v>
      </c>
      <c r="E51" s="4">
        <f t="shared" si="21"/>
        <v>2201.6543298449792</v>
      </c>
      <c r="F51" s="4">
        <f t="shared" si="22"/>
        <v>-70.838968803288935</v>
      </c>
      <c r="G51" s="4">
        <f t="shared" si="115"/>
        <v>2132.9719723804083</v>
      </c>
      <c r="I51" s="4">
        <f t="shared" si="1"/>
        <v>2132.9719723804083</v>
      </c>
      <c r="M51">
        <f t="shared" si="23"/>
        <v>359.0651889666936</v>
      </c>
      <c r="O51">
        <f t="shared" si="24"/>
        <v>1.188698860757829</v>
      </c>
      <c r="P51">
        <f t="shared" si="25"/>
        <v>6.9749366338702672E-3</v>
      </c>
      <c r="Q51">
        <f t="shared" si="26"/>
        <v>118.8698860757829</v>
      </c>
      <c r="R51">
        <f t="shared" si="75"/>
        <v>667.45441031552105</v>
      </c>
      <c r="S51">
        <f t="shared" si="27"/>
        <v>-76.07227820037744</v>
      </c>
      <c r="T51">
        <f t="shared" si="76"/>
        <v>0.77409348110333065</v>
      </c>
      <c r="U51">
        <f t="shared" si="28"/>
        <v>48.33</v>
      </c>
      <c r="V51">
        <f t="shared" si="29"/>
        <v>0.99058238396485754</v>
      </c>
      <c r="W51">
        <f t="shared" si="30"/>
        <v>47.874846617021561</v>
      </c>
      <c r="X51">
        <f t="shared" si="31"/>
        <v>56.908775632609334</v>
      </c>
      <c r="Y51">
        <f t="shared" si="2"/>
        <v>1.188698860757829</v>
      </c>
      <c r="Z51">
        <f t="shared" si="32"/>
        <v>47.874846617021561</v>
      </c>
      <c r="AE51">
        <f t="shared" si="113"/>
        <v>0.45617016675691685</v>
      </c>
      <c r="AF51">
        <f t="shared" si="114"/>
        <v>0.6617736800706745</v>
      </c>
      <c r="AG51">
        <f t="shared" si="33"/>
        <v>1.3746655865993898</v>
      </c>
      <c r="AH51">
        <f t="shared" si="3"/>
        <v>0</v>
      </c>
      <c r="AI51">
        <f t="shared" si="4"/>
        <v>1.3746655865993898</v>
      </c>
      <c r="AJ51">
        <f t="shared" si="77"/>
        <v>1.3746655865993898</v>
      </c>
      <c r="AK51">
        <f t="shared" si="5"/>
        <v>0</v>
      </c>
      <c r="AL51">
        <f t="shared" si="6"/>
        <v>30</v>
      </c>
      <c r="AM51">
        <f t="shared" si="78"/>
        <v>30</v>
      </c>
      <c r="AO51">
        <f t="shared" si="79"/>
        <v>3.1978590290560844</v>
      </c>
      <c r="AQ51">
        <f t="shared" si="34"/>
        <v>0.84790518347057053</v>
      </c>
      <c r="AS51">
        <f t="shared" si="7"/>
        <v>0.35409473427315225</v>
      </c>
      <c r="AT51">
        <f t="shared" si="7"/>
        <v>-4.0357502652776427E-2</v>
      </c>
      <c r="AU51">
        <f t="shared" si="80"/>
        <v>0.31373723162037581</v>
      </c>
      <c r="AV51">
        <f t="shared" si="35"/>
        <v>1.1286347254495102</v>
      </c>
      <c r="AW51">
        <f t="shared" si="81"/>
        <v>-0.12863472544951016</v>
      </c>
      <c r="AX51">
        <f t="shared" si="8"/>
        <v>0.94000795798818904</v>
      </c>
      <c r="AY51">
        <f t="shared" si="82"/>
        <v>0.94000795798818904</v>
      </c>
      <c r="AZ51">
        <f t="shared" si="83"/>
        <v>0.77129368639925799</v>
      </c>
      <c r="BA51">
        <f t="shared" si="84"/>
        <v>-8.7907229286600191E-2</v>
      </c>
      <c r="BB51">
        <f t="shared" si="9"/>
        <v>25.448812867104408</v>
      </c>
      <c r="BC51">
        <f t="shared" si="85"/>
        <v>6.4113213029168246E-3</v>
      </c>
      <c r="BD51">
        <f t="shared" si="86"/>
        <v>2.0804589746077715E-3</v>
      </c>
      <c r="BE51">
        <f t="shared" si="87"/>
        <v>0.93725782599963781</v>
      </c>
      <c r="BF51">
        <f t="shared" si="88"/>
        <v>2.2197296377747988E-3</v>
      </c>
      <c r="BG51">
        <f t="shared" si="36"/>
        <v>3.2061338967221968E-3</v>
      </c>
      <c r="BH51" t="e">
        <f t="shared" si="37"/>
        <v>#NUM!</v>
      </c>
      <c r="BI51" t="e">
        <f t="shared" si="89"/>
        <v>#NUM!</v>
      </c>
      <c r="BJ51" t="e">
        <f t="shared" si="90"/>
        <v>#NUM!</v>
      </c>
      <c r="BK51" t="e">
        <f t="shared" si="91"/>
        <v>#NUM!</v>
      </c>
      <c r="BL51" t="e">
        <f t="shared" si="92"/>
        <v>#NUM!</v>
      </c>
      <c r="BM51">
        <f t="shared" si="38"/>
        <v>-1.2662986605151795E-5</v>
      </c>
      <c r="BN51">
        <f t="shared" si="93"/>
        <v>1.0894861160649987</v>
      </c>
      <c r="BO51">
        <f t="shared" si="94"/>
        <v>1.0006769546906231</v>
      </c>
      <c r="BP51">
        <f t="shared" si="95"/>
        <v>1.0887490822668464</v>
      </c>
      <c r="BQ51">
        <f t="shared" si="39"/>
        <v>1</v>
      </c>
      <c r="BR51">
        <f t="shared" si="40"/>
        <v>1</v>
      </c>
      <c r="BS51">
        <f t="shared" si="41"/>
        <v>1</v>
      </c>
      <c r="BT51">
        <f t="shared" si="10"/>
        <v>16.952231091222171</v>
      </c>
      <c r="BU51">
        <f t="shared" si="11"/>
        <v>-0.28735859360147115</v>
      </c>
      <c r="BV51">
        <f t="shared" si="12"/>
        <v>31412.618063115111</v>
      </c>
      <c r="BW51">
        <f t="shared" si="13"/>
        <v>1.3746655865993898</v>
      </c>
      <c r="BX51">
        <f t="shared" si="14"/>
        <v>3016.3449385450963</v>
      </c>
      <c r="BY51">
        <f t="shared" si="96"/>
        <v>1.6187778227438283E-4</v>
      </c>
      <c r="BZ51">
        <f t="shared" si="97"/>
        <v>1.6726203742578266E-3</v>
      </c>
      <c r="CA51">
        <f t="shared" si="98"/>
        <v>-2.3485162462361879</v>
      </c>
      <c r="CB51">
        <f t="shared" si="99"/>
        <v>9.55308387262418</v>
      </c>
      <c r="CC51">
        <f t="shared" si="100"/>
        <v>1.0957533790146624E-2</v>
      </c>
      <c r="CD51">
        <f t="shared" si="15"/>
        <v>47.874846617021561</v>
      </c>
      <c r="CE51" s="11">
        <f t="shared" si="16"/>
        <v>1756183703.0438938</v>
      </c>
      <c r="CF51" s="18">
        <f t="shared" si="42"/>
        <v>0.33262873062926729</v>
      </c>
      <c r="CG51" s="18">
        <f t="shared" si="17"/>
        <v>66.525746125853459</v>
      </c>
      <c r="CH51">
        <f t="shared" si="101"/>
        <v>6800</v>
      </c>
      <c r="CI51" s="4">
        <f t="shared" si="116"/>
        <v>2201.6543298449792</v>
      </c>
      <c r="CJ51" s="11"/>
      <c r="CK51" s="11"/>
      <c r="CL51" s="11"/>
      <c r="CM51" s="11"/>
      <c r="CN51" s="11"/>
      <c r="CO51" s="11"/>
      <c r="CP51" s="11"/>
      <c r="CQ51" s="13">
        <f t="shared" si="19"/>
        <v>3.1978590290560844</v>
      </c>
      <c r="CR51" s="14">
        <v>0.8</v>
      </c>
      <c r="CS51" s="14">
        <f t="shared" si="102"/>
        <v>0.65104799345581332</v>
      </c>
      <c r="CT51" s="14">
        <f t="shared" si="43"/>
        <v>-0.28528402144088166</v>
      </c>
      <c r="CU51" s="14">
        <f t="shared" si="103"/>
        <v>7.2296364788880407E-2</v>
      </c>
      <c r="CV51" s="14">
        <f t="shared" si="104"/>
        <v>-4.6558091155428361E-3</v>
      </c>
      <c r="CW51" s="14">
        <f t="shared" si="44"/>
        <v>7.4511192746676766E-2</v>
      </c>
      <c r="CX51" s="14">
        <f t="shared" si="45"/>
        <v>0.73667712520127115</v>
      </c>
      <c r="CY51" s="14">
        <f t="shared" si="46"/>
        <v>0.84655884373148127</v>
      </c>
      <c r="CZ51" s="14">
        <f t="shared" si="47"/>
        <v>4.6558843731481225E-2</v>
      </c>
      <c r="DA51" s="14">
        <v>0.85</v>
      </c>
      <c r="DB51" s="14">
        <f t="shared" si="48"/>
        <v>0.61275105266429497</v>
      </c>
      <c r="DC51" s="14">
        <f t="shared" si="49"/>
        <v>-0.2685026084149475</v>
      </c>
      <c r="DD51" s="14">
        <f t="shared" si="50"/>
        <v>6.4041070539631095E-2</v>
      </c>
      <c r="DE51" s="14">
        <f t="shared" si="51"/>
        <v>-3.4383530870640117E-3</v>
      </c>
      <c r="DF51" s="14">
        <f t="shared" si="52"/>
        <v>6.4238870653942237E-2</v>
      </c>
      <c r="DG51" s="14">
        <f t="shared" si="105"/>
        <v>0.76283811621747244</v>
      </c>
      <c r="DH51" s="14">
        <f t="shared" si="106"/>
        <v>0.84798067428933865</v>
      </c>
      <c r="DI51" s="14">
        <f t="shared" si="107"/>
        <v>-2.0193257106613238E-3</v>
      </c>
      <c r="DJ51" s="14">
        <f t="shared" si="108"/>
        <v>-0.97156338884285232</v>
      </c>
      <c r="DK51" s="14">
        <f t="shared" si="109"/>
        <v>0.84792157080654673</v>
      </c>
      <c r="DL51" s="14">
        <f t="shared" si="53"/>
        <v>0.85</v>
      </c>
      <c r="DM51" s="14">
        <f t="shared" si="54"/>
        <v>0.61275105266429497</v>
      </c>
      <c r="DN51" s="14">
        <f t="shared" si="55"/>
        <v>-0.2685026084149475</v>
      </c>
      <c r="DO51" s="14">
        <f t="shared" si="56"/>
        <v>6.4041070539631095E-2</v>
      </c>
      <c r="DP51" s="14">
        <f t="shared" si="57"/>
        <v>-3.4383530870640117E-3</v>
      </c>
      <c r="DQ51" s="14">
        <f t="shared" si="58"/>
        <v>6.4238870653942223E-2</v>
      </c>
      <c r="DR51" s="14">
        <f t="shared" si="59"/>
        <v>0.76283811621747244</v>
      </c>
      <c r="DS51" s="14">
        <f t="shared" si="60"/>
        <v>0.84798067428933865</v>
      </c>
      <c r="DT51" s="14">
        <f t="shared" si="61"/>
        <v>-2.0193257106613238E-3</v>
      </c>
      <c r="DU51" s="14">
        <f t="shared" si="62"/>
        <v>0.84792157080654673</v>
      </c>
      <c r="DV51" s="14">
        <f t="shared" si="63"/>
        <v>0.61425303081890803</v>
      </c>
      <c r="DW51" s="14">
        <f t="shared" si="64"/>
        <v>-0.2691607632243801</v>
      </c>
      <c r="DX51" s="14">
        <f t="shared" si="65"/>
        <v>6.4355410848356817E-2</v>
      </c>
      <c r="DY51" s="14">
        <f t="shared" si="66"/>
        <v>-3.4807007174848903E-3</v>
      </c>
      <c r="DZ51" s="14">
        <f t="shared" si="67"/>
        <v>6.4621684838936044E-2</v>
      </c>
      <c r="EA51" s="14">
        <f t="shared" si="68"/>
        <v>0.76182516444096182</v>
      </c>
      <c r="EB51" s="14">
        <f t="shared" si="69"/>
        <v>0.84790577402033607</v>
      </c>
      <c r="EC51" s="14">
        <f t="shared" si="70"/>
        <v>-1.5796786210664493E-5</v>
      </c>
      <c r="ED51" s="14">
        <f t="shared" si="71"/>
        <v>-0.96396304033906377</v>
      </c>
      <c r="EE51" s="14">
        <f t="shared" si="72"/>
        <v>0.84790518347057053</v>
      </c>
      <c r="EI51">
        <f t="shared" si="20"/>
        <v>2132.9719723804083</v>
      </c>
      <c r="ES51">
        <f t="shared" si="110"/>
        <v>7.1203264501725076</v>
      </c>
      <c r="ET51">
        <f t="shared" si="73"/>
        <v>0.10624561980990825</v>
      </c>
      <c r="EU51">
        <f t="shared" si="111"/>
        <v>1.3415808595351288</v>
      </c>
      <c r="EV51">
        <f t="shared" si="112"/>
        <v>1.6823677379789011E-2</v>
      </c>
    </row>
    <row r="52" spans="3:152">
      <c r="C52" s="4">
        <f t="shared" si="74"/>
        <v>2201.6543298449792</v>
      </c>
      <c r="D52" s="4">
        <f>Sheet6!D52</f>
        <v>2181.2890698795927</v>
      </c>
      <c r="E52" s="4">
        <f t="shared" si="21"/>
        <v>2268.0953188155781</v>
      </c>
      <c r="F52" s="4">
        <f t="shared" si="22"/>
        <v>-86.806248935985423</v>
      </c>
      <c r="G52" s="4">
        <f t="shared" si="115"/>
        <v>2191.4716998622862</v>
      </c>
      <c r="I52" s="4">
        <f t="shared" si="1"/>
        <v>2191.4716998622862</v>
      </c>
      <c r="M52">
        <f t="shared" si="23"/>
        <v>369.84952294479348</v>
      </c>
      <c r="O52">
        <f t="shared" si="24"/>
        <v>1.1871905684946225</v>
      </c>
      <c r="P52">
        <f t="shared" si="25"/>
        <v>6.7827059114016338E-3</v>
      </c>
      <c r="Q52">
        <f t="shared" si="26"/>
        <v>118.71905684946225</v>
      </c>
      <c r="R52">
        <f t="shared" si="75"/>
        <v>666.60750420973056</v>
      </c>
      <c r="S52">
        <f t="shared" si="27"/>
        <v>-81.290406775631652</v>
      </c>
      <c r="T52">
        <f t="shared" si="76"/>
        <v>0.77301504770552065</v>
      </c>
      <c r="U52">
        <f t="shared" si="28"/>
        <v>48.33</v>
      </c>
      <c r="V52">
        <f t="shared" si="29"/>
        <v>0.98932547374551871</v>
      </c>
      <c r="W52">
        <f t="shared" si="30"/>
        <v>47.814100146120914</v>
      </c>
      <c r="X52">
        <f t="shared" si="31"/>
        <v>56.764448734532095</v>
      </c>
      <c r="Y52">
        <f t="shared" si="2"/>
        <v>1.1871905684946225</v>
      </c>
      <c r="Z52">
        <f t="shared" si="32"/>
        <v>47.814100146120914</v>
      </c>
      <c r="AE52">
        <f t="shared" si="113"/>
        <v>0.45074757446899838</v>
      </c>
      <c r="AF52">
        <f t="shared" si="114"/>
        <v>0.6571011905837213</v>
      </c>
      <c r="AG52">
        <f t="shared" si="33"/>
        <v>1.3477864268613124</v>
      </c>
      <c r="AH52">
        <f t="shared" si="3"/>
        <v>0</v>
      </c>
      <c r="AI52">
        <f t="shared" si="4"/>
        <v>1.3477864268613124</v>
      </c>
      <c r="AJ52">
        <f t="shared" si="77"/>
        <v>1.3477864268613124</v>
      </c>
      <c r="AK52">
        <f t="shared" si="5"/>
        <v>0</v>
      </c>
      <c r="AL52">
        <f t="shared" si="6"/>
        <v>30</v>
      </c>
      <c r="AM52">
        <f t="shared" si="78"/>
        <v>30</v>
      </c>
      <c r="AO52">
        <f t="shared" si="79"/>
        <v>3.2855647674097246</v>
      </c>
      <c r="AQ52">
        <f t="shared" si="34"/>
        <v>0.84715080664113274</v>
      </c>
      <c r="AS52">
        <f t="shared" si="7"/>
        <v>0.35364543768023227</v>
      </c>
      <c r="AT52">
        <f t="shared" si="7"/>
        <v>-4.3125799367430426E-2</v>
      </c>
      <c r="AU52">
        <f t="shared" si="80"/>
        <v>0.31051963831280183</v>
      </c>
      <c r="AV52">
        <f t="shared" si="35"/>
        <v>1.1388826793749762</v>
      </c>
      <c r="AW52">
        <f t="shared" si="81"/>
        <v>-0.13888267937497623</v>
      </c>
      <c r="AX52">
        <f t="shared" si="8"/>
        <v>0.94268100915875297</v>
      </c>
      <c r="AY52">
        <f t="shared" si="82"/>
        <v>0.94268100915875297</v>
      </c>
      <c r="AZ52">
        <f t="shared" si="83"/>
        <v>0.77007055099691746</v>
      </c>
      <c r="BA52">
        <f t="shared" si="84"/>
        <v>-9.3907356189586136E-2</v>
      </c>
      <c r="BB52">
        <f t="shared" si="9"/>
        <v>25.432662253769315</v>
      </c>
      <c r="BC52">
        <f t="shared" si="85"/>
        <v>6.2879548117471384E-3</v>
      </c>
      <c r="BD52">
        <f t="shared" si="86"/>
        <v>2.0774526151717061E-3</v>
      </c>
      <c r="BE52">
        <f t="shared" si="87"/>
        <v>0.93843610445088121</v>
      </c>
      <c r="BF52">
        <f t="shared" si="88"/>
        <v>2.2137390125109391E-3</v>
      </c>
      <c r="BG52">
        <f t="shared" si="36"/>
        <v>3.1924105155213241E-3</v>
      </c>
      <c r="BH52" t="e">
        <f t="shared" si="37"/>
        <v>#NUM!</v>
      </c>
      <c r="BI52" t="e">
        <f t="shared" si="89"/>
        <v>#NUM!</v>
      </c>
      <c r="BJ52" t="e">
        <f t="shared" si="90"/>
        <v>#NUM!</v>
      </c>
      <c r="BK52" t="e">
        <f t="shared" si="91"/>
        <v>#NUM!</v>
      </c>
      <c r="BL52" t="e">
        <f t="shared" si="92"/>
        <v>#NUM!</v>
      </c>
      <c r="BM52">
        <f t="shared" si="38"/>
        <v>-1.3446048930980505E-5</v>
      </c>
      <c r="BN52">
        <f t="shared" si="93"/>
        <v>1.0895409368913715</v>
      </c>
      <c r="BO52">
        <f t="shared" si="94"/>
        <v>1.0007188326572167</v>
      </c>
      <c r="BP52">
        <f t="shared" si="95"/>
        <v>1.0887583018681728</v>
      </c>
      <c r="BQ52">
        <f t="shared" si="39"/>
        <v>1</v>
      </c>
      <c r="BR52">
        <f t="shared" si="40"/>
        <v>1</v>
      </c>
      <c r="BS52">
        <f t="shared" si="41"/>
        <v>1</v>
      </c>
      <c r="BT52">
        <f t="shared" si="10"/>
        <v>16.909238373461388</v>
      </c>
      <c r="BU52">
        <f t="shared" si="11"/>
        <v>-0.31576934282679814</v>
      </c>
      <c r="BV52">
        <f t="shared" si="12"/>
        <v>31278.025383984976</v>
      </c>
      <c r="BW52">
        <f t="shared" si="13"/>
        <v>1.3477864268613124</v>
      </c>
      <c r="BX52">
        <f t="shared" si="14"/>
        <v>3063.3186893718889</v>
      </c>
      <c r="BY52">
        <f t="shared" si="96"/>
        <v>1.6187778227438283E-4</v>
      </c>
      <c r="BZ52">
        <f t="shared" si="97"/>
        <v>1.6469719645899727E-3</v>
      </c>
      <c r="CA52">
        <f t="shared" si="98"/>
        <v>-2.3544162444802055</v>
      </c>
      <c r="CB52">
        <f t="shared" si="99"/>
        <v>9.5746743566496573</v>
      </c>
      <c r="CC52">
        <f t="shared" si="100"/>
        <v>1.0908171960748659E-2</v>
      </c>
      <c r="CD52">
        <f t="shared" si="15"/>
        <v>47.814100146120914</v>
      </c>
      <c r="CE52" s="11">
        <f t="shared" si="16"/>
        <v>1735525089.2174313</v>
      </c>
      <c r="CF52" s="18">
        <f t="shared" si="42"/>
        <v>0.33220494485299479</v>
      </c>
      <c r="CG52" s="18">
        <f t="shared" si="17"/>
        <v>66.440988970598951</v>
      </c>
      <c r="CH52">
        <f t="shared" si="101"/>
        <v>7000</v>
      </c>
      <c r="CI52" s="4">
        <f t="shared" si="116"/>
        <v>2268.0953188155781</v>
      </c>
      <c r="CJ52" s="11"/>
      <c r="CK52" s="11"/>
      <c r="CL52" s="11"/>
      <c r="CM52" s="11"/>
      <c r="CN52" s="11"/>
      <c r="CO52" s="11"/>
      <c r="CP52" s="11"/>
      <c r="CQ52" s="13">
        <f t="shared" si="19"/>
        <v>3.2855647674097246</v>
      </c>
      <c r="CR52" s="14">
        <v>0.8</v>
      </c>
      <c r="CS52" s="14">
        <f t="shared" si="102"/>
        <v>0.66890389155853625</v>
      </c>
      <c r="CT52" s="14">
        <f t="shared" si="43"/>
        <v>-0.29310833311742035</v>
      </c>
      <c r="CU52" s="14">
        <f t="shared" si="103"/>
        <v>7.6316403642965616E-2</v>
      </c>
      <c r="CV52" s="14">
        <f t="shared" si="104"/>
        <v>-5.3302644432076827E-3</v>
      </c>
      <c r="CW52" s="14">
        <f t="shared" si="44"/>
        <v>7.9678118481762553E-2</v>
      </c>
      <c r="CX52" s="14">
        <f t="shared" si="45"/>
        <v>0.72426439120354125</v>
      </c>
      <c r="CY52" s="14">
        <f t="shared" si="46"/>
        <v>0.84624635894319045</v>
      </c>
      <c r="CZ52" s="14">
        <f t="shared" si="47"/>
        <v>4.6246358943190402E-2</v>
      </c>
      <c r="DA52" s="14">
        <v>0.85</v>
      </c>
      <c r="DB52" s="14">
        <f t="shared" si="48"/>
        <v>0.62955660381979883</v>
      </c>
      <c r="DC52" s="14">
        <f t="shared" si="49"/>
        <v>-0.27586666646345448</v>
      </c>
      <c r="DD52" s="14">
        <f t="shared" si="50"/>
        <v>6.7602073815222138E-2</v>
      </c>
      <c r="DE52" s="14">
        <f t="shared" si="51"/>
        <v>-3.9364438593470609E-3</v>
      </c>
      <c r="DF52" s="14">
        <f t="shared" si="52"/>
        <v>6.8614158726098384E-2</v>
      </c>
      <c r="DG52" s="14">
        <f t="shared" si="105"/>
        <v>0.75144126184993021</v>
      </c>
      <c r="DH52" s="14">
        <f t="shared" si="106"/>
        <v>0.84723136122502551</v>
      </c>
      <c r="DI52" s="14">
        <f t="shared" si="107"/>
        <v>-2.7686387749744634E-3</v>
      </c>
      <c r="DJ52" s="14">
        <f t="shared" si="108"/>
        <v>-0.98029995436329864</v>
      </c>
      <c r="DK52" s="14">
        <f t="shared" si="109"/>
        <v>0.84717572283600406</v>
      </c>
      <c r="DL52" s="14">
        <f t="shared" si="53"/>
        <v>0.85</v>
      </c>
      <c r="DM52" s="14">
        <f t="shared" si="54"/>
        <v>0.62955660381979883</v>
      </c>
      <c r="DN52" s="14">
        <f t="shared" si="55"/>
        <v>-0.27586666646345448</v>
      </c>
      <c r="DO52" s="14">
        <f t="shared" si="56"/>
        <v>6.7602073815222138E-2</v>
      </c>
      <c r="DP52" s="14">
        <f t="shared" si="57"/>
        <v>-3.9364438593470609E-3</v>
      </c>
      <c r="DQ52" s="14">
        <f t="shared" si="58"/>
        <v>6.8614158726098384E-2</v>
      </c>
      <c r="DR52" s="14">
        <f t="shared" si="59"/>
        <v>0.75144126184993021</v>
      </c>
      <c r="DS52" s="14">
        <f t="shared" si="60"/>
        <v>0.84723136122502551</v>
      </c>
      <c r="DT52" s="14">
        <f t="shared" si="61"/>
        <v>-2.7686387749744634E-3</v>
      </c>
      <c r="DU52" s="14">
        <f t="shared" si="62"/>
        <v>0.84717572283600406</v>
      </c>
      <c r="DV52" s="14">
        <f t="shared" si="63"/>
        <v>0.63165539193622289</v>
      </c>
      <c r="DW52" s="14">
        <f t="shared" si="64"/>
        <v>-0.27678633862284102</v>
      </c>
      <c r="DX52" s="14">
        <f t="shared" si="65"/>
        <v>6.8053562780655052E-2</v>
      </c>
      <c r="DY52" s="14">
        <f t="shared" si="66"/>
        <v>-4.0024985308804604E-3</v>
      </c>
      <c r="DZ52" s="14">
        <f t="shared" si="67"/>
        <v>6.9174933468443209E-2</v>
      </c>
      <c r="EA52" s="14">
        <f t="shared" si="68"/>
        <v>0.75000850453889611</v>
      </c>
      <c r="EB52" s="14">
        <f t="shared" si="69"/>
        <v>0.84715151109093911</v>
      </c>
      <c r="EC52" s="14">
        <f t="shared" si="70"/>
        <v>-2.4211745064950385E-5</v>
      </c>
      <c r="ED52" s="14">
        <f t="shared" si="71"/>
        <v>-0.97172723162431218</v>
      </c>
      <c r="EE52" s="14">
        <f t="shared" si="72"/>
        <v>0.84715080664113274</v>
      </c>
      <c r="EI52">
        <f t="shared" si="20"/>
        <v>2191.4716998622862</v>
      </c>
      <c r="ES52">
        <f t="shared" si="110"/>
        <v>7.3220519377844679</v>
      </c>
      <c r="ET52">
        <f t="shared" si="73"/>
        <v>0.10925565728680925</v>
      </c>
      <c r="EU52">
        <f t="shared" si="111"/>
        <v>1.3560571699650459</v>
      </c>
      <c r="EV52">
        <f t="shared" si="112"/>
        <v>1.700521304690265E-2</v>
      </c>
    </row>
    <row r="53" spans="3:152">
      <c r="C53" s="4">
        <f t="shared" si="74"/>
        <v>2268.0953188155781</v>
      </c>
      <c r="D53" s="4">
        <f>Sheet6!D53</f>
        <v>2229.8266801735745</v>
      </c>
      <c r="E53" s="4">
        <f t="shared" si="21"/>
        <v>2334.4531267533762</v>
      </c>
      <c r="F53" s="4">
        <f t="shared" si="22"/>
        <v>-104.62644657980172</v>
      </c>
      <c r="G53" s="4">
        <f t="shared" si="115"/>
        <v>2248.9609994945763</v>
      </c>
      <c r="I53" s="4">
        <f t="shared" si="1"/>
        <v>2248.9609994945763</v>
      </c>
      <c r="M53">
        <f t="shared" si="23"/>
        <v>380.47390511632437</v>
      </c>
      <c r="O53">
        <f t="shared" si="24"/>
        <v>1.1857101925119595</v>
      </c>
      <c r="P53">
        <f t="shared" si="25"/>
        <v>6.6051638383306157E-3</v>
      </c>
      <c r="Q53">
        <f t="shared" si="26"/>
        <v>118.57101925119595</v>
      </c>
      <c r="R53">
        <f t="shared" si="75"/>
        <v>665.77627309546529</v>
      </c>
      <c r="S53">
        <f t="shared" si="27"/>
        <v>-86.180151992012568</v>
      </c>
      <c r="T53">
        <f t="shared" si="76"/>
        <v>0.77195260948836764</v>
      </c>
      <c r="U53">
        <f t="shared" si="28"/>
        <v>48.33</v>
      </c>
      <c r="V53">
        <f t="shared" si="29"/>
        <v>0.98809182709329968</v>
      </c>
      <c r="W53">
        <f t="shared" si="30"/>
        <v>47.754478003419173</v>
      </c>
      <c r="X53">
        <f t="shared" si="31"/>
        <v>56.622971306742286</v>
      </c>
      <c r="Y53">
        <f t="shared" si="2"/>
        <v>1.1857101925119595</v>
      </c>
      <c r="Z53">
        <f t="shared" si="32"/>
        <v>47.754478003419173</v>
      </c>
      <c r="AE53">
        <f t="shared" si="113"/>
        <v>0.44558670613426754</v>
      </c>
      <c r="AF53">
        <f t="shared" si="114"/>
        <v>0.65262312609694217</v>
      </c>
      <c r="AG53">
        <f t="shared" si="33"/>
        <v>1.3224466227921217</v>
      </c>
      <c r="AH53">
        <f t="shared" si="3"/>
        <v>0</v>
      </c>
      <c r="AI53">
        <f t="shared" si="4"/>
        <v>1.3224466227921217</v>
      </c>
      <c r="AJ53">
        <f t="shared" si="77"/>
        <v>1.3224466227921217</v>
      </c>
      <c r="AK53">
        <f t="shared" si="5"/>
        <v>0</v>
      </c>
      <c r="AL53">
        <f t="shared" si="6"/>
        <v>30</v>
      </c>
      <c r="AM53">
        <f t="shared" si="78"/>
        <v>30</v>
      </c>
      <c r="AO53">
        <f t="shared" si="79"/>
        <v>3.371755621431149</v>
      </c>
      <c r="AQ53">
        <f t="shared" si="34"/>
        <v>0.84661779708637042</v>
      </c>
      <c r="AS53">
        <f t="shared" si="7"/>
        <v>0.35320445690914676</v>
      </c>
      <c r="AT53">
        <f t="shared" si="7"/>
        <v>-4.5719883706822728E-2</v>
      </c>
      <c r="AU53">
        <f t="shared" si="80"/>
        <v>0.30748457320232403</v>
      </c>
      <c r="AV53">
        <f t="shared" si="35"/>
        <v>1.1486900081869771</v>
      </c>
      <c r="AW53">
        <f t="shared" si="81"/>
        <v>-0.14869000818697709</v>
      </c>
      <c r="AX53">
        <f t="shared" si="8"/>
        <v>0.94517716812243158</v>
      </c>
      <c r="AY53">
        <f t="shared" si="82"/>
        <v>0.94517716812243158</v>
      </c>
      <c r="AZ53">
        <f t="shared" si="83"/>
        <v>0.76887043174795211</v>
      </c>
      <c r="BA53">
        <f t="shared" si="84"/>
        <v>-9.9524980609667454E-2</v>
      </c>
      <c r="BB53">
        <f t="shared" si="9"/>
        <v>25.416800585198995</v>
      </c>
      <c r="BC53">
        <f t="shared" si="85"/>
        <v>6.1716594892747808E-3</v>
      </c>
      <c r="BD53">
        <f t="shared" si="86"/>
        <v>2.0746026903709354E-3</v>
      </c>
      <c r="BE53">
        <f t="shared" si="87"/>
        <v>0.93954793571577966</v>
      </c>
      <c r="BF53">
        <f t="shared" si="88"/>
        <v>2.2080860502241774E-3</v>
      </c>
      <c r="BG53">
        <f t="shared" si="36"/>
        <v>3.1792959169672954E-3</v>
      </c>
      <c r="BH53" t="e">
        <f t="shared" si="37"/>
        <v>#NUM!</v>
      </c>
      <c r="BI53" t="e">
        <f t="shared" si="89"/>
        <v>#NUM!</v>
      </c>
      <c r="BJ53" t="e">
        <f t="shared" si="90"/>
        <v>#NUM!</v>
      </c>
      <c r="BK53" t="e">
        <f t="shared" si="91"/>
        <v>#NUM!</v>
      </c>
      <c r="BL53" t="e">
        <f t="shared" si="92"/>
        <v>#NUM!</v>
      </c>
      <c r="BM53">
        <f t="shared" si="38"/>
        <v>-1.416857451726705E-5</v>
      </c>
      <c r="BN53">
        <f t="shared" si="93"/>
        <v>1.0895915221862236</v>
      </c>
      <c r="BO53">
        <f t="shared" si="94"/>
        <v>1.0007574747865706</v>
      </c>
      <c r="BP53">
        <f t="shared" si="95"/>
        <v>1.0887668087801177</v>
      </c>
      <c r="BQ53">
        <f t="shared" si="39"/>
        <v>1</v>
      </c>
      <c r="BR53">
        <f t="shared" si="40"/>
        <v>1</v>
      </c>
      <c r="BS53">
        <f t="shared" si="41"/>
        <v>1</v>
      </c>
      <c r="BT53">
        <f t="shared" si="10"/>
        <v>16.867094468177463</v>
      </c>
      <c r="BU53">
        <f t="shared" si="11"/>
        <v>-0.34375835631959639</v>
      </c>
      <c r="BV53">
        <f t="shared" si="12"/>
        <v>31145.827637407601</v>
      </c>
      <c r="BW53">
        <f t="shared" si="13"/>
        <v>1.3224466227921217</v>
      </c>
      <c r="BX53">
        <f t="shared" si="14"/>
        <v>3108.8205582601126</v>
      </c>
      <c r="BY53">
        <f t="shared" si="96"/>
        <v>1.6187778227438283E-4</v>
      </c>
      <c r="BZ53">
        <f t="shared" si="97"/>
        <v>1.6228662624463617E-3</v>
      </c>
      <c r="CA53">
        <f t="shared" si="98"/>
        <v>-2.3600441101896066</v>
      </c>
      <c r="CB53">
        <f t="shared" si="99"/>
        <v>9.5952754043946662</v>
      </c>
      <c r="CC53">
        <f t="shared" si="100"/>
        <v>1.0861382572150838E-2</v>
      </c>
      <c r="CD53">
        <f t="shared" si="15"/>
        <v>47.754478003419173</v>
      </c>
      <c r="CE53" s="11">
        <f t="shared" si="16"/>
        <v>1715643355.4016311</v>
      </c>
      <c r="CF53" s="18">
        <f t="shared" si="42"/>
        <v>0.33178903968899093</v>
      </c>
      <c r="CG53" s="18">
        <f t="shared" si="17"/>
        <v>66.357807937798185</v>
      </c>
      <c r="CH53">
        <f t="shared" si="101"/>
        <v>7200</v>
      </c>
      <c r="CI53" s="4">
        <f t="shared" si="116"/>
        <v>2334.4531267533762</v>
      </c>
      <c r="CJ53" s="11"/>
      <c r="CK53" s="11"/>
      <c r="CL53" s="11"/>
      <c r="CM53" s="11"/>
      <c r="CN53" s="11"/>
      <c r="CO53" s="11"/>
      <c r="CP53" s="11"/>
      <c r="CQ53" s="13">
        <f t="shared" si="19"/>
        <v>3.371755621431149</v>
      </c>
      <c r="CR53" s="14">
        <v>0.8</v>
      </c>
      <c r="CS53" s="14">
        <f t="shared" si="102"/>
        <v>0.68645137631475284</v>
      </c>
      <c r="CT53" s="14">
        <f t="shared" si="43"/>
        <v>-0.30079750053325666</v>
      </c>
      <c r="CU53" s="14">
        <f t="shared" si="103"/>
        <v>8.0372968958635202E-2</v>
      </c>
      <c r="CV53" s="14">
        <f t="shared" si="104"/>
        <v>-6.0670705226137473E-3</v>
      </c>
      <c r="CW53" s="14">
        <f t="shared" si="44"/>
        <v>8.5001317827798739E-2</v>
      </c>
      <c r="CX53" s="14">
        <f t="shared" si="45"/>
        <v>0.71195087213295338</v>
      </c>
      <c r="CY53" s="14">
        <f t="shared" si="46"/>
        <v>0.84615930130794403</v>
      </c>
      <c r="CZ53" s="14">
        <f t="shared" si="47"/>
        <v>4.615930130794399E-2</v>
      </c>
      <c r="DA53" s="14">
        <v>0.85</v>
      </c>
      <c r="DB53" s="14">
        <f t="shared" si="48"/>
        <v>0.64607188359035572</v>
      </c>
      <c r="DC53" s="14">
        <f t="shared" si="49"/>
        <v>-0.2831035299136534</v>
      </c>
      <c r="DD53" s="14">
        <f t="shared" si="50"/>
        <v>7.1195432710763382E-2</v>
      </c>
      <c r="DE53" s="14">
        <f t="shared" si="51"/>
        <v>-4.4805811714279942E-3</v>
      </c>
      <c r="DF53" s="14">
        <f t="shared" si="52"/>
        <v>7.3114985700151028E-2</v>
      </c>
      <c r="DG53" s="14">
        <f t="shared" si="105"/>
        <v>0.74011344417807023</v>
      </c>
      <c r="DH53" s="14">
        <f t="shared" si="106"/>
        <v>0.84668586785610711</v>
      </c>
      <c r="DI53" s="14">
        <f t="shared" si="107"/>
        <v>-3.3141321438928673E-3</v>
      </c>
      <c r="DJ53" s="14">
        <f t="shared" si="108"/>
        <v>-0.98946866903673847</v>
      </c>
      <c r="DK53" s="14">
        <f t="shared" si="109"/>
        <v>0.84665059415461907</v>
      </c>
      <c r="DL53" s="14">
        <f t="shared" si="53"/>
        <v>0.85</v>
      </c>
      <c r="DM53" s="14">
        <f t="shared" si="54"/>
        <v>0.64607188359035572</v>
      </c>
      <c r="DN53" s="14">
        <f t="shared" si="55"/>
        <v>-0.2831035299136534</v>
      </c>
      <c r="DO53" s="14">
        <f t="shared" si="56"/>
        <v>7.1195432710763382E-2</v>
      </c>
      <c r="DP53" s="14">
        <f t="shared" si="57"/>
        <v>-4.4805811714279942E-3</v>
      </c>
      <c r="DQ53" s="14">
        <f t="shared" si="58"/>
        <v>7.3114985700151028E-2</v>
      </c>
      <c r="DR53" s="14">
        <f t="shared" si="59"/>
        <v>0.74011344417807023</v>
      </c>
      <c r="DS53" s="14">
        <f t="shared" si="60"/>
        <v>0.84668586785610711</v>
      </c>
      <c r="DT53" s="14">
        <f t="shared" si="61"/>
        <v>-3.3141321438928673E-3</v>
      </c>
      <c r="DU53" s="14">
        <f t="shared" si="62"/>
        <v>0.84665059415461907</v>
      </c>
      <c r="DV53" s="14">
        <f t="shared" si="63"/>
        <v>0.64862778676738531</v>
      </c>
      <c r="DW53" s="14">
        <f t="shared" si="64"/>
        <v>-0.28422350623503961</v>
      </c>
      <c r="DX53" s="14">
        <f t="shared" si="65"/>
        <v>7.1759854649776619E-2</v>
      </c>
      <c r="DY53" s="14">
        <f t="shared" si="66"/>
        <v>-4.5699125624890447E-3</v>
      </c>
      <c r="DZ53" s="14">
        <f t="shared" si="67"/>
        <v>7.3829777697612106E-2</v>
      </c>
      <c r="EA53" s="14">
        <f t="shared" si="68"/>
        <v>0.73834972674005483</v>
      </c>
      <c r="EB53" s="14">
        <f t="shared" si="69"/>
        <v>0.84661845716553707</v>
      </c>
      <c r="EC53" s="14">
        <f t="shared" si="70"/>
        <v>-3.2136989081998912E-5</v>
      </c>
      <c r="ED53" s="14">
        <f t="shared" si="71"/>
        <v>-0.97987383623187962</v>
      </c>
      <c r="EE53" s="14">
        <f t="shared" si="72"/>
        <v>0.84661779708637042</v>
      </c>
      <c r="EI53">
        <f t="shared" si="20"/>
        <v>2248.9609994945763</v>
      </c>
      <c r="ES53">
        <f t="shared" si="110"/>
        <v>7.5187933224838384</v>
      </c>
      <c r="ET53">
        <f t="shared" si="73"/>
        <v>0.11219132470401563</v>
      </c>
      <c r="EU53">
        <f t="shared" si="111"/>
        <v>1.3704376052663434</v>
      </c>
      <c r="EV53">
        <f t="shared" si="112"/>
        <v>1.7185546421794259E-2</v>
      </c>
    </row>
    <row r="54" spans="3:152">
      <c r="C54" s="4">
        <f t="shared" si="74"/>
        <v>2334.4531267533762</v>
      </c>
      <c r="D54" s="4">
        <f>Sheet6!D54</f>
        <v>2276.3479641442791</v>
      </c>
      <c r="E54" s="4">
        <f t="shared" si="21"/>
        <v>2400.7293802389554</v>
      </c>
      <c r="F54" s="4">
        <f t="shared" si="22"/>
        <v>-124.3814160946763</v>
      </c>
      <c r="G54" s="4">
        <f t="shared" si="115"/>
        <v>2305.4005454488279</v>
      </c>
      <c r="I54" s="4">
        <f t="shared" si="1"/>
        <v>2305.4005454488279</v>
      </c>
      <c r="M54">
        <f t="shared" si="23"/>
        <v>390.92907686419318</v>
      </c>
      <c r="O54">
        <f t="shared" si="24"/>
        <v>1.1842586438968186</v>
      </c>
      <c r="P54">
        <f t="shared" si="25"/>
        <v>6.4409866728534293E-3</v>
      </c>
      <c r="Q54">
        <f t="shared" si="26"/>
        <v>118.42586438968186</v>
      </c>
      <c r="R54">
        <f t="shared" si="75"/>
        <v>664.96122854806367</v>
      </c>
      <c r="S54">
        <f t="shared" si="27"/>
        <v>-90.772230589980481</v>
      </c>
      <c r="T54">
        <f t="shared" si="76"/>
        <v>0.77090709231358079</v>
      </c>
      <c r="U54">
        <f t="shared" si="28"/>
        <v>48.33</v>
      </c>
      <c r="V54">
        <f t="shared" si="29"/>
        <v>0.98688220324734888</v>
      </c>
      <c r="W54">
        <f t="shared" si="30"/>
        <v>47.69601688294437</v>
      </c>
      <c r="X54">
        <f t="shared" si="31"/>
        <v>56.484420273075465</v>
      </c>
      <c r="Y54">
        <f t="shared" si="2"/>
        <v>1.1842586438968186</v>
      </c>
      <c r="Z54">
        <f t="shared" si="32"/>
        <v>47.69601688294437</v>
      </c>
      <c r="AE54">
        <f t="shared" si="113"/>
        <v>0.44067409001050101</v>
      </c>
      <c r="AF54">
        <f t="shared" si="114"/>
        <v>0.64833201701896792</v>
      </c>
      <c r="AG54">
        <f t="shared" si="33"/>
        <v>1.2985450760579222</v>
      </c>
      <c r="AH54">
        <f t="shared" si="3"/>
        <v>0</v>
      </c>
      <c r="AI54">
        <f t="shared" si="4"/>
        <v>1.2985450760579222</v>
      </c>
      <c r="AJ54">
        <f t="shared" si="77"/>
        <v>1.2985450760579222</v>
      </c>
      <c r="AK54">
        <f t="shared" si="5"/>
        <v>0</v>
      </c>
      <c r="AL54">
        <f t="shared" si="6"/>
        <v>30</v>
      </c>
      <c r="AM54">
        <f t="shared" si="78"/>
        <v>30</v>
      </c>
      <c r="AO54">
        <f t="shared" si="79"/>
        <v>3.4563726318573131</v>
      </c>
      <c r="AQ54">
        <f t="shared" si="34"/>
        <v>0.84629284103641456</v>
      </c>
      <c r="AS54">
        <f t="shared" si="7"/>
        <v>0.35277206335840744</v>
      </c>
      <c r="AT54">
        <f t="shared" si="7"/>
        <v>-4.815605136977999E-2</v>
      </c>
      <c r="AU54">
        <f t="shared" si="80"/>
        <v>0.30461601198862742</v>
      </c>
      <c r="AV54">
        <f t="shared" si="35"/>
        <v>1.1580877218351144</v>
      </c>
      <c r="AW54">
        <f t="shared" si="81"/>
        <v>-0.15808772183511444</v>
      </c>
      <c r="AX54">
        <f t="shared" si="8"/>
        <v>0.94751385063758409</v>
      </c>
      <c r="AY54">
        <f t="shared" si="82"/>
        <v>0.94751385063758409</v>
      </c>
      <c r="AZ54">
        <f t="shared" si="83"/>
        <v>0.76769404608797276</v>
      </c>
      <c r="BA54">
        <f t="shared" si="84"/>
        <v>-0.10479603619328265</v>
      </c>
      <c r="BB54">
        <f t="shared" si="9"/>
        <v>25.401238173666577</v>
      </c>
      <c r="BC54">
        <f t="shared" si="85"/>
        <v>6.0619706867739258E-3</v>
      </c>
      <c r="BD54">
        <f t="shared" si="86"/>
        <v>2.0719004936401238E-3</v>
      </c>
      <c r="BE54">
        <f t="shared" si="87"/>
        <v>0.94059757278446443</v>
      </c>
      <c r="BF54">
        <f t="shared" si="88"/>
        <v>2.2027491390464119E-3</v>
      </c>
      <c r="BG54">
        <f t="shared" si="36"/>
        <v>3.1667589828783551E-3</v>
      </c>
      <c r="BH54" t="e">
        <f t="shared" si="37"/>
        <v>#NUM!</v>
      </c>
      <c r="BI54" t="e">
        <f t="shared" si="89"/>
        <v>#NUM!</v>
      </c>
      <c r="BJ54" t="e">
        <f t="shared" si="90"/>
        <v>#NUM!</v>
      </c>
      <c r="BK54" t="e">
        <f t="shared" si="91"/>
        <v>#NUM!</v>
      </c>
      <c r="BL54" t="e">
        <f t="shared" si="92"/>
        <v>#NUM!</v>
      </c>
      <c r="BM54">
        <f t="shared" si="38"/>
        <v>-1.4837087397762244E-5</v>
      </c>
      <c r="BN54">
        <f t="shared" si="93"/>
        <v>1.0896383281272488</v>
      </c>
      <c r="BO54">
        <f t="shared" si="94"/>
        <v>1.0007932296191038</v>
      </c>
      <c r="BP54">
        <f t="shared" si="95"/>
        <v>1.0887746798026992</v>
      </c>
      <c r="BQ54">
        <f t="shared" si="39"/>
        <v>1</v>
      </c>
      <c r="BR54">
        <f t="shared" si="40"/>
        <v>1</v>
      </c>
      <c r="BS54">
        <f t="shared" si="41"/>
        <v>1</v>
      </c>
      <c r="BT54">
        <f t="shared" si="10"/>
        <v>16.825822289773722</v>
      </c>
      <c r="BU54">
        <f t="shared" si="11"/>
        <v>-0.37130150171435028</v>
      </c>
      <c r="BV54">
        <f t="shared" si="12"/>
        <v>31016.113504660392</v>
      </c>
      <c r="BW54">
        <f t="shared" si="13"/>
        <v>1.2985450760579222</v>
      </c>
      <c r="BX54">
        <f t="shared" si="14"/>
        <v>3152.857038312432</v>
      </c>
      <c r="BY54">
        <f t="shared" si="96"/>
        <v>1.6187778227438283E-4</v>
      </c>
      <c r="BZ54">
        <f t="shared" si="97"/>
        <v>1.6001994187153014E-3</v>
      </c>
      <c r="CA54">
        <f t="shared" si="98"/>
        <v>-2.3654113422626253</v>
      </c>
      <c r="CB54">
        <f t="shared" si="99"/>
        <v>9.614928133096063</v>
      </c>
      <c r="CC54">
        <f t="shared" si="100"/>
        <v>1.0817027034121851E-2</v>
      </c>
      <c r="CD54">
        <f t="shared" si="15"/>
        <v>47.69601688294437</v>
      </c>
      <c r="CE54" s="11">
        <f t="shared" si="16"/>
        <v>1696511505.2379439</v>
      </c>
      <c r="CF54" s="18">
        <f t="shared" si="42"/>
        <v>0.33138126742789542</v>
      </c>
      <c r="CG54" s="18">
        <f t="shared" si="17"/>
        <v>66.27625348557909</v>
      </c>
      <c r="CH54">
        <f t="shared" si="101"/>
        <v>7400</v>
      </c>
      <c r="CI54" s="4">
        <f t="shared" si="116"/>
        <v>2400.7293802389554</v>
      </c>
      <c r="CJ54" s="11"/>
      <c r="CK54" s="11"/>
      <c r="CL54" s="11"/>
      <c r="CM54" s="11"/>
      <c r="CN54" s="11"/>
      <c r="CO54" s="11"/>
      <c r="CP54" s="11"/>
      <c r="CQ54" s="13">
        <f t="shared" si="19"/>
        <v>3.4563726318573131</v>
      </c>
      <c r="CR54" s="14">
        <v>0.8</v>
      </c>
      <c r="CS54" s="14">
        <f t="shared" si="102"/>
        <v>0.70367844428417647</v>
      </c>
      <c r="CT54" s="14">
        <f t="shared" si="43"/>
        <v>-0.30834626387690123</v>
      </c>
      <c r="CU54" s="14">
        <f t="shared" si="103"/>
        <v>8.445764086289545E-2</v>
      </c>
      <c r="CV54" s="14">
        <f t="shared" si="104"/>
        <v>-6.8675428874640674E-3</v>
      </c>
      <c r="CW54" s="14">
        <f t="shared" si="44"/>
        <v>9.0472364704816233E-2</v>
      </c>
      <c r="CX54" s="14">
        <f t="shared" si="45"/>
        <v>0.69976355646467414</v>
      </c>
      <c r="CY54" s="14">
        <f t="shared" si="46"/>
        <v>0.8462881835610695</v>
      </c>
      <c r="CZ54" s="14">
        <f t="shared" si="47"/>
        <v>4.6288183561069451E-2</v>
      </c>
      <c r="DA54" s="14">
        <v>0.85</v>
      </c>
      <c r="DB54" s="14">
        <f t="shared" si="48"/>
        <v>0.66228559462040137</v>
      </c>
      <c r="DC54" s="14">
        <f t="shared" si="49"/>
        <v>-0.29020824835473052</v>
      </c>
      <c r="DD54" s="14">
        <f t="shared" si="50"/>
        <v>7.4813688792045793E-2</v>
      </c>
      <c r="DE54" s="14">
        <f t="shared" si="51"/>
        <v>-5.0717365556992855E-3</v>
      </c>
      <c r="DF54" s="14">
        <f t="shared" si="52"/>
        <v>7.7734067636353127E-2</v>
      </c>
      <c r="DG54" s="14">
        <f t="shared" si="105"/>
        <v>0.72887967710744828</v>
      </c>
      <c r="DH54" s="14">
        <f t="shared" si="106"/>
        <v>0.84633595911204806</v>
      </c>
      <c r="DI54" s="14">
        <f t="shared" si="107"/>
        <v>-3.6640408879519137E-3</v>
      </c>
      <c r="DJ54" s="14">
        <f t="shared" si="108"/>
        <v>-0.99904448898042864</v>
      </c>
      <c r="DK54" s="14">
        <f t="shared" si="109"/>
        <v>0.84633245473212981</v>
      </c>
      <c r="DL54" s="14">
        <f t="shared" si="53"/>
        <v>0.85</v>
      </c>
      <c r="DM54" s="14">
        <f t="shared" si="54"/>
        <v>0.66228559462040137</v>
      </c>
      <c r="DN54" s="14">
        <f t="shared" si="55"/>
        <v>-0.29020824835473052</v>
      </c>
      <c r="DO54" s="14">
        <f t="shared" si="56"/>
        <v>7.4813688792045793E-2</v>
      </c>
      <c r="DP54" s="14">
        <f t="shared" si="57"/>
        <v>-5.0717365556992855E-3</v>
      </c>
      <c r="DQ54" s="14">
        <f t="shared" si="58"/>
        <v>7.7734067636353127E-2</v>
      </c>
      <c r="DR54" s="14">
        <f t="shared" si="59"/>
        <v>0.72887967710744828</v>
      </c>
      <c r="DS54" s="14">
        <f t="shared" si="60"/>
        <v>0.84633595911204806</v>
      </c>
      <c r="DT54" s="14">
        <f t="shared" si="61"/>
        <v>-3.6640408879519137E-3</v>
      </c>
      <c r="DU54" s="14">
        <f t="shared" si="62"/>
        <v>0.84633245473212981</v>
      </c>
      <c r="DV54" s="14">
        <f t="shared" si="63"/>
        <v>0.66515558074104164</v>
      </c>
      <c r="DW54" s="14">
        <f t="shared" si="64"/>
        <v>-0.29146585330890562</v>
      </c>
      <c r="DX54" s="14">
        <f t="shared" si="65"/>
        <v>7.5463497508081068E-2</v>
      </c>
      <c r="DY54" s="14">
        <f t="shared" si="66"/>
        <v>-5.1825838660812616E-3</v>
      </c>
      <c r="DZ54" s="14">
        <f t="shared" si="67"/>
        <v>7.857287088760713E-2</v>
      </c>
      <c r="EA54" s="14">
        <f t="shared" si="68"/>
        <v>0.72688032235606315</v>
      </c>
      <c r="EB54" s="14">
        <f t="shared" si="69"/>
        <v>0.84629330178448192</v>
      </c>
      <c r="EC54" s="14">
        <f t="shared" si="70"/>
        <v>-3.9152947647891345E-5</v>
      </c>
      <c r="ED54" s="14">
        <f t="shared" si="71"/>
        <v>-0.98836897040103489</v>
      </c>
      <c r="EE54" s="14">
        <f t="shared" si="72"/>
        <v>0.84629284103641456</v>
      </c>
      <c r="EI54">
        <f t="shared" si="20"/>
        <v>2305.4005454488279</v>
      </c>
      <c r="ES54">
        <f t="shared" si="110"/>
        <v>7.710380962575309</v>
      </c>
      <c r="ET54">
        <f t="shared" si="73"/>
        <v>0.11505009076086445</v>
      </c>
      <c r="EU54">
        <f t="shared" si="111"/>
        <v>1.3846926430985202</v>
      </c>
      <c r="EV54">
        <f t="shared" si="112"/>
        <v>1.7364307288737703E-2</v>
      </c>
    </row>
    <row r="55" spans="3:152">
      <c r="C55" s="4">
        <f t="shared" si="74"/>
        <v>2400.7293802389554</v>
      </c>
      <c r="D55" s="4">
        <f>Sheet6!D55</f>
        <v>2320.7567108494791</v>
      </c>
      <c r="E55" s="4">
        <f t="shared" si="21"/>
        <v>2466.9257676829907</v>
      </c>
      <c r="F55" s="4">
        <f t="shared" si="22"/>
        <v>-146.1690568335116</v>
      </c>
      <c r="G55" s="4">
        <f t="shared" si="115"/>
        <v>2360.7430455442172</v>
      </c>
      <c r="I55" s="4">
        <f t="shared" si="1"/>
        <v>2360.7430455442172</v>
      </c>
      <c r="M55">
        <f t="shared" si="23"/>
        <v>401.20434658474153</v>
      </c>
      <c r="O55">
        <f t="shared" si="24"/>
        <v>1.1828370353415236</v>
      </c>
      <c r="P55">
        <f t="shared" si="25"/>
        <v>6.2890204967490353E-3</v>
      </c>
      <c r="Q55">
        <f t="shared" si="26"/>
        <v>118.28370353415237</v>
      </c>
      <c r="R55">
        <f t="shared" si="75"/>
        <v>664.1629953442656</v>
      </c>
      <c r="S55">
        <f t="shared" si="27"/>
        <v>-95.09272348689845</v>
      </c>
      <c r="T55">
        <f t="shared" si="76"/>
        <v>0.76987956534152591</v>
      </c>
      <c r="U55">
        <f t="shared" si="28"/>
        <v>48.33</v>
      </c>
      <c r="V55">
        <f t="shared" si="29"/>
        <v>0.98569752945126976</v>
      </c>
      <c r="W55">
        <f t="shared" si="30"/>
        <v>47.638761598379865</v>
      </c>
      <c r="X55">
        <f t="shared" si="31"/>
        <v>56.348891536369266</v>
      </c>
      <c r="Y55">
        <f t="shared" si="2"/>
        <v>1.1828370353415236</v>
      </c>
      <c r="Z55">
        <f t="shared" si="32"/>
        <v>47.638761598379865</v>
      </c>
      <c r="AE55">
        <f t="shared" si="113"/>
        <v>0.43599804169229173</v>
      </c>
      <c r="AF55">
        <f t="shared" si="114"/>
        <v>0.64422152201626726</v>
      </c>
      <c r="AG55">
        <f t="shared" si="33"/>
        <v>1.2759932848231255</v>
      </c>
      <c r="AH55">
        <f t="shared" si="3"/>
        <v>0</v>
      </c>
      <c r="AI55">
        <f t="shared" si="4"/>
        <v>1.2759932848231255</v>
      </c>
      <c r="AJ55">
        <f t="shared" si="77"/>
        <v>1.2759932848231255</v>
      </c>
      <c r="AK55">
        <f t="shared" si="5"/>
        <v>0</v>
      </c>
      <c r="AL55">
        <f t="shared" si="6"/>
        <v>30</v>
      </c>
      <c r="AM55">
        <f t="shared" si="78"/>
        <v>30</v>
      </c>
      <c r="AO55">
        <f t="shared" si="79"/>
        <v>3.5393448958683917</v>
      </c>
      <c r="AQ55">
        <f t="shared" si="34"/>
        <v>0.84616216807165878</v>
      </c>
      <c r="AS55">
        <f t="shared" si="7"/>
        <v>0.35234858848159412</v>
      </c>
      <c r="AT55">
        <f t="shared" si="7"/>
        <v>-5.0448138680342529E-2</v>
      </c>
      <c r="AU55">
        <f t="shared" si="80"/>
        <v>0.30190044980125158</v>
      </c>
      <c r="AV55">
        <f t="shared" si="35"/>
        <v>1.1671018996942659</v>
      </c>
      <c r="AW55">
        <f t="shared" si="81"/>
        <v>-0.16710189969426592</v>
      </c>
      <c r="AX55">
        <f t="shared" si="8"/>
        <v>0.94970572237976436</v>
      </c>
      <c r="AY55">
        <f t="shared" si="82"/>
        <v>0.94970572237976436</v>
      </c>
      <c r="AZ55">
        <f t="shared" si="83"/>
        <v>0.76654227424027699</v>
      </c>
      <c r="BA55">
        <f t="shared" si="84"/>
        <v>-0.10975105965903056</v>
      </c>
      <c r="BB55">
        <f t="shared" si="9"/>
        <v>25.38598750980983</v>
      </c>
      <c r="BC55">
        <f t="shared" si="85"/>
        <v>5.9584816103737557E-3</v>
      </c>
      <c r="BD55">
        <f t="shared" si="86"/>
        <v>2.0693383793657489E-3</v>
      </c>
      <c r="BE55">
        <f t="shared" si="87"/>
        <v>0.9415887417687886</v>
      </c>
      <c r="BF55">
        <f t="shared" si="88"/>
        <v>2.1977093475846637E-3</v>
      </c>
      <c r="BG55">
        <f t="shared" si="36"/>
        <v>3.1547733598714434E-3</v>
      </c>
      <c r="BH55" t="e">
        <f t="shared" si="37"/>
        <v>#NUM!</v>
      </c>
      <c r="BI55" t="e">
        <f t="shared" si="89"/>
        <v>#NUM!</v>
      </c>
      <c r="BJ55" t="e">
        <f t="shared" si="90"/>
        <v>#NUM!</v>
      </c>
      <c r="BK55" t="e">
        <f t="shared" si="91"/>
        <v>#NUM!</v>
      </c>
      <c r="BL55" t="e">
        <f t="shared" si="92"/>
        <v>#NUM!</v>
      </c>
      <c r="BM55">
        <f t="shared" si="38"/>
        <v>-1.5457133526645207E-5</v>
      </c>
      <c r="BN55">
        <f t="shared" si="93"/>
        <v>1.0896817425333358</v>
      </c>
      <c r="BO55">
        <f t="shared" si="94"/>
        <v>1.000826393462475</v>
      </c>
      <c r="BP55">
        <f t="shared" si="95"/>
        <v>1.0887819802228191</v>
      </c>
      <c r="BQ55">
        <f t="shared" si="39"/>
        <v>1</v>
      </c>
      <c r="BR55">
        <f t="shared" si="40"/>
        <v>1</v>
      </c>
      <c r="BS55">
        <f t="shared" si="41"/>
        <v>1</v>
      </c>
      <c r="BT55">
        <f t="shared" si="10"/>
        <v>16.785450406200315</v>
      </c>
      <c r="BU55">
        <f t="shared" si="11"/>
        <v>-0.39837091421854104</v>
      </c>
      <c r="BV55">
        <f t="shared" si="12"/>
        <v>30888.98935920596</v>
      </c>
      <c r="BW55">
        <f t="shared" si="13"/>
        <v>1.2759932848231255</v>
      </c>
      <c r="BX55">
        <f t="shared" si="14"/>
        <v>3195.4295088475938</v>
      </c>
      <c r="BY55">
        <f t="shared" si="96"/>
        <v>1.6187778227438283E-4</v>
      </c>
      <c r="BZ55">
        <f t="shared" si="97"/>
        <v>1.5788800804495016E-3</v>
      </c>
      <c r="CA55">
        <f t="shared" si="98"/>
        <v>-2.3705279638868104</v>
      </c>
      <c r="CB55">
        <f t="shared" si="99"/>
        <v>9.6336683675636738</v>
      </c>
      <c r="CC55">
        <f t="shared" si="100"/>
        <v>1.0774983557595741E-2</v>
      </c>
      <c r="CD55">
        <f t="shared" si="15"/>
        <v>47.638761598379865</v>
      </c>
      <c r="CE55" s="11">
        <f t="shared" si="16"/>
        <v>1678107595.0643275</v>
      </c>
      <c r="CF55" s="18">
        <f t="shared" si="42"/>
        <v>0.3309819372201766</v>
      </c>
      <c r="CG55" s="18">
        <f t="shared" si="17"/>
        <v>66.196387444035324</v>
      </c>
      <c r="CH55">
        <f t="shared" si="101"/>
        <v>7600</v>
      </c>
      <c r="CI55" s="4">
        <f t="shared" si="116"/>
        <v>2466.9257676829907</v>
      </c>
      <c r="CJ55" s="11"/>
      <c r="CK55" s="11"/>
      <c r="CL55" s="11"/>
      <c r="CM55" s="11"/>
      <c r="CN55" s="11"/>
      <c r="CO55" s="11"/>
      <c r="CP55" s="11"/>
      <c r="CQ55" s="13">
        <f t="shared" si="19"/>
        <v>3.5393448958683917</v>
      </c>
      <c r="CR55" s="14">
        <v>0.8</v>
      </c>
      <c r="CS55" s="14">
        <f t="shared" si="102"/>
        <v>0.72057066045320606</v>
      </c>
      <c r="CT55" s="14">
        <f t="shared" si="43"/>
        <v>-0.31574829784089425</v>
      </c>
      <c r="CU55" s="14">
        <f t="shared" si="103"/>
        <v>8.8561222112352039E-2</v>
      </c>
      <c r="CV55" s="14">
        <f t="shared" si="104"/>
        <v>-7.7323769453814051E-3</v>
      </c>
      <c r="CW55" s="14">
        <f t="shared" si="44"/>
        <v>9.6080861276014409E-2</v>
      </c>
      <c r="CX55" s="14">
        <f t="shared" si="45"/>
        <v>0.68772989177174182</v>
      </c>
      <c r="CY55" s="14">
        <f t="shared" si="46"/>
        <v>0.84662298154352833</v>
      </c>
      <c r="CZ55" s="14">
        <f t="shared" si="47"/>
        <v>4.6622981543528286E-2</v>
      </c>
      <c r="DA55" s="14">
        <v>0.85</v>
      </c>
      <c r="DB55" s="14">
        <f t="shared" si="48"/>
        <v>0.67818415101478224</v>
      </c>
      <c r="DC55" s="14">
        <f t="shared" si="49"/>
        <v>-0.29717486855613579</v>
      </c>
      <c r="DD55" s="14">
        <f t="shared" si="50"/>
        <v>7.8448695019938161E-2</v>
      </c>
      <c r="DE55" s="14">
        <f t="shared" si="51"/>
        <v>-5.7104235763744213E-3</v>
      </c>
      <c r="DF55" s="14">
        <f t="shared" si="52"/>
        <v>8.2462511356865276E-2</v>
      </c>
      <c r="DG55" s="14">
        <f t="shared" si="105"/>
        <v>0.71776559795588646</v>
      </c>
      <c r="DH55" s="14">
        <f t="shared" si="106"/>
        <v>0.84617300381318128</v>
      </c>
      <c r="DI55" s="14">
        <f t="shared" si="107"/>
        <v>-3.8269961868186986E-3</v>
      </c>
      <c r="DJ55" s="14">
        <f t="shared" si="108"/>
        <v>-1.008999554606941</v>
      </c>
      <c r="DK55" s="14">
        <f t="shared" si="109"/>
        <v>0.84620713788292057</v>
      </c>
      <c r="DL55" s="14">
        <f t="shared" si="53"/>
        <v>0.85</v>
      </c>
      <c r="DM55" s="14">
        <f t="shared" si="54"/>
        <v>0.67818415101478224</v>
      </c>
      <c r="DN55" s="14">
        <f t="shared" si="55"/>
        <v>-0.29717486855613579</v>
      </c>
      <c r="DO55" s="14">
        <f t="shared" si="56"/>
        <v>7.8448695019938161E-2</v>
      </c>
      <c r="DP55" s="14">
        <f t="shared" si="57"/>
        <v>-5.7104235763744213E-3</v>
      </c>
      <c r="DQ55" s="14">
        <f t="shared" si="58"/>
        <v>8.2462511356865276E-2</v>
      </c>
      <c r="DR55" s="14">
        <f t="shared" si="59"/>
        <v>0.71776559795588646</v>
      </c>
      <c r="DS55" s="14">
        <f t="shared" si="60"/>
        <v>0.84617300381318128</v>
      </c>
      <c r="DT55" s="14">
        <f t="shared" si="61"/>
        <v>-3.8269961868186986E-3</v>
      </c>
      <c r="DU55" s="14">
        <f t="shared" si="62"/>
        <v>0.84620713788292057</v>
      </c>
      <c r="DV55" s="14">
        <f t="shared" si="63"/>
        <v>0.68122390199256655</v>
      </c>
      <c r="DW55" s="14">
        <f t="shared" si="64"/>
        <v>-0.29850686311235591</v>
      </c>
      <c r="DX55" s="14">
        <f t="shared" si="65"/>
        <v>7.9153515145153938E-2</v>
      </c>
      <c r="DY55" s="14">
        <f t="shared" si="66"/>
        <v>-5.8395520053766215E-3</v>
      </c>
      <c r="DZ55" s="14">
        <f t="shared" si="67"/>
        <v>8.3389553505593655E-2</v>
      </c>
      <c r="EA55" s="14">
        <f t="shared" si="68"/>
        <v>0.71563029771260978</v>
      </c>
      <c r="EB55" s="14">
        <f t="shared" si="69"/>
        <v>0.84616229503950424</v>
      </c>
      <c r="EC55" s="14">
        <f t="shared" si="70"/>
        <v>-4.4842843416326161E-5</v>
      </c>
      <c r="ED55" s="14">
        <f t="shared" si="71"/>
        <v>-0.99717659821357196</v>
      </c>
      <c r="EE55" s="14">
        <f t="shared" si="72"/>
        <v>0.84616216807165878</v>
      </c>
      <c r="EI55">
        <f t="shared" si="20"/>
        <v>2360.7430455442172</v>
      </c>
      <c r="ES55">
        <f t="shared" si="110"/>
        <v>7.8966424656965399</v>
      </c>
      <c r="ET55">
        <f t="shared" si="73"/>
        <v>0.11782938311274262</v>
      </c>
      <c r="EU55">
        <f t="shared" si="111"/>
        <v>1.398791850513476</v>
      </c>
      <c r="EV55">
        <f t="shared" si="112"/>
        <v>1.7541114012815547E-2</v>
      </c>
    </row>
    <row r="56" spans="3:152">
      <c r="C56" s="4">
        <f t="shared" si="74"/>
        <v>2466.9257676829907</v>
      </c>
      <c r="D56" s="4">
        <f>Sheet6!D56</f>
        <v>2362.9304344644088</v>
      </c>
      <c r="E56" s="4">
        <f t="shared" si="21"/>
        <v>2533.0440580397203</v>
      </c>
      <c r="F56" s="4">
        <f t="shared" si="22"/>
        <v>-170.11362357531152</v>
      </c>
      <c r="G56" s="4">
        <f t="shared" si="115"/>
        <v>2414.9281010736995</v>
      </c>
      <c r="I56" s="4">
        <f t="shared" si="1"/>
        <v>2414.9281010736995</v>
      </c>
      <c r="M56">
        <f t="shared" si="23"/>
        <v>411.28661378737775</v>
      </c>
      <c r="O56">
        <f t="shared" si="24"/>
        <v>1.181446811982771</v>
      </c>
      <c r="P56">
        <f t="shared" si="25"/>
        <v>6.1482691499823256E-3</v>
      </c>
      <c r="Q56">
        <f t="shared" si="26"/>
        <v>118.1446811982771</v>
      </c>
      <c r="R56">
        <f t="shared" si="75"/>
        <v>663.38238492832591</v>
      </c>
      <c r="S56">
        <f t="shared" si="27"/>
        <v>-99.163351185404863</v>
      </c>
      <c r="T56">
        <f t="shared" si="76"/>
        <v>0.76887133862126222</v>
      </c>
      <c r="U56">
        <f t="shared" si="28"/>
        <v>48.33</v>
      </c>
      <c r="V56">
        <f t="shared" si="29"/>
        <v>0.98453900998564259</v>
      </c>
      <c r="W56">
        <f t="shared" si="30"/>
        <v>47.582770352606104</v>
      </c>
      <c r="X56">
        <f t="shared" si="31"/>
        <v>56.216512338394793</v>
      </c>
      <c r="Y56">
        <f t="shared" si="2"/>
        <v>1.181446811982771</v>
      </c>
      <c r="Z56">
        <f t="shared" si="32"/>
        <v>47.582770352606104</v>
      </c>
      <c r="AE56">
        <f t="shared" si="113"/>
        <v>0.43154888398103936</v>
      </c>
      <c r="AF56">
        <f t="shared" si="114"/>
        <v>0.64028669331208499</v>
      </c>
      <c r="AG56">
        <f t="shared" si="33"/>
        <v>1.2547157596587446</v>
      </c>
      <c r="AH56">
        <f t="shared" si="3"/>
        <v>0</v>
      </c>
      <c r="AI56">
        <f t="shared" si="4"/>
        <v>1.2547157596587446</v>
      </c>
      <c r="AJ56">
        <f t="shared" si="77"/>
        <v>1.2547157596587446</v>
      </c>
      <c r="AK56">
        <f t="shared" si="5"/>
        <v>0</v>
      </c>
      <c r="AL56">
        <f t="shared" si="6"/>
        <v>30</v>
      </c>
      <c r="AM56">
        <f t="shared" si="78"/>
        <v>30</v>
      </c>
      <c r="AO56">
        <f t="shared" si="79"/>
        <v>3.6205818606802094</v>
      </c>
      <c r="AQ56">
        <f t="shared" si="34"/>
        <v>0.84621155495593448</v>
      </c>
      <c r="AS56">
        <f t="shared" si="7"/>
        <v>0.35193446276224744</v>
      </c>
      <c r="AT56">
        <f t="shared" si="7"/>
        <v>-5.2607668696102235E-2</v>
      </c>
      <c r="AU56">
        <f t="shared" si="80"/>
        <v>0.29932679406614521</v>
      </c>
      <c r="AV56">
        <f t="shared" si="35"/>
        <v>1.1757532895116531</v>
      </c>
      <c r="AW56">
        <f t="shared" si="81"/>
        <v>-0.17575328951165314</v>
      </c>
      <c r="AX56">
        <f t="shared" si="8"/>
        <v>0.95176493834721432</v>
      </c>
      <c r="AY56">
        <f t="shared" si="82"/>
        <v>0.95176493834721432</v>
      </c>
      <c r="AZ56">
        <f t="shared" si="83"/>
        <v>0.76541626497842274</v>
      </c>
      <c r="BA56">
        <f t="shared" si="84"/>
        <v>-0.11441552204506739</v>
      </c>
      <c r="BB56">
        <f t="shared" si="9"/>
        <v>25.371064672658783</v>
      </c>
      <c r="BC56">
        <f t="shared" si="85"/>
        <v>5.8608452209128652E-3</v>
      </c>
      <c r="BD56">
        <f t="shared" si="86"/>
        <v>2.066909873017954E-3</v>
      </c>
      <c r="BE56">
        <f t="shared" si="87"/>
        <v>0.94252461897779816</v>
      </c>
      <c r="BF56">
        <f t="shared" si="88"/>
        <v>2.1929505409201853E-3</v>
      </c>
      <c r="BG56">
        <f t="shared" si="36"/>
        <v>3.1433180187818844E-3</v>
      </c>
      <c r="BH56" t="e">
        <f t="shared" si="37"/>
        <v>#NUM!</v>
      </c>
      <c r="BI56" t="e">
        <f t="shared" si="89"/>
        <v>#NUM!</v>
      </c>
      <c r="BJ56" t="e">
        <f t="shared" si="90"/>
        <v>#NUM!</v>
      </c>
      <c r="BK56" t="e">
        <f t="shared" si="91"/>
        <v>#NUM!</v>
      </c>
      <c r="BL56" t="e">
        <f t="shared" si="92"/>
        <v>#NUM!</v>
      </c>
      <c r="BM56">
        <f t="shared" si="38"/>
        <v>-1.6033378338255195E-5</v>
      </c>
      <c r="BN56">
        <f t="shared" si="93"/>
        <v>1.0897220916672543</v>
      </c>
      <c r="BO56">
        <f t="shared" si="94"/>
        <v>1.0008572155912943</v>
      </c>
      <c r="BP56">
        <f t="shared" si="95"/>
        <v>1.0887887649623027</v>
      </c>
      <c r="BQ56">
        <f t="shared" si="39"/>
        <v>1</v>
      </c>
      <c r="BR56">
        <f t="shared" si="40"/>
        <v>1</v>
      </c>
      <c r="BS56">
        <f t="shared" si="41"/>
        <v>1</v>
      </c>
      <c r="BT56">
        <f t="shared" si="10"/>
        <v>16.746016720783825</v>
      </c>
      <c r="BU56">
        <f t="shared" si="11"/>
        <v>-0.42493242297247535</v>
      </c>
      <c r="BV56">
        <f t="shared" si="12"/>
        <v>30764.591058002479</v>
      </c>
      <c r="BW56">
        <f t="shared" si="13"/>
        <v>1.2547157596587446</v>
      </c>
      <c r="BX56">
        <f t="shared" si="14"/>
        <v>3236.5306551667218</v>
      </c>
      <c r="BY56">
        <f t="shared" si="96"/>
        <v>1.6187778227438283E-4</v>
      </c>
      <c r="BZ56">
        <f t="shared" si="97"/>
        <v>1.558829665940584E-3</v>
      </c>
      <c r="CA56">
        <f t="shared" si="98"/>
        <v>-2.3754022188706152</v>
      </c>
      <c r="CB56">
        <f t="shared" si="99"/>
        <v>9.6515255107491171</v>
      </c>
      <c r="CC56">
        <f t="shared" si="100"/>
        <v>1.0735148937420745E-2</v>
      </c>
      <c r="CD56">
        <f t="shared" si="15"/>
        <v>47.582770352606104</v>
      </c>
      <c r="CE56" s="11">
        <f t="shared" si="16"/>
        <v>1660415945.2471633</v>
      </c>
      <c r="CF56" s="18">
        <f t="shared" si="42"/>
        <v>0.33059145178364752</v>
      </c>
      <c r="CG56" s="18">
        <f t="shared" si="17"/>
        <v>66.118290356729503</v>
      </c>
      <c r="CH56">
        <f t="shared" si="101"/>
        <v>7800</v>
      </c>
      <c r="CI56" s="4">
        <f t="shared" si="116"/>
        <v>2533.0440580397203</v>
      </c>
      <c r="CJ56" s="11"/>
      <c r="CK56" s="11"/>
      <c r="CL56" s="11"/>
      <c r="CM56" s="11"/>
      <c r="CN56" s="11"/>
      <c r="CO56" s="11"/>
      <c r="CP56" s="11"/>
      <c r="CQ56" s="13">
        <f t="shared" si="19"/>
        <v>3.6205818606802094</v>
      </c>
      <c r="CR56" s="14">
        <v>0.8</v>
      </c>
      <c r="CS56" s="14">
        <f t="shared" si="102"/>
        <v>0.73710958929735393</v>
      </c>
      <c r="CT56" s="14">
        <f t="shared" si="43"/>
        <v>-0.32299552412591515</v>
      </c>
      <c r="CU56" s="14">
        <f t="shared" si="103"/>
        <v>9.2673288328104286E-2</v>
      </c>
      <c r="CV56" s="14">
        <f t="shared" si="104"/>
        <v>-8.661446918694202E-3</v>
      </c>
      <c r="CW56" s="14">
        <f t="shared" si="44"/>
        <v>0.10181368459121239</v>
      </c>
      <c r="CX56" s="14">
        <f t="shared" si="45"/>
        <v>0.67587892492347967</v>
      </c>
      <c r="CY56" s="14">
        <f t="shared" si="46"/>
        <v>0.84715293480489018</v>
      </c>
      <c r="CZ56" s="14">
        <f t="shared" si="47"/>
        <v>4.7152934804890134E-2</v>
      </c>
      <c r="DA56" s="14">
        <v>0.85</v>
      </c>
      <c r="DB56" s="14">
        <f t="shared" si="48"/>
        <v>0.69375020169162716</v>
      </c>
      <c r="DC56" s="14">
        <f t="shared" si="49"/>
        <v>-0.30399578741262601</v>
      </c>
      <c r="DD56" s="14">
        <f t="shared" si="50"/>
        <v>8.2091217342542197E-2</v>
      </c>
      <c r="DE56" s="14">
        <f t="shared" si="51"/>
        <v>-6.396549345614868E-3</v>
      </c>
      <c r="DF56" s="14">
        <f t="shared" si="52"/>
        <v>8.7289187401499435E-2</v>
      </c>
      <c r="DG56" s="14">
        <f t="shared" si="105"/>
        <v>0.70679853176891272</v>
      </c>
      <c r="DH56" s="14">
        <f t="shared" si="106"/>
        <v>0.84618784877021236</v>
      </c>
      <c r="DI56" s="14">
        <f t="shared" si="107"/>
        <v>-3.8121512297876192E-3</v>
      </c>
      <c r="DJ56" s="14">
        <f t="shared" si="108"/>
        <v>-1.0193017206935564</v>
      </c>
      <c r="DK56" s="14">
        <f t="shared" si="109"/>
        <v>0.84626003650107273</v>
      </c>
      <c r="DL56" s="14">
        <f t="shared" si="53"/>
        <v>0.85</v>
      </c>
      <c r="DM56" s="14">
        <f t="shared" si="54"/>
        <v>0.69375020169162716</v>
      </c>
      <c r="DN56" s="14">
        <f t="shared" si="55"/>
        <v>-0.30399578741262601</v>
      </c>
      <c r="DO56" s="14">
        <f t="shared" si="56"/>
        <v>8.2091217342542197E-2</v>
      </c>
      <c r="DP56" s="14">
        <f t="shared" si="57"/>
        <v>-6.396549345614868E-3</v>
      </c>
      <c r="DQ56" s="14">
        <f t="shared" si="58"/>
        <v>8.7289187401499449E-2</v>
      </c>
      <c r="DR56" s="14">
        <f t="shared" si="59"/>
        <v>0.70679853176891272</v>
      </c>
      <c r="DS56" s="14">
        <f t="shared" si="60"/>
        <v>0.84618784877021236</v>
      </c>
      <c r="DT56" s="14">
        <f t="shared" si="61"/>
        <v>-3.8121512297876192E-3</v>
      </c>
      <c r="DU56" s="14">
        <f t="shared" si="62"/>
        <v>0.84626003650107273</v>
      </c>
      <c r="DV56" s="14">
        <f t="shared" si="63"/>
        <v>0.69681616288533743</v>
      </c>
      <c r="DW56" s="14">
        <f t="shared" si="64"/>
        <v>-0.3053392670757466</v>
      </c>
      <c r="DX56" s="14">
        <f t="shared" si="65"/>
        <v>8.2818408894868356E-2</v>
      </c>
      <c r="DY56" s="14">
        <f t="shared" si="66"/>
        <v>-6.5391488189994349E-3</v>
      </c>
      <c r="DZ56" s="14">
        <f t="shared" si="67"/>
        <v>8.8263386148404996E-2</v>
      </c>
      <c r="EA56" s="14">
        <f t="shared" si="68"/>
        <v>0.70462922009462847</v>
      </c>
      <c r="EB56" s="14">
        <f t="shared" si="69"/>
        <v>0.84621125158278276</v>
      </c>
      <c r="EC56" s="14">
        <f t="shared" si="70"/>
        <v>-4.8784918289968005E-5</v>
      </c>
      <c r="ED56" s="14">
        <f t="shared" si="71"/>
        <v>-1.006257497587107</v>
      </c>
      <c r="EE56" s="14">
        <f t="shared" si="72"/>
        <v>0.84621155495593448</v>
      </c>
      <c r="EI56">
        <f t="shared" si="20"/>
        <v>2414.9281010736995</v>
      </c>
      <c r="ES56">
        <f t="shared" si="110"/>
        <v>8.0773855505206811</v>
      </c>
      <c r="ET56">
        <f t="shared" si="73"/>
        <v>0.12052633264277862</v>
      </c>
      <c r="EU56">
        <f t="shared" si="111"/>
        <v>1.4127025724886184</v>
      </c>
      <c r="EV56">
        <f t="shared" si="112"/>
        <v>1.7715557093876521E-2</v>
      </c>
    </row>
    <row r="57" spans="3:152">
      <c r="C57" s="4">
        <f t="shared" si="74"/>
        <v>2533.0440580397203</v>
      </c>
      <c r="D57" s="4">
        <f>Sheet6!D57</f>
        <v>2402.7056697037988</v>
      </c>
      <c r="E57" s="4">
        <f t="shared" si="21"/>
        <v>2599.0861299832654</v>
      </c>
      <c r="F57" s="4">
        <f t="shared" si="22"/>
        <v>-196.38046027946666</v>
      </c>
      <c r="G57" s="4">
        <f t="shared" si="115"/>
        <v>2467.8748638717598</v>
      </c>
      <c r="I57" s="4">
        <f t="shared" si="1"/>
        <v>2467.8748638717598</v>
      </c>
      <c r="M57">
        <f t="shared" si="23"/>
        <v>421.15897280365635</v>
      </c>
      <c r="O57">
        <f t="shared" si="24"/>
        <v>1.1800899378406435</v>
      </c>
      <c r="P57">
        <f t="shared" si="25"/>
        <v>6.0178880054500292E-3</v>
      </c>
      <c r="Q57">
        <f t="shared" si="26"/>
        <v>118.00899378406436</v>
      </c>
      <c r="R57">
        <f t="shared" si="75"/>
        <v>662.62050009752136</v>
      </c>
      <c r="S57">
        <f t="shared" si="27"/>
        <v>-103.00155294602713</v>
      </c>
      <c r="T57">
        <f t="shared" si="76"/>
        <v>0.76788410271963436</v>
      </c>
      <c r="U57">
        <f t="shared" si="28"/>
        <v>48.33</v>
      </c>
      <c r="V57">
        <f t="shared" si="29"/>
        <v>0.98340828153386961</v>
      </c>
      <c r="W57">
        <f t="shared" si="30"/>
        <v>47.528122246531915</v>
      </c>
      <c r="X57">
        <f t="shared" si="31"/>
        <v>56.087458827592357</v>
      </c>
      <c r="Y57">
        <f t="shared" si="2"/>
        <v>1.1800899378406435</v>
      </c>
      <c r="Z57">
        <f t="shared" si="32"/>
        <v>47.528122246531915</v>
      </c>
      <c r="AE57">
        <f t="shared" si="113"/>
        <v>0.42731930401324697</v>
      </c>
      <c r="AF57">
        <f t="shared" si="114"/>
        <v>0.63652436511057087</v>
      </c>
      <c r="AG57">
        <f t="shared" si="33"/>
        <v>1.2346511027290059</v>
      </c>
      <c r="AH57">
        <f t="shared" si="3"/>
        <v>0</v>
      </c>
      <c r="AI57">
        <f t="shared" si="4"/>
        <v>1.2346511027290059</v>
      </c>
      <c r="AJ57">
        <f t="shared" si="77"/>
        <v>1.2346511027290059</v>
      </c>
      <c r="AK57">
        <f t="shared" si="5"/>
        <v>0</v>
      </c>
      <c r="AL57">
        <f t="shared" si="6"/>
        <v>30</v>
      </c>
      <c r="AM57">
        <f t="shared" si="78"/>
        <v>30</v>
      </c>
      <c r="AO57">
        <f t="shared" si="79"/>
        <v>3.6999623146503144</v>
      </c>
      <c r="AQ57">
        <f t="shared" si="34"/>
        <v>0.84642622490855401</v>
      </c>
      <c r="AS57">
        <f t="shared" si="7"/>
        <v>0.35153027125112546</v>
      </c>
      <c r="AT57">
        <f t="shared" si="7"/>
        <v>-5.4643893210480403E-2</v>
      </c>
      <c r="AU57">
        <f t="shared" si="80"/>
        <v>0.29688637804064505</v>
      </c>
      <c r="AV57">
        <f t="shared" si="35"/>
        <v>1.1840565861293892</v>
      </c>
      <c r="AW57">
        <f t="shared" si="81"/>
        <v>-0.18405658612938924</v>
      </c>
      <c r="AX57">
        <f t="shared" si="8"/>
        <v>0.95370126323292359</v>
      </c>
      <c r="AY57">
        <f t="shared" si="82"/>
        <v>0.95370126323292359</v>
      </c>
      <c r="AZ57">
        <f t="shared" si="83"/>
        <v>0.76431758623738499</v>
      </c>
      <c r="BA57">
        <f t="shared" si="84"/>
        <v>-0.1188099346682198</v>
      </c>
      <c r="BB57">
        <f t="shared" si="9"/>
        <v>25.356491341387354</v>
      </c>
      <c r="BC57">
        <f t="shared" si="85"/>
        <v>5.7687791756236345E-3</v>
      </c>
      <c r="BD57">
        <f t="shared" si="86"/>
        <v>2.0646098516722638E-3</v>
      </c>
      <c r="BE57">
        <f t="shared" si="87"/>
        <v>0.94340777930137443</v>
      </c>
      <c r="BF57">
        <f t="shared" si="88"/>
        <v>2.1884596427656951E-3</v>
      </c>
      <c r="BG57">
        <f t="shared" si="36"/>
        <v>3.1323782029040515E-3</v>
      </c>
      <c r="BH57" t="e">
        <f t="shared" si="37"/>
        <v>#NUM!</v>
      </c>
      <c r="BI57" t="e">
        <f t="shared" si="89"/>
        <v>#NUM!</v>
      </c>
      <c r="BJ57" t="e">
        <f t="shared" si="90"/>
        <v>#NUM!</v>
      </c>
      <c r="BK57" t="e">
        <f t="shared" si="91"/>
        <v>#NUM!</v>
      </c>
      <c r="BL57" t="e">
        <f t="shared" si="92"/>
        <v>#NUM!</v>
      </c>
      <c r="BM57">
        <f t="shared" si="38"/>
        <v>-1.6569669467579233E-5</v>
      </c>
      <c r="BN57">
        <f t="shared" si="93"/>
        <v>1.089759644604742</v>
      </c>
      <c r="BO57">
        <f t="shared" si="94"/>
        <v>1.0008859015871845</v>
      </c>
      <c r="BP57">
        <f t="shared" si="95"/>
        <v>1.0887950793158574</v>
      </c>
      <c r="BQ57">
        <f t="shared" si="39"/>
        <v>1</v>
      </c>
      <c r="BR57">
        <f t="shared" si="40"/>
        <v>1</v>
      </c>
      <c r="BS57">
        <f t="shared" si="41"/>
        <v>1</v>
      </c>
      <c r="BT57">
        <f t="shared" si="10"/>
        <v>16.707573705380014</v>
      </c>
      <c r="BU57">
        <f t="shared" si="11"/>
        <v>-0.45094186776606032</v>
      </c>
      <c r="BV57">
        <f t="shared" si="12"/>
        <v>30643.100748628793</v>
      </c>
      <c r="BW57">
        <f t="shared" si="13"/>
        <v>1.2346511027290059</v>
      </c>
      <c r="BX57">
        <f t="shared" si="14"/>
        <v>3276.1395424815942</v>
      </c>
      <c r="BY57">
        <f t="shared" si="96"/>
        <v>1.6187778227438283E-4</v>
      </c>
      <c r="BZ57">
        <f t="shared" si="97"/>
        <v>1.539983243869517E-3</v>
      </c>
      <c r="CA57">
        <f t="shared" si="98"/>
        <v>-2.3800401265766808</v>
      </c>
      <c r="CB57">
        <f t="shared" si="99"/>
        <v>9.6685208965770517</v>
      </c>
      <c r="CC57">
        <f t="shared" si="100"/>
        <v>1.0697441485380875E-2</v>
      </c>
      <c r="CD57">
        <f t="shared" si="15"/>
        <v>47.528122246531915</v>
      </c>
      <c r="CE57" s="11">
        <f t="shared" si="16"/>
        <v>1643428950.5791819</v>
      </c>
      <c r="CF57" s="18">
        <f t="shared" si="42"/>
        <v>0.33021035971772467</v>
      </c>
      <c r="CG57" s="18">
        <f t="shared" si="17"/>
        <v>66.04207194354494</v>
      </c>
      <c r="CH57">
        <f t="shared" si="101"/>
        <v>8000</v>
      </c>
      <c r="CI57" s="4">
        <f t="shared" si="116"/>
        <v>2599.0861299832654</v>
      </c>
      <c r="CJ57" s="11"/>
      <c r="CK57" s="11"/>
      <c r="CL57" s="11"/>
      <c r="CM57" s="11"/>
      <c r="CN57" s="11"/>
      <c r="CO57" s="11"/>
      <c r="CP57" s="11"/>
      <c r="CQ57" s="13">
        <f t="shared" si="19"/>
        <v>3.6999623146503144</v>
      </c>
      <c r="CR57" s="14">
        <v>0.8</v>
      </c>
      <c r="CS57" s="14">
        <f t="shared" si="102"/>
        <v>0.75327055349473548</v>
      </c>
      <c r="CT57" s="14">
        <f t="shared" si="43"/>
        <v>-0.33007712932696709</v>
      </c>
      <c r="CU57" s="14">
        <f t="shared" si="103"/>
        <v>9.6781518566416855E-2</v>
      </c>
      <c r="CV57" s="14">
        <f t="shared" si="104"/>
        <v>-9.6535065418846908E-3</v>
      </c>
      <c r="CW57" s="14">
        <f t="shared" si="44"/>
        <v>0.1076538486286211</v>
      </c>
      <c r="CX57" s="14">
        <f t="shared" si="45"/>
        <v>0.66424294473706158</v>
      </c>
      <c r="CY57" s="14">
        <f t="shared" si="46"/>
        <v>0.84786620520668754</v>
      </c>
      <c r="CZ57" s="14">
        <f t="shared" si="47"/>
        <v>4.7866205206687495E-2</v>
      </c>
      <c r="DA57" s="14">
        <v>0.85</v>
      </c>
      <c r="DB57" s="14">
        <f t="shared" si="48"/>
        <v>0.70896052093622164</v>
      </c>
      <c r="DC57" s="14">
        <f t="shared" si="49"/>
        <v>-0.31066082760185143</v>
      </c>
      <c r="DD57" s="14">
        <f t="shared" si="50"/>
        <v>8.5730341705891749E-2</v>
      </c>
      <c r="DE57" s="14">
        <f t="shared" si="51"/>
        <v>-7.1291934861491537E-3</v>
      </c>
      <c r="DF57" s="14">
        <f t="shared" si="52"/>
        <v>9.2199783660779078E-2</v>
      </c>
      <c r="DG57" s="14">
        <f t="shared" si="105"/>
        <v>0.6960090334775878</v>
      </c>
      <c r="DH57" s="14">
        <f t="shared" si="106"/>
        <v>0.84637058990277103</v>
      </c>
      <c r="DI57" s="14">
        <f t="shared" si="107"/>
        <v>-3.6294100972289467E-3</v>
      </c>
      <c r="DJ57" s="14">
        <f t="shared" si="108"/>
        <v>-1.0299123060783302</v>
      </c>
      <c r="DK57" s="14">
        <f t="shared" si="109"/>
        <v>0.84647600084414087</v>
      </c>
      <c r="DL57" s="14">
        <f t="shared" si="53"/>
        <v>0.85</v>
      </c>
      <c r="DM57" s="14">
        <f t="shared" si="54"/>
        <v>0.70896052093622164</v>
      </c>
      <c r="DN57" s="14">
        <f t="shared" si="55"/>
        <v>-0.31066082760185143</v>
      </c>
      <c r="DO57" s="14">
        <f t="shared" si="56"/>
        <v>8.5730341705891749E-2</v>
      </c>
      <c r="DP57" s="14">
        <f t="shared" si="57"/>
        <v>-7.1291934861491537E-3</v>
      </c>
      <c r="DQ57" s="14">
        <f t="shared" si="58"/>
        <v>9.2199783660779092E-2</v>
      </c>
      <c r="DR57" s="14">
        <f t="shared" si="59"/>
        <v>0.6960090334775878</v>
      </c>
      <c r="DS57" s="14">
        <f t="shared" si="60"/>
        <v>0.84637058990277103</v>
      </c>
      <c r="DT57" s="14">
        <f t="shared" si="61"/>
        <v>-3.6294100972289467E-3</v>
      </c>
      <c r="DU57" s="14">
        <f t="shared" si="62"/>
        <v>0.84647600084414087</v>
      </c>
      <c r="DV57" s="14">
        <f t="shared" si="63"/>
        <v>0.71191202372522588</v>
      </c>
      <c r="DW57" s="14">
        <f t="shared" si="64"/>
        <v>-0.31195415250785657</v>
      </c>
      <c r="DX57" s="14">
        <f t="shared" si="65"/>
        <v>8.6445642606104156E-2</v>
      </c>
      <c r="DY57" s="14">
        <f t="shared" si="66"/>
        <v>-7.278833451930625E-3</v>
      </c>
      <c r="DZ57" s="14">
        <f t="shared" si="67"/>
        <v>9.3175396591757678E-2</v>
      </c>
      <c r="EA57" s="14">
        <f t="shared" si="68"/>
        <v>0.69390771419123909</v>
      </c>
      <c r="EB57" s="14">
        <f t="shared" si="69"/>
        <v>0.84642545001802694</v>
      </c>
      <c r="EC57" s="14">
        <f t="shared" si="70"/>
        <v>-5.0550826113937575E-5</v>
      </c>
      <c r="ED57" s="14">
        <f t="shared" si="71"/>
        <v>-1.0155675733249521</v>
      </c>
      <c r="EE57" s="14">
        <f t="shared" si="72"/>
        <v>0.84642622490855401</v>
      </c>
      <c r="EI57">
        <f t="shared" si="20"/>
        <v>2467.8748638717598</v>
      </c>
      <c r="ES57">
        <f t="shared" si="110"/>
        <v>8.2523744424486232</v>
      </c>
      <c r="ET57">
        <f t="shared" si="73"/>
        <v>0.1231374212512627</v>
      </c>
      <c r="EU57">
        <f t="shared" si="111"/>
        <v>1.4263879934566575</v>
      </c>
      <c r="EV57">
        <f t="shared" si="112"/>
        <v>1.7887174857752989E-2</v>
      </c>
    </row>
    <row r="58" spans="3:152">
      <c r="C58" s="4"/>
      <c r="D58" s="4"/>
      <c r="E58" s="4"/>
      <c r="F58" s="4"/>
      <c r="G58" s="4"/>
      <c r="I58" s="4"/>
      <c r="CE58" s="11"/>
      <c r="CF58" s="18"/>
      <c r="CG58" s="18"/>
      <c r="CI58" s="4"/>
      <c r="CJ58" s="11"/>
      <c r="CK58" s="11"/>
      <c r="CL58" s="11"/>
      <c r="CM58" s="11"/>
      <c r="CN58" s="11"/>
      <c r="CO58" s="11"/>
      <c r="CP58" s="11"/>
      <c r="CQ58" s="13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</row>
    <row r="59" spans="3:152">
      <c r="C59" s="4"/>
      <c r="D59" s="4"/>
      <c r="E59" s="4"/>
      <c r="F59" s="4"/>
      <c r="G59" s="4"/>
      <c r="I59" s="4"/>
      <c r="CE59" s="11"/>
      <c r="CF59" s="18"/>
      <c r="CG59" s="18"/>
      <c r="CI59" s="4"/>
      <c r="CJ59" s="11"/>
      <c r="CK59" s="11"/>
      <c r="CL59" s="11"/>
      <c r="CM59" s="11"/>
      <c r="CN59" s="11"/>
      <c r="CO59" s="11"/>
      <c r="CP59" s="11"/>
      <c r="CQ59" s="13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</row>
    <row r="60" spans="3:152">
      <c r="C60" s="4"/>
      <c r="D60" s="4"/>
      <c r="E60" s="4"/>
      <c r="F60" s="4"/>
      <c r="G60" s="4"/>
      <c r="I60" s="4"/>
      <c r="CE60" s="11"/>
      <c r="CF60" s="18"/>
      <c r="CG60" s="18"/>
      <c r="CI60" s="4"/>
      <c r="CJ60" s="11"/>
      <c r="CK60" s="11"/>
      <c r="CL60" s="11"/>
      <c r="CM60" s="11"/>
      <c r="CN60" s="11"/>
      <c r="CO60" s="11"/>
      <c r="CP60" s="11"/>
      <c r="CQ60" s="13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</row>
    <row r="61" spans="3:152">
      <c r="C61" s="4"/>
      <c r="D61" s="4"/>
      <c r="E61" s="4"/>
      <c r="F61" s="4"/>
      <c r="G61" s="4"/>
      <c r="I61" s="4"/>
      <c r="CE61" s="11"/>
      <c r="CF61" s="18"/>
      <c r="CG61" s="18"/>
      <c r="CI61" s="4"/>
      <c r="CJ61" s="11"/>
      <c r="CK61" s="11"/>
      <c r="CL61" s="11"/>
      <c r="CM61" s="11"/>
      <c r="CN61" s="11"/>
      <c r="CO61" s="11"/>
      <c r="CP61" s="11"/>
      <c r="CQ61" s="13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</row>
    <row r="62" spans="3:152">
      <c r="C62" s="4"/>
      <c r="D62" s="4"/>
      <c r="E62" s="4"/>
      <c r="F62" s="4"/>
      <c r="G62" s="4"/>
      <c r="I62" s="4"/>
      <c r="CE62" s="11"/>
      <c r="CF62" s="18"/>
      <c r="CG62" s="18"/>
      <c r="CI62" s="4"/>
      <c r="CJ62" s="11"/>
      <c r="CK62" s="11"/>
      <c r="CL62" s="11"/>
      <c r="CM62" s="11"/>
      <c r="CN62" s="11"/>
      <c r="CO62" s="11"/>
      <c r="CP62" s="11"/>
      <c r="CQ62" s="13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</row>
    <row r="63" spans="3:152">
      <c r="C63" s="4"/>
      <c r="D63" s="4"/>
      <c r="E63" s="4"/>
      <c r="F63" s="4"/>
      <c r="G63" s="4"/>
      <c r="I63" s="4"/>
      <c r="CE63" s="11"/>
      <c r="CF63" s="18"/>
      <c r="CG63" s="18"/>
      <c r="CI63" s="4"/>
      <c r="CJ63" s="11"/>
      <c r="CK63" s="11"/>
      <c r="CL63" s="11"/>
      <c r="CM63" s="11"/>
      <c r="CN63" s="11"/>
      <c r="CO63" s="11"/>
      <c r="CP63" s="11"/>
      <c r="CQ63" s="13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</row>
    <row r="64" spans="3:152">
      <c r="C64" s="4"/>
      <c r="D64" s="4"/>
      <c r="E64" s="4"/>
      <c r="F64" s="4"/>
      <c r="G64" s="4"/>
      <c r="I64" s="4"/>
      <c r="CE64" s="11"/>
      <c r="CF64" s="18"/>
      <c r="CG64" s="18"/>
      <c r="CI64" s="4"/>
      <c r="CJ64" s="11"/>
      <c r="CK64" s="11"/>
      <c r="CL64" s="11"/>
      <c r="CM64" s="11"/>
      <c r="CN64" s="11"/>
      <c r="CO64" s="11"/>
      <c r="CP64" s="11"/>
      <c r="CQ64" s="13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</row>
    <row r="65" spans="3:135">
      <c r="C65" s="4"/>
      <c r="D65" s="4"/>
      <c r="E65" s="4"/>
      <c r="F65" s="4"/>
      <c r="G65" s="4"/>
      <c r="I65" s="4"/>
      <c r="CE65" s="11"/>
      <c r="CF65" s="18"/>
      <c r="CG65" s="18"/>
      <c r="CI65" s="4"/>
      <c r="CJ65" s="11"/>
      <c r="CK65" s="11"/>
      <c r="CL65" s="11"/>
      <c r="CM65" s="11"/>
      <c r="CN65" s="11"/>
      <c r="CO65" s="11"/>
      <c r="CP65" s="11"/>
      <c r="CQ65" s="13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</row>
    <row r="66" spans="3:135">
      <c r="C66" s="4"/>
      <c r="D66" s="4"/>
      <c r="E66" s="4"/>
      <c r="F66" s="4"/>
      <c r="G66" s="4"/>
      <c r="I66" s="4"/>
      <c r="CE66" s="11"/>
      <c r="CF66" s="18"/>
      <c r="CG66" s="18"/>
      <c r="CI66" s="4"/>
      <c r="CJ66" s="11"/>
      <c r="CK66" s="11"/>
      <c r="CL66" s="11"/>
      <c r="CM66" s="11"/>
      <c r="CN66" s="11"/>
      <c r="CO66" s="11"/>
      <c r="CP66" s="11"/>
      <c r="CQ66" s="13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</row>
    <row r="67" spans="3:135">
      <c r="C67" s="4"/>
      <c r="D67" s="4"/>
      <c r="E67" s="4"/>
      <c r="F67" s="4"/>
      <c r="G67" s="4"/>
      <c r="I67" s="4"/>
      <c r="CE67" s="11"/>
      <c r="CF67" s="18"/>
      <c r="CG67" s="18"/>
      <c r="CI67" s="4"/>
      <c r="CJ67" s="11"/>
      <c r="CK67" s="11"/>
      <c r="CL67" s="11"/>
      <c r="CM67" s="11"/>
      <c r="CN67" s="11"/>
      <c r="CO67" s="11"/>
      <c r="CP67" s="11"/>
      <c r="CQ67" s="13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</row>
    <row r="68" spans="3:135">
      <c r="C68" s="4"/>
      <c r="D68" s="4"/>
      <c r="E68" s="4"/>
      <c r="F68" s="4"/>
      <c r="G68" s="4"/>
      <c r="I68" s="4"/>
      <c r="CE68" s="11"/>
      <c r="CF68" s="18"/>
      <c r="CG68" s="18"/>
      <c r="CI68" s="4"/>
      <c r="CJ68" s="11"/>
      <c r="CK68" s="11"/>
      <c r="CL68" s="11"/>
      <c r="CM68" s="11"/>
      <c r="CN68" s="11"/>
      <c r="CO68" s="11"/>
      <c r="CP68" s="11"/>
      <c r="CQ68" s="13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</row>
  </sheetData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{F1BA2259-ED36-433E-AB00-2AB9EA241767}</x14:id>
        </ext>
      </extLst>
    </cfRule>
  </conditionalFormatting>
  <conditionalFormatting sqref="E18:E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{D6BA7E06-4DC4-4780-82C5-C314CAF61190}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BA2259-ED36-433E-AB00-2AB9EA241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D6BA7E06-4DC4-4780-82C5-C314CAF611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E18:E57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F33-8850-42A7-A737-B03FE1544462}">
  <dimension ref="C3:FF68"/>
  <sheetViews>
    <sheetView topLeftCell="A35" zoomScale="86" zoomScaleNormal="107" workbookViewId="0">
      <selection activeCell="L68" sqref="L68"/>
    </sheetView>
  </sheetViews>
  <sheetFormatPr defaultRowHeight="14.4"/>
  <cols>
    <col min="7" max="7" width="11.33203125" customWidth="1"/>
    <col min="65" max="65" width="12" bestFit="1" customWidth="1"/>
    <col min="66" max="86" width="9" bestFit="1" customWidth="1"/>
  </cols>
  <sheetData>
    <row r="3" spans="16:161" ht="15.6">
      <c r="Q3" s="2" t="s">
        <v>0</v>
      </c>
      <c r="R3" s="2">
        <f>Sheet7!N3</f>
        <v>100</v>
      </c>
      <c r="S3" s="2" t="s">
        <v>1</v>
      </c>
      <c r="U3" s="26" t="s">
        <v>176</v>
      </c>
      <c r="V3" s="2">
        <f>Sheet7!R3</f>
        <v>0</v>
      </c>
      <c r="W3" s="26" t="s">
        <v>177</v>
      </c>
      <c r="Y3" t="str">
        <f>Sheet6!Y3</f>
        <v>At Bubble Point</v>
      </c>
      <c r="EE3" s="24"/>
    </row>
    <row r="4" spans="16:161" ht="15.6">
      <c r="Q4" s="2" t="s">
        <v>4</v>
      </c>
      <c r="R4" s="2">
        <f>Sheet7!N4</f>
        <v>0</v>
      </c>
      <c r="S4" s="2" t="s">
        <v>5</v>
      </c>
      <c r="U4" s="3" t="s">
        <v>2</v>
      </c>
      <c r="V4" s="2">
        <f>Sheet7!R4</f>
        <v>30</v>
      </c>
      <c r="W4" s="2" t="s">
        <v>3</v>
      </c>
      <c r="Y4" s="2" t="str">
        <f>Sheet6!Y4</f>
        <v>Rs</v>
      </c>
      <c r="Z4" s="2">
        <f>Sheet6!Z4</f>
        <v>250</v>
      </c>
      <c r="AA4" s="2" t="str">
        <f>Sheet6!AA4</f>
        <v>scf/STB</v>
      </c>
      <c r="EE4" s="24"/>
    </row>
    <row r="5" spans="16:161" ht="15.6">
      <c r="Q5" s="2" t="s">
        <v>7</v>
      </c>
      <c r="R5" s="2">
        <f>Sheet7!N5</f>
        <v>250</v>
      </c>
      <c r="S5" s="2" t="s">
        <v>8</v>
      </c>
      <c r="U5" s="3" t="s">
        <v>6</v>
      </c>
      <c r="V5" s="2">
        <f>Sheet7!R5</f>
        <v>1.0740000000000001</v>
      </c>
      <c r="W5" s="2"/>
      <c r="Y5" s="2" t="str">
        <f>Sheet6!Y5</f>
        <v>Pb</v>
      </c>
      <c r="Z5" s="2">
        <f>Sheet6!Z5</f>
        <v>1697</v>
      </c>
      <c r="AA5" s="2" t="str">
        <f>Sheet6!AA5</f>
        <v>Psi</v>
      </c>
      <c r="EE5" s="24"/>
    </row>
    <row r="6" spans="16:161" ht="15.6">
      <c r="Q6" s="3" t="s">
        <v>11</v>
      </c>
      <c r="R6" s="2">
        <f>Sheet7!N6</f>
        <v>0.65</v>
      </c>
      <c r="S6" s="2"/>
      <c r="U6" s="3" t="s">
        <v>9</v>
      </c>
      <c r="V6" s="2">
        <f>Sheet7!R6</f>
        <v>67.017600000000002</v>
      </c>
      <c r="W6" s="2" t="s">
        <v>10</v>
      </c>
      <c r="Y6" s="2" t="str">
        <f>Sheet6!Y6</f>
        <v>Bob</v>
      </c>
      <c r="Z6" s="2">
        <f>Sheet6!Z6</f>
        <v>1.2</v>
      </c>
      <c r="AA6" s="2" t="str">
        <f>Sheet6!AA6</f>
        <v>res bbl/STB</v>
      </c>
      <c r="EE6" s="24"/>
    </row>
    <row r="7" spans="16:161" ht="15.6">
      <c r="Q7" s="2" t="s">
        <v>14</v>
      </c>
      <c r="R7" s="2">
        <f>Sheet7!N7</f>
        <v>100</v>
      </c>
      <c r="S7" s="2" t="s">
        <v>15</v>
      </c>
      <c r="U7" s="3" t="s">
        <v>12</v>
      </c>
      <c r="V7" s="2">
        <f>Sheet7!R7</f>
        <v>1</v>
      </c>
      <c r="W7" s="2" t="s">
        <v>13</v>
      </c>
      <c r="Y7" s="2" t="str">
        <f>Sheet6!Y7</f>
        <v>rob</v>
      </c>
      <c r="Z7" s="2">
        <f>Sheet6!Z7</f>
        <v>48.33</v>
      </c>
      <c r="AA7" s="2" t="str">
        <f>Sheet6!AA7</f>
        <v>lbm/ft3</v>
      </c>
      <c r="EE7" s="24"/>
    </row>
    <row r="8" spans="16:161" ht="15.6">
      <c r="Q8" s="3" t="s">
        <v>17</v>
      </c>
      <c r="R8" s="2">
        <f>Sheet7!N8</f>
        <v>0.71</v>
      </c>
      <c r="S8" s="2"/>
      <c r="U8" s="3" t="s">
        <v>16</v>
      </c>
      <c r="V8" s="2">
        <f>Sheet7!R8</f>
        <v>72</v>
      </c>
      <c r="W8" s="2" t="s">
        <v>3</v>
      </c>
      <c r="EE8" s="24"/>
    </row>
    <row r="9" spans="16:161" ht="16.8">
      <c r="Q9" s="17" t="s">
        <v>150</v>
      </c>
      <c r="R9" s="2">
        <f>Sheet7!N9</f>
        <v>28</v>
      </c>
      <c r="S9" s="2" t="s">
        <v>20</v>
      </c>
      <c r="U9" s="3" t="s">
        <v>18</v>
      </c>
      <c r="V9" s="2">
        <f>Sheet7!R9</f>
        <v>0.16666666666666666</v>
      </c>
      <c r="W9" s="2" t="s">
        <v>19</v>
      </c>
      <c r="Y9" s="2" t="str">
        <f>Sheet6!Y9</f>
        <v>C0</v>
      </c>
      <c r="Z9" s="2">
        <f>Sheet6!Z9</f>
        <v>2.1703785524685895E-5</v>
      </c>
      <c r="EE9" s="24"/>
    </row>
    <row r="10" spans="16:161" ht="16.2">
      <c r="Q10" s="3" t="s">
        <v>23</v>
      </c>
      <c r="R10" s="2">
        <f>Sheet7!N10</f>
        <v>250</v>
      </c>
      <c r="S10" s="2" t="s">
        <v>8</v>
      </c>
      <c r="U10" s="2" t="s">
        <v>21</v>
      </c>
      <c r="V10" s="2">
        <f>Sheet7!R10</f>
        <v>2.1816666666666665E-2</v>
      </c>
      <c r="W10" s="2" t="s">
        <v>22</v>
      </c>
      <c r="EE10" s="24"/>
    </row>
    <row r="11" spans="16:161" ht="15.6">
      <c r="Q11" s="21" t="s">
        <v>153</v>
      </c>
      <c r="R11" s="2">
        <f>Sheet7!N11</f>
        <v>100</v>
      </c>
      <c r="S11" s="21" t="s">
        <v>1</v>
      </c>
      <c r="EE11" s="24"/>
    </row>
    <row r="12" spans="16:161" ht="15.6">
      <c r="Q12" s="21" t="s">
        <v>152</v>
      </c>
      <c r="R12" s="2">
        <f>Sheet7!N12</f>
        <v>25000</v>
      </c>
      <c r="S12" s="21" t="s">
        <v>154</v>
      </c>
      <c r="Y12" s="2" t="s">
        <v>24</v>
      </c>
      <c r="Z12" s="3" t="s">
        <v>25</v>
      </c>
      <c r="AA12" s="2" t="s">
        <v>26</v>
      </c>
      <c r="CV12" s="12" t="s">
        <v>27</v>
      </c>
      <c r="CW12" s="12">
        <v>0.32650000000000001</v>
      </c>
      <c r="CX12" s="12" t="s">
        <v>28</v>
      </c>
      <c r="CY12" s="12">
        <v>-1.07</v>
      </c>
      <c r="CZ12" s="12" t="s">
        <v>29</v>
      </c>
      <c r="DA12" s="12">
        <f>-0.5339</f>
        <v>-0.53390000000000004</v>
      </c>
      <c r="DB12" s="12" t="s">
        <v>30</v>
      </c>
      <c r="DC12" s="12">
        <f>0.01569</f>
        <v>1.5689999999999999E-2</v>
      </c>
      <c r="DD12" s="12" t="s">
        <v>31</v>
      </c>
      <c r="DE12" s="12">
        <f>-0.05165</f>
        <v>-5.1650000000000001E-2</v>
      </c>
      <c r="DF12" s="12" t="s">
        <v>32</v>
      </c>
      <c r="DG12" s="12">
        <v>0.54749999999999999</v>
      </c>
      <c r="DH12" s="12" t="s">
        <v>33</v>
      </c>
      <c r="DI12" s="12">
        <v>-0.73609999999999998</v>
      </c>
      <c r="EE12" s="24"/>
    </row>
    <row r="13" spans="16:161">
      <c r="Y13" s="2">
        <v>1400</v>
      </c>
      <c r="Z13" s="2">
        <f>Sheet6!Z13</f>
        <v>0.67</v>
      </c>
      <c r="AA13" s="2">
        <f>SLOPE(Z13:Z14,Y13:Y14)</f>
        <v>-1E-4</v>
      </c>
      <c r="CV13" s="12" t="s">
        <v>34</v>
      </c>
      <c r="CW13" s="12">
        <f>0.1844</f>
        <v>0.18440000000000001</v>
      </c>
      <c r="CX13" s="12" t="s">
        <v>35</v>
      </c>
      <c r="CY13" s="12">
        <f>0.1056</f>
        <v>0.1056</v>
      </c>
      <c r="CZ13" s="12" t="s">
        <v>36</v>
      </c>
      <c r="DA13" s="12">
        <f>0.6134</f>
        <v>0.61339999999999995</v>
      </c>
      <c r="DB13" s="12" t="s">
        <v>37</v>
      </c>
      <c r="DC13" s="12">
        <v>0.72099999999999997</v>
      </c>
      <c r="DD13" s="15"/>
      <c r="DE13" s="15"/>
      <c r="DF13" s="15"/>
      <c r="DG13" s="15"/>
      <c r="DH13" s="15"/>
      <c r="DI13" s="15"/>
      <c r="EE13" s="24"/>
    </row>
    <row r="14" spans="16:161" ht="23.4">
      <c r="Y14" s="2">
        <v>0</v>
      </c>
      <c r="Z14" s="2">
        <f>Sheet6!Z14</f>
        <v>0.81</v>
      </c>
      <c r="AA14" s="2"/>
      <c r="AS14" s="6" t="s">
        <v>38</v>
      </c>
      <c r="BY14" s="7"/>
      <c r="CJ14" s="9" t="s">
        <v>39</v>
      </c>
      <c r="CK14" s="10">
        <f>Sheet7!CG14</f>
        <v>200</v>
      </c>
      <c r="CL14" s="10" t="s">
        <v>19</v>
      </c>
      <c r="CP14" s="6" t="s">
        <v>40</v>
      </c>
      <c r="EE14" s="24"/>
      <c r="EK14" s="6" t="s">
        <v>41</v>
      </c>
    </row>
    <row r="15" spans="16:161">
      <c r="CC15" s="8" t="s">
        <v>42</v>
      </c>
      <c r="CD15" s="2">
        <v>5.9999999999999995E-4</v>
      </c>
      <c r="CE15" s="2" t="s">
        <v>43</v>
      </c>
      <c r="EE15" s="24"/>
      <c r="FB15" t="s">
        <v>44</v>
      </c>
    </row>
    <row r="16" spans="16:161">
      <c r="P16" t="s">
        <v>45</v>
      </c>
      <c r="R16" t="s">
        <v>45</v>
      </c>
      <c r="X16" t="s">
        <v>46</v>
      </c>
      <c r="BU16" t="s">
        <v>47</v>
      </c>
      <c r="BV16" t="s">
        <v>48</v>
      </c>
      <c r="BW16" t="s">
        <v>49</v>
      </c>
      <c r="EE16" s="24"/>
      <c r="FB16" s="20" t="s">
        <v>156</v>
      </c>
      <c r="FE16" s="20" t="s">
        <v>155</v>
      </c>
    </row>
    <row r="17" spans="3:162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7" t="s">
        <v>171</v>
      </c>
      <c r="H17" s="47" t="s">
        <v>172</v>
      </c>
      <c r="I17" s="47" t="s">
        <v>137</v>
      </c>
      <c r="J17" s="47" t="s">
        <v>166</v>
      </c>
      <c r="K17" s="48" t="s">
        <v>158</v>
      </c>
      <c r="L17" s="48"/>
      <c r="M17" s="47" t="s">
        <v>159</v>
      </c>
      <c r="N17" s="47" t="s">
        <v>51</v>
      </c>
      <c r="O17" s="49" t="s">
        <v>151</v>
      </c>
      <c r="P17" s="48" t="s">
        <v>52</v>
      </c>
      <c r="Q17" s="47" t="s">
        <v>53</v>
      </c>
      <c r="R17" s="48" t="s">
        <v>54</v>
      </c>
      <c r="S17" s="47" t="s">
        <v>55</v>
      </c>
      <c r="T17" s="47" t="s">
        <v>56</v>
      </c>
      <c r="U17" s="47" t="s">
        <v>57</v>
      </c>
      <c r="V17" s="47" t="s">
        <v>58</v>
      </c>
      <c r="W17" s="47" t="s">
        <v>59</v>
      </c>
      <c r="X17" s="50" t="s">
        <v>60</v>
      </c>
      <c r="Y17" s="47" t="s">
        <v>61</v>
      </c>
      <c r="Z17" s="51" t="s">
        <v>62</v>
      </c>
      <c r="AA17" s="51" t="s">
        <v>63</v>
      </c>
      <c r="AB17" s="51" t="s">
        <v>64</v>
      </c>
      <c r="AC17" s="47" t="s">
        <v>65</v>
      </c>
      <c r="AD17" s="47" t="s">
        <v>66</v>
      </c>
      <c r="AE17" s="48" t="s">
        <v>67</v>
      </c>
      <c r="AF17" s="48" t="s">
        <v>68</v>
      </c>
      <c r="AG17" s="48" t="s">
        <v>52</v>
      </c>
      <c r="AH17" s="52" t="s">
        <v>69</v>
      </c>
      <c r="AI17" s="48" t="s">
        <v>70</v>
      </c>
      <c r="AJ17" s="48" t="s">
        <v>71</v>
      </c>
      <c r="AK17" s="53" t="s">
        <v>72</v>
      </c>
      <c r="AL17" s="48" t="s">
        <v>73</v>
      </c>
      <c r="AM17" s="48" t="s">
        <v>74</v>
      </c>
      <c r="AN17" s="54" t="s">
        <v>75</v>
      </c>
      <c r="AO17" s="48" t="s">
        <v>76</v>
      </c>
      <c r="AP17" s="48" t="s">
        <v>77</v>
      </c>
      <c r="AQ17" s="53" t="s">
        <v>78</v>
      </c>
      <c r="AR17" s="48"/>
      <c r="AS17" s="48" t="s">
        <v>79</v>
      </c>
      <c r="AT17" s="48" t="s">
        <v>80</v>
      </c>
      <c r="AU17" s="48" t="s">
        <v>81</v>
      </c>
      <c r="AV17" s="48"/>
      <c r="AW17" s="47" t="s">
        <v>82</v>
      </c>
      <c r="AX17" s="47" t="s">
        <v>83</v>
      </c>
      <c r="AY17" s="47" t="s">
        <v>84</v>
      </c>
      <c r="AZ17" s="52" t="s">
        <v>85</v>
      </c>
      <c r="BA17" s="52" t="s">
        <v>86</v>
      </c>
      <c r="BB17" s="48" t="s">
        <v>87</v>
      </c>
      <c r="BC17" s="48" t="s">
        <v>88</v>
      </c>
      <c r="BD17" s="48" t="s">
        <v>89</v>
      </c>
      <c r="BE17" s="48" t="s">
        <v>90</v>
      </c>
      <c r="BF17" s="48" t="s">
        <v>91</v>
      </c>
      <c r="BG17" s="48" t="s">
        <v>92</v>
      </c>
      <c r="BH17" s="48" t="s">
        <v>93</v>
      </c>
      <c r="BI17" s="48" t="s">
        <v>94</v>
      </c>
      <c r="BJ17" s="48" t="s">
        <v>95</v>
      </c>
      <c r="BK17" s="48" t="s">
        <v>96</v>
      </c>
      <c r="BL17" s="48" t="s">
        <v>97</v>
      </c>
      <c r="BM17" s="48" t="s">
        <v>98</v>
      </c>
      <c r="BN17" s="55" t="s">
        <v>99</v>
      </c>
      <c r="BO17" s="55" t="s">
        <v>100</v>
      </c>
      <c r="BP17" s="55" t="s">
        <v>101</v>
      </c>
      <c r="BQ17" s="48" t="s">
        <v>68</v>
      </c>
      <c r="BR17" s="56" t="s">
        <v>102</v>
      </c>
      <c r="BS17" s="56" t="s">
        <v>103</v>
      </c>
      <c r="BT17" s="56" t="s">
        <v>104</v>
      </c>
      <c r="BU17" s="48" t="s">
        <v>105</v>
      </c>
      <c r="BV17" s="48" t="s">
        <v>105</v>
      </c>
      <c r="BW17" s="48" t="s">
        <v>105</v>
      </c>
      <c r="BX17" s="48" t="s">
        <v>106</v>
      </c>
      <c r="BY17" s="48" t="s">
        <v>107</v>
      </c>
      <c r="BZ17" s="47" t="s">
        <v>108</v>
      </c>
      <c r="CA17" s="52" t="s">
        <v>109</v>
      </c>
      <c r="CB17" s="48" t="s">
        <v>110</v>
      </c>
      <c r="CC17" s="48" t="s">
        <v>111</v>
      </c>
      <c r="CD17" s="48" t="s">
        <v>112</v>
      </c>
      <c r="CE17" s="48" t="s">
        <v>113</v>
      </c>
      <c r="CF17" s="48" t="s">
        <v>114</v>
      </c>
      <c r="CG17" s="48" t="s">
        <v>115</v>
      </c>
      <c r="CH17" s="52" t="s">
        <v>116</v>
      </c>
      <c r="CI17" s="48" t="s">
        <v>117</v>
      </c>
      <c r="CJ17" s="48" t="s">
        <v>118</v>
      </c>
      <c r="CK17" s="52" t="s">
        <v>119</v>
      </c>
      <c r="CL17" s="48" t="s">
        <v>120</v>
      </c>
      <c r="CM17" s="47" t="s">
        <v>50</v>
      </c>
      <c r="CN17" s="48"/>
      <c r="CO17" s="48"/>
      <c r="CP17" s="57" t="s">
        <v>121</v>
      </c>
      <c r="CQ17" s="57" t="s">
        <v>122</v>
      </c>
      <c r="CR17" s="57" t="s">
        <v>123</v>
      </c>
      <c r="CS17" s="58" t="s">
        <v>124</v>
      </c>
      <c r="CT17" s="58" t="s">
        <v>125</v>
      </c>
      <c r="CU17" s="58" t="s">
        <v>126</v>
      </c>
      <c r="CV17" s="59" t="s">
        <v>81</v>
      </c>
      <c r="CW17" s="59" t="s">
        <v>127</v>
      </c>
      <c r="CX17" s="59" t="s">
        <v>128</v>
      </c>
      <c r="CY17" s="59" t="s">
        <v>129</v>
      </c>
      <c r="CZ17" s="59" t="s">
        <v>130</v>
      </c>
      <c r="DA17" s="59" t="s">
        <v>131</v>
      </c>
      <c r="DB17" s="59" t="s">
        <v>132</v>
      </c>
      <c r="DC17" s="59" t="s">
        <v>133</v>
      </c>
      <c r="DD17" s="59" t="s">
        <v>134</v>
      </c>
      <c r="DE17" s="59" t="s">
        <v>81</v>
      </c>
      <c r="DF17" s="59" t="s">
        <v>127</v>
      </c>
      <c r="DG17" s="59" t="s">
        <v>128</v>
      </c>
      <c r="DH17" s="59" t="s">
        <v>129</v>
      </c>
      <c r="DI17" s="59" t="s">
        <v>130</v>
      </c>
      <c r="DJ17" s="59" t="s">
        <v>131</v>
      </c>
      <c r="DK17" s="59" t="s">
        <v>132</v>
      </c>
      <c r="DL17" s="59" t="s">
        <v>135</v>
      </c>
      <c r="DM17" s="59" t="s">
        <v>136</v>
      </c>
      <c r="DN17" s="59" t="s">
        <v>137</v>
      </c>
      <c r="DO17" s="59" t="s">
        <v>81</v>
      </c>
      <c r="DP17" s="59" t="s">
        <v>81</v>
      </c>
      <c r="DQ17" s="59" t="s">
        <v>127</v>
      </c>
      <c r="DR17" s="59" t="s">
        <v>128</v>
      </c>
      <c r="DS17" s="59" t="s">
        <v>129</v>
      </c>
      <c r="DT17" s="59" t="s">
        <v>130</v>
      </c>
      <c r="DU17" s="59" t="s">
        <v>131</v>
      </c>
      <c r="DV17" s="59" t="s">
        <v>132</v>
      </c>
      <c r="DW17" s="59" t="s">
        <v>133</v>
      </c>
      <c r="DX17" s="59" t="s">
        <v>134</v>
      </c>
      <c r="DY17" s="59" t="s">
        <v>81</v>
      </c>
      <c r="DZ17" s="59" t="s">
        <v>127</v>
      </c>
      <c r="EA17" s="59" t="s">
        <v>128</v>
      </c>
      <c r="EB17" s="59" t="s">
        <v>129</v>
      </c>
      <c r="EC17" s="59" t="s">
        <v>130</v>
      </c>
      <c r="ED17" s="59" t="s">
        <v>131</v>
      </c>
      <c r="EE17" s="59" t="s">
        <v>132</v>
      </c>
      <c r="EF17" s="59" t="s">
        <v>135</v>
      </c>
      <c r="EG17" s="59" t="s">
        <v>136</v>
      </c>
      <c r="EH17" s="59" t="s">
        <v>137</v>
      </c>
      <c r="EI17" s="59" t="s">
        <v>81</v>
      </c>
      <c r="EJ17" s="48"/>
      <c r="EK17" s="60" t="s">
        <v>138</v>
      </c>
      <c r="EL17" s="60" t="s">
        <v>139</v>
      </c>
      <c r="EM17" s="60" t="s">
        <v>50</v>
      </c>
      <c r="EN17" s="60" t="s">
        <v>140</v>
      </c>
      <c r="EO17" s="60" t="s">
        <v>141</v>
      </c>
      <c r="EP17" s="61" t="s">
        <v>142</v>
      </c>
      <c r="EQ17" s="61" t="s">
        <v>143</v>
      </c>
      <c r="ER17" s="61" t="s">
        <v>27</v>
      </c>
      <c r="ES17" s="61" t="s">
        <v>28</v>
      </c>
      <c r="ET17" s="61" t="s">
        <v>52</v>
      </c>
      <c r="EU17" s="61" t="s">
        <v>68</v>
      </c>
      <c r="EV17" s="61" t="s">
        <v>67</v>
      </c>
      <c r="EW17" s="60" t="s">
        <v>144</v>
      </c>
      <c r="EX17" s="60" t="s">
        <v>145</v>
      </c>
      <c r="EY17" s="61" t="s">
        <v>146</v>
      </c>
      <c r="EZ17" s="60" t="s">
        <v>147</v>
      </c>
      <c r="FA17" s="48"/>
      <c r="FB17" s="59" t="s">
        <v>148</v>
      </c>
      <c r="FC17" s="59" t="s">
        <v>149</v>
      </c>
      <c r="FD17" s="48"/>
      <c r="FE17" s="62" t="s">
        <v>148</v>
      </c>
      <c r="FF17" s="62" t="s">
        <v>149</v>
      </c>
    </row>
    <row r="18" spans="3:162">
      <c r="C18">
        <f>Sheet1!C19</f>
        <v>514.70000000000005</v>
      </c>
      <c r="D18" s="4">
        <f>Sheet6!J18</f>
        <v>546.13534539492377</v>
      </c>
      <c r="E18" s="4">
        <f>CM18</f>
        <v>546.13534539492377</v>
      </c>
      <c r="F18" s="4">
        <f>D18-E18</f>
        <v>0</v>
      </c>
      <c r="G18" s="4">
        <f>Sheet7!D18</f>
        <v>546.13534539485295</v>
      </c>
      <c r="H18" s="4">
        <f>Sheet7!F18</f>
        <v>-7.0031092036515474E-11</v>
      </c>
      <c r="I18" s="4">
        <f>(H18-F18)/(G18-D18)</f>
        <v>0.9887640449438202</v>
      </c>
      <c r="J18" s="4">
        <f>D18-F18*(1/I18)</f>
        <v>546.13534539492377</v>
      </c>
      <c r="K18">
        <f t="shared" ref="K18:K49" si="0">AVERAGE(C18,D18)</f>
        <v>530.41767269746197</v>
      </c>
      <c r="M18">
        <f t="shared" ref="M18:M57" si="1">K18</f>
        <v>530.41767269746197</v>
      </c>
      <c r="N18">
        <v>160</v>
      </c>
      <c r="O18">
        <f>460+N18</f>
        <v>620</v>
      </c>
      <c r="P18">
        <f>$R$9/($N$18+460)</f>
        <v>4.5161290322580643E-2</v>
      </c>
      <c r="Q18">
        <f>(($R$8*K18^1.0937)/27.64)*10^(11.172*$P$18)</f>
        <v>78.374888576822229</v>
      </c>
      <c r="R18">
        <f>($N$18-60)*($R$9/$R$8)</f>
        <v>3943.6619718309862</v>
      </c>
      <c r="S18">
        <f>$Z$6*EXP($Z$9*(1697-M18))</f>
        <v>1.2307710087943591</v>
      </c>
      <c r="T18">
        <f>0.0283*AU18*($O$18)/M18</f>
        <v>3.1283674378681049E-2</v>
      </c>
      <c r="U18">
        <f>$R$3*($R$4+S18)</f>
        <v>123.0771008794359</v>
      </c>
      <c r="V18">
        <f>U18*5.615</f>
        <v>691.0779214380326</v>
      </c>
      <c r="W18">
        <f>IF($R$5&gt;0,T18*($R$10-Q18)*$R$3,0)</f>
        <v>536.90641009675471</v>
      </c>
      <c r="X18">
        <f>$Z$14+$AA$13*(Q18-$Y$14)</f>
        <v>0.80216251114231785</v>
      </c>
      <c r="Y18">
        <f>$Z$7</f>
        <v>48.33</v>
      </c>
      <c r="Z18">
        <f>S18/$Z$6</f>
        <v>1.0256425073286326</v>
      </c>
      <c r="AA18">
        <f>Y18*Z18</f>
        <v>49.569302379192813</v>
      </c>
      <c r="AB18">
        <f>($V$6*$R$4)+(S18*AA18)</f>
        <v>61.00846029447176</v>
      </c>
      <c r="AC18">
        <f t="shared" ref="AC18:AC57" si="2">$R$4+S18</f>
        <v>1.2307710087943591</v>
      </c>
      <c r="AD18">
        <f>AB18/AC18</f>
        <v>49.569302379192813</v>
      </c>
      <c r="AE18">
        <f>3.0324-0.02023*$R$9</f>
        <v>2.4659599999999999</v>
      </c>
      <c r="AF18">
        <f>10^$AE$18</f>
        <v>292.38830658588068</v>
      </c>
      <c r="AG18">
        <f>$AF$18*$N$18^-1.163</f>
        <v>0.79903988868845044</v>
      </c>
      <c r="AH18">
        <f>10^$AG$18-1</f>
        <v>5.2956400382945432</v>
      </c>
      <c r="AI18">
        <f>10.715*(Q18+100)^-0.515</f>
        <v>0.7422587266301911</v>
      </c>
      <c r="AJ18">
        <f>5.44*(Q18+150)^-0.338</f>
        <v>0.86771230840428737</v>
      </c>
      <c r="AK18">
        <f>AI18*$AH$18^AJ18</f>
        <v>3.1528859970746272</v>
      </c>
      <c r="AL18">
        <f t="shared" ref="AL18:AL57" si="3">(($R$4*$V$6)/($R$4*$V$6+S18*AA18))*$V$7</f>
        <v>0</v>
      </c>
      <c r="AM18">
        <f t="shared" ref="AM18:AM57" si="4">((S18*AA18)/($R$4*$V$6+S18*AA18))*AK18</f>
        <v>3.1528859970746272</v>
      </c>
      <c r="AN18">
        <f>AL18+AM18</f>
        <v>3.1528859970746272</v>
      </c>
      <c r="AO18">
        <f t="shared" ref="AO18:AO57" si="5">(($R$4*$V$6)/($R$4*$V$6+S18*AA18))*$V$8</f>
        <v>0</v>
      </c>
      <c r="AP18">
        <f t="shared" ref="AP18:AP57" si="6">((S18*AA18)/($R$4*$V$6+S18*AA18))*$V$4</f>
        <v>30</v>
      </c>
      <c r="AQ18">
        <f>AO18+AP18</f>
        <v>30</v>
      </c>
      <c r="AS18">
        <f>CU18</f>
        <v>0.79522889459889345</v>
      </c>
      <c r="AT18">
        <f>CT18</f>
        <v>1.6577540106951871</v>
      </c>
      <c r="AU18">
        <f>EI18</f>
        <v>0.94570920764648492</v>
      </c>
      <c r="AW18">
        <f t="shared" ref="AW18:AX57" si="7">(V18)*(1/86400)/$V$10</f>
        <v>0.36662736686085257</v>
      </c>
      <c r="AX18">
        <f t="shared" si="7"/>
        <v>0.28483703107586089</v>
      </c>
      <c r="AY18">
        <f>AW18+AX18</f>
        <v>0.6514643979367134</v>
      </c>
      <c r="AZ18">
        <f>AW18/AY18</f>
        <v>0.5627742176272672</v>
      </c>
      <c r="BA18">
        <f>1-AZ18</f>
        <v>0.4372257823727328</v>
      </c>
      <c r="BB18">
        <f t="shared" ref="BB18:BB57" si="8">1.071-(0.2218*((AY18^2)/($V$9)))</f>
        <v>0.50620067914444755</v>
      </c>
      <c r="BC18">
        <f>IF(BB18&lt;0.13,0.13,BB18)</f>
        <v>0.50620067914444755</v>
      </c>
      <c r="BD18">
        <f>1.938*AW18*(AD18/AQ18)^(1/4)</f>
        <v>0.80556676513839109</v>
      </c>
      <c r="BE18">
        <f>1.938*AX18*(AD18/AQ18)^(1/4)</f>
        <v>0.62585411361964871</v>
      </c>
      <c r="BF18">
        <f t="shared" ref="BF18:BF57" si="9">120.872*$V$9*SQRT(AD18/AQ18)</f>
        <v>25.895257494566852</v>
      </c>
      <c r="BG18">
        <f>0.15726*AN18*(1/(AD18*AQ18^3))^(1/4)</f>
        <v>1.4577478053892593E-2</v>
      </c>
      <c r="BH18">
        <f>0.0019+0.0322*BG18-0.6642*BG18^2+4.9951*BG18^3</f>
        <v>2.2437239898184373E-3</v>
      </c>
      <c r="BI18">
        <f>1-10.0147*BG18+33.8696*BG18^2+277.2817*BG18^3</f>
        <v>0.86206726863213634</v>
      </c>
      <c r="BJ18">
        <f>BH18/BI18</f>
        <v>2.6027249513586219E-3</v>
      </c>
      <c r="BK18">
        <f>BD18*($M$18^0.1)*BJ18</f>
        <v>3.9263735418236896E-3</v>
      </c>
      <c r="BL18">
        <f>(BE18^0.575)*(14.7^0.1)*BF18</f>
        <v>25.877600637973337</v>
      </c>
      <c r="BM18">
        <f>BK18/BL18</f>
        <v>1.5172865509262271E-4</v>
      </c>
      <c r="BN18">
        <f>(0.0047+1123.32*BM18+729489.64*BM18^2)</f>
        <v>0.19193384042927625</v>
      </c>
      <c r="BO18">
        <f>(1+1097.1566*BM18+722153.97*BM18^2)</f>
        <v>1.1830952241858306</v>
      </c>
      <c r="BP18">
        <f>SQRT(BN18/BO18)</f>
        <v>0.40277817150362216</v>
      </c>
      <c r="BQ18">
        <f>(BE18*BG18^0.38)/BF18^2.14</f>
        <v>1.1868097929003282E-4</v>
      </c>
      <c r="BR18">
        <f>1.0886-69.9473*BQ18+2334.3497*BQ18^2-12896.683*BQ18^3</f>
        <v>1.0803314441023393</v>
      </c>
      <c r="BS18">
        <f>1-53.4401*BQ18+1517.9369*BQ18^2-8419.8115*BQ18^3</f>
        <v>0.99367904293036979</v>
      </c>
      <c r="BT18">
        <f>BR18/BS18</f>
        <v>1.0872036114563015</v>
      </c>
      <c r="BU18">
        <f>IF(W18&lt;=0,1,(BP18*BT18))</f>
        <v>0.43790188267450358</v>
      </c>
      <c r="BV18">
        <f>IF(W18&gt;1,BP18*BT18,1)</f>
        <v>0.43790188267450358</v>
      </c>
      <c r="BW18">
        <f>IF($R$5=0,1,BV18)</f>
        <v>0.43790188267450358</v>
      </c>
      <c r="BX18">
        <f t="shared" ref="BX18:BX57" si="10">AD18*AW18</f>
        <v>18.173462808412854</v>
      </c>
      <c r="BY18">
        <f t="shared" ref="BY18:BY57" si="11">EW18*AX18</f>
        <v>0.45176334320653794</v>
      </c>
      <c r="BZ18">
        <f t="shared" ref="BZ18:BZ57" si="12">$V$10*(BX18+BY18)*86400</f>
        <v>35107.806286756488</v>
      </c>
      <c r="CA18">
        <f t="shared" ref="CA18:CA57" si="13">(AN18^BU18)*EZ18^(1-BU18)</f>
        <v>0.14450241078236603</v>
      </c>
      <c r="CB18">
        <f t="shared" ref="CB18:CB57" si="14">2.2*10^-2*BZ18/CA18/$V$9</f>
        <v>32070.263774570762</v>
      </c>
      <c r="CC18">
        <f>$CD$15/3.7065</f>
        <v>1.6187778227438283E-4</v>
      </c>
      <c r="CD18">
        <f>5.0452/CB18</f>
        <v>1.5731707214707892E-4</v>
      </c>
      <c r="CE18">
        <f>LOG(($CD$15^1.1098/2.8257)+(7.149/CB18)^0.8981)</f>
        <v>-3.2081969842125733</v>
      </c>
      <c r="CF18">
        <f>-4*LOG(CC18-(CD18*CE18))</f>
        <v>12.704585831579323</v>
      </c>
      <c r="CG18">
        <f>1/CF18^2</f>
        <v>6.1955373102257419E-3</v>
      </c>
      <c r="CH18">
        <f t="shared" ref="CH18:CH57" si="15">BU18*AD18+(1-BU18)*EW18</f>
        <v>22.598001758461756</v>
      </c>
      <c r="CI18" s="11">
        <f t="shared" ref="CI18:CI57" si="16">CG18*BZ18^2/($V$9)^5/CH18</f>
        <v>2627680615.7318511</v>
      </c>
      <c r="CJ18" s="18">
        <f>(1/144)*(CH18+(CI18/74130000000))</f>
        <v>0.15717672697461871</v>
      </c>
      <c r="CK18" s="18">
        <f t="shared" ref="CK18:CK57" si="17">CJ18*$CK$14</f>
        <v>31.435345394923743</v>
      </c>
      <c r="CL18">
        <v>200</v>
      </c>
      <c r="CM18" s="4">
        <f t="shared" ref="CM18:CM49" si="18">C18+CK18</f>
        <v>546.13534539492377</v>
      </c>
      <c r="CN18" s="11"/>
      <c r="CO18" s="11"/>
      <c r="CP18" s="13">
        <f>N18</f>
        <v>160</v>
      </c>
      <c r="CQ18" s="13">
        <f>CP18+460</f>
        <v>620</v>
      </c>
      <c r="CR18" s="13">
        <v>374</v>
      </c>
      <c r="CS18" s="13">
        <v>667</v>
      </c>
      <c r="CT18" s="13">
        <f>CQ18/CR18</f>
        <v>1.6577540106951871</v>
      </c>
      <c r="CU18" s="13">
        <f t="shared" ref="CU18:CU57" si="19">M18/$CS$18</f>
        <v>0.79522889459889345</v>
      </c>
      <c r="CV18" s="14">
        <v>0.8</v>
      </c>
      <c r="CW18" s="14">
        <f>0.27*CU18/CV18/$CT$18</f>
        <v>0.16189962454958925</v>
      </c>
      <c r="CX18" s="14">
        <f>($CW$12+$CY$12/$CT$18+$DA$12/$CT$18^3+$DC$12/$CT$18^4+$DE$12/$CT$18^5)*CW18</f>
        <v>-7.0943120054958675E-2</v>
      </c>
      <c r="CY18" s="14">
        <f>($DG$12+$DI$12/$CT$18+$CW$13/$CT$18^2)*CW18^2</f>
        <v>4.470768006262847E-3</v>
      </c>
      <c r="CZ18" s="14">
        <f>$CY$13*($DI$12/$CT$18+$CW$13/$CT$18^2)*CW18^5</f>
        <v>-4.4275079600264169E-6</v>
      </c>
      <c r="DA18" s="14">
        <f>$DA$13*(1+$DC$13*CW18^2)*(CW18^2/$CT$18^3)</f>
        <v>3.5958876045774743E-3</v>
      </c>
      <c r="DB18" s="14">
        <f>EXP(-$DC$13*CW18^2)</f>
        <v>0.98127897352958982</v>
      </c>
      <c r="DC18" s="14">
        <f>1+CX18+CY18-CZ18+DA18*DB18</f>
        <v>0.93706064435681191</v>
      </c>
      <c r="DD18" s="14">
        <f>DC18-CV18</f>
        <v>0.13706064435681187</v>
      </c>
      <c r="DE18" s="14">
        <v>0.85</v>
      </c>
      <c r="DF18" s="14">
        <f>0.27*CU18/DE18/$CT$18</f>
        <v>0.15237611722314282</v>
      </c>
      <c r="DG18" s="14">
        <f>($CW$12+$CY$12/$CT$18+$DA$12/$CT$18^3+$DC$12/$CT$18^4+$DE$12/$CT$18^5)*DF18</f>
        <v>-6.676999534584345E-2</v>
      </c>
      <c r="DH18" s="14">
        <f>($DG$12+$DI$12/$CT$18+$CW$13/$CT$18^2)*DF18^2</f>
        <v>3.9602650851324871E-3</v>
      </c>
      <c r="DI18" s="14">
        <f>$CY$13*($DI$12/$CT$18+$CW$13/$CT$18^2)*DF18^5</f>
        <v>-3.2697508176475933E-6</v>
      </c>
      <c r="DJ18" s="14">
        <f>$DA$13*(1+$DC$13*DF18^2)*DF18^2/$CT$18^3</f>
        <v>3.1785383038641763E-3</v>
      </c>
      <c r="DK18" s="14">
        <f>EXP(-$DC$13*DF18^2)</f>
        <v>0.98339881906632853</v>
      </c>
      <c r="DL18" s="14">
        <f>1+DG18+DH18-DI18+DJ18*DK18</f>
        <v>0.94031931030448379</v>
      </c>
      <c r="DM18" s="14">
        <f>DL18-DE18</f>
        <v>9.0319310304483813E-2</v>
      </c>
      <c r="DN18" s="14">
        <f>(DM18-DD18)/(DE18-CV18)</f>
        <v>-0.9348266810465623</v>
      </c>
      <c r="DO18" s="14">
        <f>CV18-DD18/DN18</f>
        <v>0.94661610235960425</v>
      </c>
      <c r="DP18" s="14">
        <f>DE18</f>
        <v>0.85</v>
      </c>
      <c r="DQ18" s="14">
        <f>0.27*CU18/DP18/$CT$18</f>
        <v>0.15237611722314282</v>
      </c>
      <c r="DR18" s="14">
        <f>($CW$12+$CY$12/$CT$18+$DA$12/$CT$18^3+$DC$12/$CT$18^4+$DE$12/$CT$18^5)*DQ18</f>
        <v>-6.676999534584345E-2</v>
      </c>
      <c r="DS18" s="14">
        <f>($DG$12+$DI$12/$CT$18+$CW$13/$CT$18^2)*DQ18^2</f>
        <v>3.9602650851324871E-3</v>
      </c>
      <c r="DT18" s="14">
        <f>$CY$13*($DI$12/$CT$18+$CW$13/$CT$18^2)*DQ18^5</f>
        <v>-3.2697508176475933E-6</v>
      </c>
      <c r="DU18" s="14">
        <f>$DA$13*(1+$DC$13*DQ18^2)*(DQ18^2/$CT$18^3)</f>
        <v>3.1785383038641763E-3</v>
      </c>
      <c r="DV18" s="14">
        <f>EXP(-$DC$13*DQ18^2)</f>
        <v>0.98339881906632853</v>
      </c>
      <c r="DW18" s="14">
        <f>1+DR18+DS18-DT18+DU18*DV18</f>
        <v>0.94031931030448379</v>
      </c>
      <c r="DX18" s="14">
        <f>DW18-DP18</f>
        <v>9.0319310304483813E-2</v>
      </c>
      <c r="DY18" s="14">
        <f>DO18</f>
        <v>0.94661610235960425</v>
      </c>
      <c r="DZ18" s="14">
        <f>0.27*CU18/DY18/$CT$18</f>
        <v>0.13682389230103012</v>
      </c>
      <c r="EA18" s="14">
        <f>($CW$12+$CY$12/$CT$18+$DA$12/$CT$18^3+$DC$12/$CT$18^4+$DE$12/$CT$18^5)*DZ18</f>
        <v>-5.9955134824451591E-2</v>
      </c>
      <c r="EB18" s="14">
        <f>($DG$12+$DI$12/$CT$18+$CW$13/$CT$18^2)*DZ18^2</f>
        <v>3.1931133306227055E-3</v>
      </c>
      <c r="EC18" s="14">
        <f>$CY$13*($DI$12/$CT$18+$CW$13/$CT$18^2)*DZ18^5</f>
        <v>-1.9087095521482743E-6</v>
      </c>
      <c r="ED18" s="14">
        <f>$DA$13*(1+$DC$13*DZ18^2)*DZ18^2/$CT$18^3</f>
        <v>2.5546426037325936E-3</v>
      </c>
      <c r="EE18" s="14">
        <f>EXP(-$DC$13*DZ18^2)</f>
        <v>0.98659300463795951</v>
      </c>
      <c r="EF18" s="14">
        <f>1+EA18+EB18-EC18+ED18*EE18</f>
        <v>0.94576027973791599</v>
      </c>
      <c r="EG18" s="14">
        <f>EF18-DY18</f>
        <v>-8.5582262168826251E-4</v>
      </c>
      <c r="EH18" s="14">
        <f>(EG18-DX18)/(DY18-DP18)</f>
        <v>-0.94368465193119722</v>
      </c>
      <c r="EI18" s="14">
        <f>DP18-DX18/EH18</f>
        <v>0.94570920764648492</v>
      </c>
      <c r="EK18">
        <f>N18</f>
        <v>160</v>
      </c>
      <c r="EL18">
        <f>460+EK18</f>
        <v>620</v>
      </c>
      <c r="EM18">
        <f t="shared" ref="EM18:EM57" si="20">M18</f>
        <v>530.41767269746197</v>
      </c>
      <c r="EN18">
        <f>CR18</f>
        <v>374</v>
      </c>
      <c r="EO18">
        <f>CS18</f>
        <v>667</v>
      </c>
      <c r="EP18">
        <v>0.65</v>
      </c>
      <c r="EQ18">
        <f>28.97*$EP$18</f>
        <v>18.830500000000001</v>
      </c>
      <c r="ER18">
        <f>((9.379+0.01607*$EQ$18)*$EL$18^1.5)</f>
        <v>149463.4301667469</v>
      </c>
      <c r="ES18">
        <f>209.2+19.26*EQ18+EL18</f>
        <v>1191.8754300000001</v>
      </c>
      <c r="ET18">
        <f>ER18/ES18</f>
        <v>125.40188882553514</v>
      </c>
      <c r="EU18">
        <f>3.448+(986.4/EL18)+0.01009*EQ18</f>
        <v>5.228967486935483</v>
      </c>
      <c r="EV18">
        <f>2.447-0.2224*EU18</f>
        <v>1.2840776309055488</v>
      </c>
      <c r="EW18">
        <f>(EM18*$EQ$18)/(DO18*10.73*$EL$18)</f>
        <v>1.5860414690469773</v>
      </c>
      <c r="EX18">
        <f>EW18/67.0176</f>
        <v>2.3666043980192925E-2</v>
      </c>
      <c r="EY18">
        <f>EXP($EU$18*EX18^$EV$18)</f>
        <v>1.043649312239413</v>
      </c>
      <c r="EZ18">
        <f>$ET$18*10^-4*EY18</f>
        <v>1.3087559502629308E-2</v>
      </c>
      <c r="FB18" s="16">
        <v>84.5</v>
      </c>
      <c r="FC18" s="16">
        <v>38.9</v>
      </c>
      <c r="FE18" s="22">
        <v>108.5</v>
      </c>
      <c r="FF18" s="22">
        <v>20.100000000000001</v>
      </c>
    </row>
    <row r="19" spans="3:162">
      <c r="C19" s="4">
        <f>E18</f>
        <v>546.13534539492377</v>
      </c>
      <c r="D19" s="4">
        <f>Sheet6!J19</f>
        <v>578.23515048620163</v>
      </c>
      <c r="E19" s="4">
        <f t="shared" ref="E19:E57" si="21">CM19</f>
        <v>578.235150485953</v>
      </c>
      <c r="F19" s="4">
        <f t="shared" ref="F19:F57" si="22">D19-E19</f>
        <v>2.4863311409717426E-10</v>
      </c>
      <c r="G19" s="4">
        <f>Sheet7!D19</f>
        <v>578.23495302286528</v>
      </c>
      <c r="H19" s="4">
        <f>Sheet7!F19</f>
        <v>-1.9540800099093758E-4</v>
      </c>
      <c r="I19" s="4">
        <f t="shared" ref="I19:I57" si="23">(H19-F19)/(G19-D19)</f>
        <v>0.98959256557296171</v>
      </c>
      <c r="J19" s="4">
        <f t="shared" ref="J19:J57" si="24">D19-F19*(1/I19)</f>
        <v>578.23515048595038</v>
      </c>
      <c r="K19" s="4">
        <f t="shared" si="0"/>
        <v>562.1852479405627</v>
      </c>
      <c r="M19" s="4">
        <f t="shared" si="1"/>
        <v>562.1852479405627</v>
      </c>
      <c r="Q19">
        <f t="shared" ref="Q19:Q57" si="25">(($R$8*K19^1.0937)/27.64)*10^(11.172*$P$18)</f>
        <v>83.522867256998339</v>
      </c>
      <c r="S19">
        <f t="shared" ref="S19:S57" si="26">$Z$6*EXP($Z$9*(1697-M19))</f>
        <v>1.2299227134084874</v>
      </c>
      <c r="T19">
        <f t="shared" ref="T19:T57" si="27">0.0283*AU19*($O$18)/M19</f>
        <v>2.9420677974204498E-2</v>
      </c>
      <c r="U19">
        <f t="shared" ref="U19:U57" si="28">$R$3*($R$4+S19)</f>
        <v>122.99227134084873</v>
      </c>
      <c r="V19">
        <f>U19*5.615</f>
        <v>690.60160357886571</v>
      </c>
      <c r="W19">
        <f t="shared" ref="W19:W57" si="29">IF($R$5&gt;0,T19*($R$10-Q19)*$R$3,0)</f>
        <v>489.78701125007478</v>
      </c>
      <c r="X19">
        <f>$Z$14+$AA$13*(Q19-$Y$14)</f>
        <v>0.80164771327430018</v>
      </c>
      <c r="Y19">
        <f t="shared" ref="Y19:Y57" si="30">$Z$7</f>
        <v>48.33</v>
      </c>
      <c r="Z19">
        <f t="shared" ref="Z19:Z57" si="31">S19/$Z$6</f>
        <v>1.0249355945070728</v>
      </c>
      <c r="AA19">
        <f t="shared" ref="AA19:AA57" si="32">Y19*Z19</f>
        <v>49.535137282526826</v>
      </c>
      <c r="AB19">
        <f t="shared" ref="AB19:AB57" si="33">($R$4*$V$6)+(S19*AA19)</f>
        <v>60.924390455587321</v>
      </c>
      <c r="AC19">
        <f t="shared" si="2"/>
        <v>1.2299227134084874</v>
      </c>
      <c r="AD19">
        <f t="shared" ref="AD19:AD57" si="34">AB19/AC19</f>
        <v>49.535137282526826</v>
      </c>
      <c r="AI19">
        <f>10.715*(Q19+100)^-0.515</f>
        <v>0.73146193360323797</v>
      </c>
      <c r="AJ19">
        <f>5.44*(Q19+150)^-0.338</f>
        <v>0.86119908084713626</v>
      </c>
      <c r="AK19">
        <f t="shared" ref="AK19:AK57" si="35">AI19*$AH$18^AJ19</f>
        <v>3.0734746790089229</v>
      </c>
      <c r="AL19">
        <f t="shared" si="3"/>
        <v>0</v>
      </c>
      <c r="AM19">
        <f t="shared" si="4"/>
        <v>3.0734746790089229</v>
      </c>
      <c r="AN19">
        <f>AL19+AM19</f>
        <v>3.0734746790089229</v>
      </c>
      <c r="AO19">
        <f t="shared" si="5"/>
        <v>0</v>
      </c>
      <c r="AP19">
        <f t="shared" si="6"/>
        <v>30</v>
      </c>
      <c r="AQ19">
        <f>AO19+AP19</f>
        <v>30</v>
      </c>
      <c r="AS19">
        <f>CU19</f>
        <v>0.84285644368899959</v>
      </c>
      <c r="AU19">
        <f t="shared" ref="AU19:AU57" si="36">EI19</f>
        <v>0.94265765083253217</v>
      </c>
      <c r="AW19">
        <f t="shared" si="7"/>
        <v>0.36637467297919624</v>
      </c>
      <c r="AX19">
        <f t="shared" si="7"/>
        <v>0.25983947205780217</v>
      </c>
      <c r="AY19">
        <f>AW19+AX19</f>
        <v>0.62621414503699846</v>
      </c>
      <c r="AZ19">
        <f t="shared" ref="AZ19:AZ57" si="37">AW19/AY19</f>
        <v>0.58506291479179184</v>
      </c>
      <c r="BA19">
        <f>1-AZ19</f>
        <v>0.41493708520820816</v>
      </c>
      <c r="BB19">
        <f t="shared" si="8"/>
        <v>0.54913455793456722</v>
      </c>
      <c r="BC19">
        <f>IF(BB19&lt;0.13,0.13,BB19)</f>
        <v>0.54913455793456722</v>
      </c>
      <c r="BD19">
        <f>1.938*AW19*(AD19/AQ19)^(1/4)</f>
        <v>0.80487278989830213</v>
      </c>
      <c r="BE19">
        <f>1.938*AX19*(AD19/AQ19)^(1/4)</f>
        <v>0.57083018075526359</v>
      </c>
      <c r="BF19">
        <f t="shared" si="9"/>
        <v>25.886331945583663</v>
      </c>
      <c r="BG19">
        <f>0.15726*AN19*(1/(AD19*AQ19^3))^(1/4)</f>
        <v>1.4212766694695039E-2</v>
      </c>
      <c r="BH19">
        <f>0.0019+0.0322*BG19-0.6642*BG19^2+4.9951*BG19^3</f>
        <v>2.2378218904601497E-3</v>
      </c>
      <c r="BI19">
        <f>1-10.0147*BG19+33.8696*BG19^2+277.2817*BG19^3</f>
        <v>0.8653012379769246</v>
      </c>
      <c r="BJ19">
        <f>BH19/BI19</f>
        <v>2.586176688816695E-3</v>
      </c>
      <c r="BK19">
        <f t="shared" ref="BK19:BK57" si="38">BD19*($M$18^0.1)*BJ19</f>
        <v>3.8980484868934256E-3</v>
      </c>
      <c r="BL19">
        <f t="shared" ref="BL19:BL57" si="39">(BE19^0.575)*(14.7^0.1)*BF19</f>
        <v>24.535433315704445</v>
      </c>
      <c r="BM19">
        <f>BK19/BL19</f>
        <v>1.5887424675717441E-4</v>
      </c>
      <c r="BN19">
        <f>(0.0047+1123.32*BM19+729489.64*BM19^2)</f>
        <v>0.20157968604343701</v>
      </c>
      <c r="BO19">
        <f>(1+1097.1566*BM19+722153.97*BM19^2)</f>
        <v>1.1925378357365595</v>
      </c>
      <c r="BP19">
        <f>SQRT(BN19/BO19)</f>
        <v>0.41113769698022135</v>
      </c>
      <c r="BQ19">
        <f t="shared" ref="BQ19:BQ57" si="40">(BE19*BG19^0.38)/BF19^2.14</f>
        <v>1.0728867976920294E-4</v>
      </c>
      <c r="BR19">
        <f>1.0886-69.9473*BQ19+2334.3497*BQ19^2-12896.683*BQ19^3</f>
        <v>1.0811223009768394</v>
      </c>
      <c r="BS19">
        <f>1-53.4401*BQ19+1517.9369*BQ19^2-8419.8115*BQ19^3</f>
        <v>0.99428394458629354</v>
      </c>
      <c r="BT19">
        <f>BR19/BS19</f>
        <v>1.0873375828538376</v>
      </c>
      <c r="BU19">
        <f t="shared" ref="BU19:BU57" si="41">IF(W19&lt;=0,1,(BP19*BT19))</f>
        <v>0.44704546965456743</v>
      </c>
      <c r="BV19">
        <f t="shared" ref="BV19:BV57" si="42">IF(W19&gt;1,BP19*BT19,1)</f>
        <v>0.44704546965456743</v>
      </c>
      <c r="BW19">
        <f t="shared" ref="BW19:BW57" si="43">IF($R$5=0,1,BV19)</f>
        <v>0.44704546965456743</v>
      </c>
      <c r="BX19">
        <f t="shared" si="10"/>
        <v>18.148419722865356</v>
      </c>
      <c r="BY19">
        <f t="shared" si="11"/>
        <v>0.4382185353795483</v>
      </c>
      <c r="BZ19">
        <f t="shared" si="12"/>
        <v>35035.069651261307</v>
      </c>
      <c r="CA19">
        <f t="shared" si="13"/>
        <v>0.15050222544203928</v>
      </c>
      <c r="CB19">
        <f t="shared" si="14"/>
        <v>30727.978808177217</v>
      </c>
      <c r="CC19">
        <f>$CD$15/3.7065</f>
        <v>1.6187778227438283E-4</v>
      </c>
      <c r="CD19">
        <f>5.0452/CB19</f>
        <v>1.6418912651219969E-4</v>
      </c>
      <c r="CE19">
        <f>LOG(($CD$15^1.1098/2.8257)+(7.149/CB19)^0.8981)</f>
        <v>-3.1940123013411399</v>
      </c>
      <c r="CF19">
        <f>-4*LOG(CC19-(CD19*CE19))</f>
        <v>12.65394432817865</v>
      </c>
      <c r="CG19">
        <f>1/CF19^2</f>
        <v>6.2452260297577436E-3</v>
      </c>
      <c r="CH19">
        <f t="shared" si="15"/>
        <v>23.077014963777309</v>
      </c>
      <c r="CI19" s="11">
        <f t="shared" si="16"/>
        <v>2583037741.7483935</v>
      </c>
      <c r="CJ19" s="18">
        <f t="shared" ref="CJ19:CJ57" si="44">(1/144)*(CH19+(CI19/74130000000))</f>
        <v>0.16049902545514638</v>
      </c>
      <c r="CK19" s="18">
        <f t="shared" si="17"/>
        <v>32.099805091029275</v>
      </c>
      <c r="CL19">
        <f>CL18+200</f>
        <v>400</v>
      </c>
      <c r="CM19" s="4">
        <f t="shared" si="18"/>
        <v>578.235150485953</v>
      </c>
      <c r="CN19" s="11"/>
      <c r="CO19" s="11"/>
      <c r="CU19" s="13">
        <f t="shared" si="19"/>
        <v>0.84285644368899959</v>
      </c>
      <c r="CV19" s="14">
        <v>0.8</v>
      </c>
      <c r="CW19" s="14">
        <f>0.27*CU19/CV19/$CT$18</f>
        <v>0.17159605581394188</v>
      </c>
      <c r="CX19" s="14">
        <f t="shared" ref="CX19:CX57" si="45">($CW$12+$CY$12/$CT$18+$DA$12/$CT$18^3+$DC$12/$CT$18^4+$DE$12/$CT$18^5)*CW19</f>
        <v>-7.5192018650031847E-2</v>
      </c>
      <c r="CY19" s="14">
        <f>($DG$12+$DI$12/$CT$18+$CW$13/$CT$18^2)*CW19^2</f>
        <v>5.0223277833276042E-3</v>
      </c>
      <c r="CZ19" s="14">
        <f>$CY$13*($DI$12/$CT$18+$CW$13/$CT$18^2)*CW19^5</f>
        <v>-5.9219760792846805E-6</v>
      </c>
      <c r="DA19" s="14">
        <f t="shared" ref="DA19:DA57" si="46">$DA$13*(1+$DC$13*CW19^2)*(CW19^2/$CT$18^3)</f>
        <v>4.0487566458788787E-3</v>
      </c>
      <c r="DB19" s="14">
        <f t="shared" ref="DB19:DB57" si="47">EXP(-$DC$13*CW19^2)</f>
        <v>0.97899377618216787</v>
      </c>
      <c r="DC19" s="14">
        <f t="shared" ref="DC19:DC57" si="48">1+CX19+CY19-CZ19+DA19*DB19</f>
        <v>0.93379993866696653</v>
      </c>
      <c r="DD19" s="14">
        <f t="shared" ref="DD19:DD57" si="49">DC19-CV19</f>
        <v>0.13379993866696649</v>
      </c>
      <c r="DE19" s="14">
        <v>0.85</v>
      </c>
      <c r="DF19" s="14">
        <f t="shared" ref="DF19:DF57" si="50">0.27*CU19/DE19/$CT$18</f>
        <v>0.16150217017782767</v>
      </c>
      <c r="DG19" s="14">
        <f t="shared" ref="DG19:DG57" si="51">($CW$12+$CY$12/$CT$18+$DA$12/$CT$18^3+$DC$12/$CT$18^4+$DE$12/$CT$18^5)*DF19</f>
        <v>-7.076895872944175E-2</v>
      </c>
      <c r="DH19" s="14">
        <f t="shared" ref="DH19:DH57" si="52">($DG$12+$DI$12/$CT$18+$CW$13/$CT$18^2)*DF19^2</f>
        <v>4.4488439879995399E-3</v>
      </c>
      <c r="DI19" s="14">
        <f t="shared" ref="DI19:DI57" si="53">$CY$13*($DI$12/$CT$18+$CW$13/$CT$18^2)*DF19^5</f>
        <v>-4.3734277390695086E-6</v>
      </c>
      <c r="DJ19" s="14">
        <f t="shared" ref="DJ19:DJ57" si="54">$DA$13*(1+$DC$13*DF19^2)*DF19^2/$CT$18^3</f>
        <v>3.5779284112205149E-3</v>
      </c>
      <c r="DK19" s="14">
        <f>EXP(-$DC$13*DF19^2)</f>
        <v>0.98136991826969244</v>
      </c>
      <c r="DL19" s="14">
        <f>1+DG19+DH19-DI19+DJ19*DK19</f>
        <v>0.93719552999879108</v>
      </c>
      <c r="DM19" s="14">
        <f>DL19-DE19</f>
        <v>8.7195529998791099E-2</v>
      </c>
      <c r="DN19" s="14">
        <f>(DM19-DD19)/(DE19-CV19)</f>
        <v>-0.93208817336350902</v>
      </c>
      <c r="DO19" s="14">
        <f>CV19-DD19/DN19</f>
        <v>0.94354858530619434</v>
      </c>
      <c r="DP19" s="14">
        <f t="shared" ref="DP19:DP57" si="55">DE19</f>
        <v>0.85</v>
      </c>
      <c r="DQ19" s="14">
        <f t="shared" ref="DQ19:DQ57" si="56">0.27*CU19/DP19/$CT$18</f>
        <v>0.16150217017782767</v>
      </c>
      <c r="DR19" s="14">
        <f t="shared" ref="DR19:DR57" si="57">($CW$12+$CY$12/$CT$18+$DA$12/$CT$18^3+$DC$12/$CT$18^4+$DE$12/$CT$18^5)*DQ19</f>
        <v>-7.076895872944175E-2</v>
      </c>
      <c r="DS19" s="14">
        <f t="shared" ref="DS19:DS57" si="58">($DG$12+$DI$12/$CT$18+$CW$13/$CT$18^2)*DQ19^2</f>
        <v>4.4488439879995399E-3</v>
      </c>
      <c r="DT19" s="14">
        <f t="shared" ref="DT19:DT57" si="59">$CY$13*($DI$12/$CT$18+$CW$13/$CT$18^2)*DQ19^5</f>
        <v>-4.3734277390695086E-6</v>
      </c>
      <c r="DU19" s="14">
        <f t="shared" ref="DU19:DU57" si="60">$DA$13*(1+$DC$13*DQ19^2)*(DQ19^2/$CT$18^3)</f>
        <v>3.5779284112205149E-3</v>
      </c>
      <c r="DV19" s="14">
        <f t="shared" ref="DV19:DV57" si="61">EXP(-$DC$13*DQ19^2)</f>
        <v>0.98136991826969244</v>
      </c>
      <c r="DW19" s="14">
        <f t="shared" ref="DW19:DW57" si="62">1+DR19+DS19-DT19+DU19*DV19</f>
        <v>0.93719552999879108</v>
      </c>
      <c r="DX19" s="14">
        <f t="shared" ref="DX19:DX57" si="63">DW19-DP19</f>
        <v>8.7195529998791099E-2</v>
      </c>
      <c r="DY19" s="14">
        <f t="shared" ref="DY19:DY57" si="64">DO19</f>
        <v>0.94354858530619434</v>
      </c>
      <c r="DZ19" s="14">
        <f t="shared" ref="DZ19:DZ57" si="65">0.27*CU19/DY19/$CT$18</f>
        <v>0.14548995864013228</v>
      </c>
      <c r="EA19" s="14">
        <f t="shared" ref="EA19:EA57" si="66">($CW$12+$CY$12/$CT$18+$DA$12/$CT$18^3+$DC$12/$CT$18^4+$DE$12/$CT$18^5)*DZ19</f>
        <v>-6.3752535753635653E-2</v>
      </c>
      <c r="EB19" s="14">
        <f t="shared" ref="EB19:EB57" si="67">($DG$12+$DI$12/$CT$18+$CW$13/$CT$18^2)*DZ19^2</f>
        <v>3.6104097387225889E-3</v>
      </c>
      <c r="EC19" s="14">
        <f t="shared" ref="EC19:EC57" si="68">$CY$13*($DI$12/$CT$18+$CW$13/$CT$18^2)*DZ19^5</f>
        <v>-2.5947483513902658E-6</v>
      </c>
      <c r="ED19" s="14">
        <f t="shared" ref="ED19:ED57" si="69">$DA$13*(1+$DC$13*DZ19^2)*DZ19^2/$CT$18^3</f>
        <v>2.8935269353173899E-3</v>
      </c>
      <c r="EE19" s="14">
        <f t="shared" ref="EE19:EE57" si="70">EXP(-$DC$13*DZ19^2)</f>
        <v>0.98485422514900145</v>
      </c>
      <c r="EF19" s="14">
        <f t="shared" ref="EF19:EF57" si="71">1+EA19+EB19-EC19+ED19*EE19</f>
        <v>0.94271017096126808</v>
      </c>
      <c r="EG19" s="14">
        <f t="shared" ref="EG19:EG57" si="72">EF19-DY19</f>
        <v>-8.3841434492626377E-4</v>
      </c>
      <c r="EH19" s="14">
        <f t="shared" ref="EH19:EH57" si="73">(EG19-DX19)/(DY19-DP19)</f>
        <v>-0.94105051461305367</v>
      </c>
      <c r="EI19" s="14">
        <f t="shared" ref="EI19:EI57" si="74">DP19-DX19/EH19</f>
        <v>0.94265765083253217</v>
      </c>
      <c r="EM19">
        <f t="shared" si="20"/>
        <v>562.1852479405627</v>
      </c>
      <c r="EW19">
        <f>(EM19*$EQ$18)/(DO19*10.73*$EL$18)</f>
        <v>1.6864971742325012</v>
      </c>
      <c r="EX19">
        <f t="shared" ref="EX19:EX57" si="75">EW19/67.0176</f>
        <v>2.5164989110808222E-2</v>
      </c>
      <c r="EY19">
        <f>EXP($EU$18*EX19^$EV$18)</f>
        <v>1.0473142538644207</v>
      </c>
      <c r="EZ19">
        <f>$ET$18*10^-4*EY19</f>
        <v>1.3133518562850437E-2</v>
      </c>
      <c r="FB19" s="16">
        <v>190.6</v>
      </c>
      <c r="FC19" s="16">
        <v>803.1</v>
      </c>
      <c r="FE19" s="22">
        <v>240</v>
      </c>
      <c r="FF19" s="22">
        <v>366</v>
      </c>
    </row>
    <row r="20" spans="3:162">
      <c r="C20" s="4">
        <f t="shared" ref="C20:C57" si="76">E19</f>
        <v>578.235150485953</v>
      </c>
      <c r="D20" s="4">
        <f>Sheet6!J20</f>
        <v>611.0076089137076</v>
      </c>
      <c r="E20" s="4">
        <f t="shared" si="21"/>
        <v>611.0076019835185</v>
      </c>
      <c r="F20" s="4">
        <f t="shared" si="22"/>
        <v>6.9301891016948503E-6</v>
      </c>
      <c r="G20" s="4">
        <f>Sheet7!D20</f>
        <v>611.00502776336009</v>
      </c>
      <c r="H20" s="4">
        <f>Sheet7!F20</f>
        <v>-2.5454638334849733E-3</v>
      </c>
      <c r="I20" s="4">
        <f t="shared" si="23"/>
        <v>0.98885910503012908</v>
      </c>
      <c r="J20" s="4">
        <f t="shared" si="24"/>
        <v>611.00760190544008</v>
      </c>
      <c r="K20" s="4">
        <f t="shared" si="0"/>
        <v>594.6213796998303</v>
      </c>
      <c r="M20" s="4">
        <f t="shared" si="1"/>
        <v>594.6213796998303</v>
      </c>
      <c r="Q20">
        <f t="shared" si="25"/>
        <v>88.807389171381473</v>
      </c>
      <c r="S20">
        <f t="shared" si="26"/>
        <v>1.2290571686972713</v>
      </c>
      <c r="T20">
        <f t="shared" si="27"/>
        <v>2.7724725903710241E-2</v>
      </c>
      <c r="U20">
        <f t="shared" si="28"/>
        <v>122.90571686972713</v>
      </c>
      <c r="V20">
        <f t="shared" ref="V20:V57" si="77">U20*5.615</f>
        <v>690.11560022351784</v>
      </c>
      <c r="W20">
        <f t="shared" si="29"/>
        <v>446.90209529268839</v>
      </c>
      <c r="X20">
        <f t="shared" ref="X20:X57" si="78">$Z$14+$AA$13*(Q20-$Y$14)</f>
        <v>0.80111926108286191</v>
      </c>
      <c r="Y20">
        <f t="shared" si="30"/>
        <v>48.33</v>
      </c>
      <c r="Z20">
        <f t="shared" si="31"/>
        <v>1.0242143072477261</v>
      </c>
      <c r="AA20">
        <f t="shared" si="32"/>
        <v>49.500277469282601</v>
      </c>
      <c r="AB20">
        <f t="shared" si="33"/>
        <v>60.838670876125803</v>
      </c>
      <c r="AC20">
        <f t="shared" si="2"/>
        <v>1.2290571686972713</v>
      </c>
      <c r="AD20">
        <f t="shared" si="34"/>
        <v>49.500277469282601</v>
      </c>
      <c r="AI20">
        <f>10.715*(Q20+100)^-0.515</f>
        <v>0.72084584109622474</v>
      </c>
      <c r="AJ20">
        <f>5.44*(Q20+150)^-0.338</f>
        <v>0.85470994378864995</v>
      </c>
      <c r="AK20">
        <f t="shared" si="35"/>
        <v>2.9962821075064991</v>
      </c>
      <c r="AL20">
        <f t="shared" si="3"/>
        <v>0</v>
      </c>
      <c r="AM20">
        <f t="shared" si="4"/>
        <v>2.9962821075064991</v>
      </c>
      <c r="AN20">
        <f t="shared" ref="AN20:AN57" si="79">AL20+AM20</f>
        <v>2.9962821075064991</v>
      </c>
      <c r="AO20">
        <f t="shared" si="5"/>
        <v>0</v>
      </c>
      <c r="AP20">
        <f t="shared" si="6"/>
        <v>30</v>
      </c>
      <c r="AQ20">
        <f t="shared" ref="AQ20:AQ57" si="80">AO20+AP20</f>
        <v>30</v>
      </c>
      <c r="AS20">
        <f t="shared" ref="AS20:AS57" si="81">CU20</f>
        <v>0.89148632638655212</v>
      </c>
      <c r="AU20">
        <f t="shared" si="36"/>
        <v>0.93957111413791239</v>
      </c>
      <c r="AW20">
        <f t="shared" si="7"/>
        <v>0.36611684079424384</v>
      </c>
      <c r="AX20">
        <f t="shared" si="7"/>
        <v>0.23708837073077857</v>
      </c>
      <c r="AY20">
        <f t="shared" ref="AY20:AY57" si="82">AW20+AX20</f>
        <v>0.60320521152502238</v>
      </c>
      <c r="AZ20">
        <f t="shared" si="37"/>
        <v>0.60695238336656254</v>
      </c>
      <c r="BA20">
        <f t="shared" ref="BA20:BA57" si="83">1-AZ20</f>
        <v>0.39304761663343746</v>
      </c>
      <c r="BB20">
        <f t="shared" si="8"/>
        <v>0.58677973358767166</v>
      </c>
      <c r="BC20">
        <f t="shared" ref="BC20:BC57" si="84">IF(BB20&lt;0.13,0.13,BB20)</f>
        <v>0.58677973358767166</v>
      </c>
      <c r="BD20">
        <f t="shared" ref="BD20:BD57" si="85">1.938*AW20*(AD20/AQ20)^(1/4)</f>
        <v>0.80416482662006106</v>
      </c>
      <c r="BE20">
        <f t="shared" ref="BE20:BE57" si="86">1.938*AX20*(AD20/AQ20)^(1/4)</f>
        <v>0.52075760330702303</v>
      </c>
      <c r="BF20">
        <f t="shared" si="9"/>
        <v>25.877221730442855</v>
      </c>
      <c r="BG20">
        <f t="shared" ref="BG20:BG57" si="87">0.15726*AN20*(1/(AD20*AQ20^3))^(1/4)</f>
        <v>1.3858241421876015E-2</v>
      </c>
      <c r="BH20">
        <f t="shared" ref="BH20:BH57" si="88">0.0019+0.0322*BG20-0.6642*BG20^2+4.9951*BG20^3</f>
        <v>2.2319695899932304E-3</v>
      </c>
      <c r="BI20">
        <f t="shared" ref="BI20:BI57" si="89">1-10.0147*BG20+33.8696*BG20^2+277.2817*BG20^3</f>
        <v>0.86845653695388525</v>
      </c>
      <c r="BJ20">
        <f t="shared" ref="BJ20:BJ57" si="90">BH20/BI20</f>
        <v>2.5700417868024491E-3</v>
      </c>
      <c r="BK20">
        <f t="shared" si="38"/>
        <v>3.8703216273808087E-3</v>
      </c>
      <c r="BL20">
        <f t="shared" si="39"/>
        <v>23.265632396872817</v>
      </c>
      <c r="BM20">
        <f t="shared" ref="BM20:BM57" si="91">BK20/BL20</f>
        <v>1.6635359664244617E-4</v>
      </c>
      <c r="BN20">
        <f t="shared" ref="BN20:BN57" si="92">(0.0047+1123.32*BM20+729489.64*BM20^2)</f>
        <v>0.21175586767776736</v>
      </c>
      <c r="BO20">
        <f t="shared" ref="BO20:BO57" si="93">(1+1097.1566*BM20+722153.97*BM20^2)</f>
        <v>1.2025004881833996</v>
      </c>
      <c r="BP20">
        <f t="shared" ref="BP20:BP57" si="94">SQRT(BN20/BO20)</f>
        <v>0.41963827776636781</v>
      </c>
      <c r="BQ20">
        <f t="shared" si="40"/>
        <v>9.7015458700891918E-5</v>
      </c>
      <c r="BR20">
        <f t="shared" ref="BR20:BR57" si="95">1.0886-69.9473*BQ20+2334.3497*BQ20^2-12896.683*BQ20^3</f>
        <v>1.0818359897271002</v>
      </c>
      <c r="BS20">
        <f t="shared" ref="BS20:BS57" si="96">1-53.4401*BQ20+1517.9369*BQ20^2-8419.8115*BQ20^3</f>
        <v>0.99482976331819861</v>
      </c>
      <c r="BT20">
        <f t="shared" ref="BT20:BT57" si="97">BR20/BS20</f>
        <v>1.0874584070732838</v>
      </c>
      <c r="BU20">
        <f t="shared" si="41"/>
        <v>0.45633917308679056</v>
      </c>
      <c r="BV20">
        <f t="shared" si="42"/>
        <v>0.45633917308679056</v>
      </c>
      <c r="BW20">
        <f t="shared" si="43"/>
        <v>0.45633917308679056</v>
      </c>
      <c r="BX20">
        <f t="shared" si="10"/>
        <v>18.122885205492235</v>
      </c>
      <c r="BY20">
        <f t="shared" si="11"/>
        <v>0.42431613590791961</v>
      </c>
      <c r="BZ20">
        <f t="shared" si="12"/>
        <v>34960.732640485629</v>
      </c>
      <c r="CA20">
        <f t="shared" si="13"/>
        <v>0.15681437031246803</v>
      </c>
      <c r="CB20">
        <f t="shared" si="14"/>
        <v>29428.531960104348</v>
      </c>
      <c r="CC20">
        <f t="shared" ref="CC20:CC57" si="98">$CD$15/3.7065</f>
        <v>1.6187778227438283E-4</v>
      </c>
      <c r="CD20">
        <f t="shared" ref="CD20:CD57" si="99">5.0452/CB20</f>
        <v>1.714390648789302E-4</v>
      </c>
      <c r="CE20">
        <f t="shared" ref="CE20:CE57" si="100">LOG(($CD$15^1.1098/2.8257)+(7.149/CB20)^0.8981)</f>
        <v>-3.1795956709186735</v>
      </c>
      <c r="CF20">
        <f t="shared" ref="CF20:CF57" si="101">-4*LOG(CC20-(CD20*CE20))</f>
        <v>12.60235996165828</v>
      </c>
      <c r="CG20">
        <f t="shared" ref="CG20:CG57" si="102">1/CF20^2</f>
        <v>6.2964569672924048E-3</v>
      </c>
      <c r="CH20">
        <f t="shared" si="15"/>
        <v>23.561903357472605</v>
      </c>
      <c r="CI20" s="11">
        <f t="shared" si="16"/>
        <v>2539821361.0171065</v>
      </c>
      <c r="CJ20" s="18">
        <f t="shared" si="44"/>
        <v>0.16386225748782743</v>
      </c>
      <c r="CK20" s="18">
        <f t="shared" si="17"/>
        <v>32.772451497565484</v>
      </c>
      <c r="CL20">
        <f t="shared" ref="CL20:CL57" si="103">CL19+200</f>
        <v>600</v>
      </c>
      <c r="CM20" s="4">
        <f t="shared" si="18"/>
        <v>611.0076019835185</v>
      </c>
      <c r="CN20" s="11"/>
      <c r="CO20" s="11"/>
      <c r="CU20" s="13">
        <f t="shared" si="19"/>
        <v>0.89148632638655212</v>
      </c>
      <c r="CV20" s="14">
        <v>0.8</v>
      </c>
      <c r="CW20" s="14">
        <f t="shared" ref="CW20:CW57" si="104">0.27*CU20/CV20/$CT$18</f>
        <v>0.18149655088410088</v>
      </c>
      <c r="CX20" s="14">
        <f t="shared" si="45"/>
        <v>-7.9530336372014468E-2</v>
      </c>
      <c r="CY20" s="14">
        <f t="shared" ref="CY20:CY57" si="105">($DG$12+$DI$12/$CT$18+$CW$13/$CT$18^2)*CW20^2</f>
        <v>5.6185882107850802E-3</v>
      </c>
      <c r="CZ20" s="14">
        <f t="shared" ref="CZ20:CZ57" si="106">$CY$13*($DI$12/$CT$18+$CW$13/$CT$18^2)*CW20^5</f>
        <v>-7.8392050372947893E-6</v>
      </c>
      <c r="DA20" s="14">
        <f t="shared" si="46"/>
        <v>4.5406117840629846E-3</v>
      </c>
      <c r="DB20" s="14">
        <f t="shared" si="47"/>
        <v>0.97652936293692827</v>
      </c>
      <c r="DC20" s="14">
        <f t="shared" si="48"/>
        <v>0.9305301317766429</v>
      </c>
      <c r="DD20" s="14">
        <f t="shared" si="49"/>
        <v>0.13053013177664285</v>
      </c>
      <c r="DE20" s="14">
        <v>0.85</v>
      </c>
      <c r="DF20" s="14">
        <f t="shared" si="50"/>
        <v>0.17082028318503614</v>
      </c>
      <c r="DG20" s="14">
        <f t="shared" si="51"/>
        <v>-7.4852081291307743E-2</v>
      </c>
      <c r="DH20" s="14">
        <f t="shared" si="52"/>
        <v>4.9770193147438786E-3</v>
      </c>
      <c r="DI20" s="14">
        <f t="shared" si="53"/>
        <v>-5.7893169954343472E-6</v>
      </c>
      <c r="DJ20" s="14">
        <f t="shared" si="54"/>
        <v>4.0114786943668372E-3</v>
      </c>
      <c r="DK20" s="14">
        <f t="shared" ref="DK20:DK57" si="107">EXP(-$DC$13*DF20^2)</f>
        <v>0.97918129537176746</v>
      </c>
      <c r="DL20" s="14">
        <f t="shared" ref="DL20:DL57" si="108">1+DG20+DH20-DI20+DJ20*DK20</f>
        <v>0.93405869224473803</v>
      </c>
      <c r="DM20" s="14">
        <f t="shared" ref="DM20:DM57" si="109">DL20-DE20</f>
        <v>8.4058692244738054E-2</v>
      </c>
      <c r="DN20" s="14">
        <f t="shared" ref="DN20:DN57" si="110">(DM20-DD20)/(DE20-CV20)</f>
        <v>-0.92942879063809725</v>
      </c>
      <c r="DO20" s="14">
        <f t="shared" ref="DO20:DO57" si="111">CV20-DD20/DN20</f>
        <v>0.9404412399222406</v>
      </c>
      <c r="DP20" s="14">
        <f t="shared" si="55"/>
        <v>0.85</v>
      </c>
      <c r="DQ20" s="14">
        <f t="shared" si="56"/>
        <v>0.17082028318503614</v>
      </c>
      <c r="DR20" s="14">
        <f t="shared" si="57"/>
        <v>-7.4852081291307743E-2</v>
      </c>
      <c r="DS20" s="14">
        <f t="shared" si="58"/>
        <v>4.9770193147438786E-3</v>
      </c>
      <c r="DT20" s="14">
        <f t="shared" si="59"/>
        <v>-5.7893169954343472E-6</v>
      </c>
      <c r="DU20" s="14">
        <f t="shared" si="60"/>
        <v>4.0114786943668372E-3</v>
      </c>
      <c r="DV20" s="14">
        <f t="shared" si="61"/>
        <v>0.97918129537176746</v>
      </c>
      <c r="DW20" s="14">
        <f t="shared" si="62"/>
        <v>0.93405869224473803</v>
      </c>
      <c r="DX20" s="14">
        <f t="shared" si="63"/>
        <v>8.4058692244738054E-2</v>
      </c>
      <c r="DY20" s="14">
        <f t="shared" si="64"/>
        <v>0.9404412399222406</v>
      </c>
      <c r="DZ20" s="14">
        <f t="shared" si="65"/>
        <v>0.15439267712173727</v>
      </c>
      <c r="EA20" s="14">
        <f t="shared" si="66"/>
        <v>-6.7653635758117434E-2</v>
      </c>
      <c r="EB20" s="14">
        <f t="shared" si="67"/>
        <v>4.0657797337910872E-3</v>
      </c>
      <c r="EC20" s="14">
        <f t="shared" si="68"/>
        <v>-3.4919147430728162E-6</v>
      </c>
      <c r="ED20" s="14">
        <f t="shared" si="69"/>
        <v>3.2646566583920829E-3</v>
      </c>
      <c r="EE20" s="14">
        <f t="shared" si="70"/>
        <v>0.98296029805801666</v>
      </c>
      <c r="EF20" s="14">
        <f t="shared" si="71"/>
        <v>0.93962466377240683</v>
      </c>
      <c r="EG20" s="14">
        <f t="shared" si="72"/>
        <v>-8.165761498337698E-4</v>
      </c>
      <c r="EH20" s="14">
        <f t="shared" si="73"/>
        <v>-0.9384575937652524</v>
      </c>
      <c r="EI20" s="14">
        <f t="shared" si="74"/>
        <v>0.93957111413791239</v>
      </c>
      <c r="EM20">
        <f t="shared" si="20"/>
        <v>594.6213796998303</v>
      </c>
      <c r="EW20">
        <f t="shared" ref="EW20:EW57" si="112">(EM20*$EQ$18)/(DO20*10.73*$EL$18)</f>
        <v>1.7896961145755401</v>
      </c>
      <c r="EX20">
        <f t="shared" si="75"/>
        <v>2.6704867297180742E-2</v>
      </c>
      <c r="EY20">
        <f t="shared" ref="EY20:EY57" si="113">EXP($EU$18*EX20^$EV$18)</f>
        <v>1.0511581674788693</v>
      </c>
      <c r="EZ20">
        <f t="shared" ref="EZ20:EZ57" si="114">$ET$18*10^-4*EY20</f>
        <v>1.318172196562384E-2</v>
      </c>
      <c r="FB20" s="16">
        <v>260.60000000000002</v>
      </c>
      <c r="FC20" s="16">
        <v>1509.8</v>
      </c>
      <c r="FE20" s="22">
        <v>491</v>
      </c>
      <c r="FF20" s="22">
        <v>1000.3</v>
      </c>
    </row>
    <row r="21" spans="3:162">
      <c r="C21" s="4">
        <f t="shared" si="76"/>
        <v>611.0076019835185</v>
      </c>
      <c r="D21" s="4">
        <f>Sheet6!J21</f>
        <v>644.46330208117672</v>
      </c>
      <c r="E21" s="4">
        <f t="shared" si="21"/>
        <v>644.46326677206196</v>
      </c>
      <c r="F21" s="4">
        <f t="shared" si="22"/>
        <v>3.5309114764459082E-5</v>
      </c>
      <c r="G21" s="4">
        <f>Sheet7!D21</f>
        <v>644.45404022941977</v>
      </c>
      <c r="H21" s="4">
        <f>Sheet7!F21</f>
        <v>-9.1020766391238794E-3</v>
      </c>
      <c r="I21" s="4">
        <f t="shared" si="23"/>
        <v>0.98656143433038812</v>
      </c>
      <c r="J21" s="4">
        <f t="shared" si="24"/>
        <v>644.46326629109456</v>
      </c>
      <c r="K21" s="4">
        <f t="shared" si="0"/>
        <v>627.73545203234767</v>
      </c>
      <c r="M21" s="4">
        <f t="shared" si="1"/>
        <v>627.73545203234767</v>
      </c>
      <c r="Q21">
        <f t="shared" si="25"/>
        <v>94.230300224298333</v>
      </c>
      <c r="S21">
        <f t="shared" si="26"/>
        <v>1.2281741617674617</v>
      </c>
      <c r="T21">
        <f t="shared" si="27"/>
        <v>2.6175008328727524E-2</v>
      </c>
      <c r="U21">
        <f t="shared" si="28"/>
        <v>122.81741617674618</v>
      </c>
      <c r="V21">
        <f t="shared" si="77"/>
        <v>689.61979183242977</v>
      </c>
      <c r="W21">
        <f t="shared" si="29"/>
        <v>407.72731889923773</v>
      </c>
      <c r="X21">
        <f t="shared" si="78"/>
        <v>0.80057696997757022</v>
      </c>
      <c r="Y21">
        <f t="shared" si="30"/>
        <v>48.33</v>
      </c>
      <c r="Z21">
        <f t="shared" si="31"/>
        <v>1.0234784681395515</v>
      </c>
      <c r="AA21">
        <f t="shared" si="32"/>
        <v>49.46471436518452</v>
      </c>
      <c r="AB21">
        <f t="shared" si="33"/>
        <v>60.751284102527421</v>
      </c>
      <c r="AC21">
        <f t="shared" si="2"/>
        <v>1.2281741617674617</v>
      </c>
      <c r="AD21">
        <f t="shared" si="34"/>
        <v>49.46471436518452</v>
      </c>
      <c r="AI21">
        <f t="shared" ref="AI21:AI57" si="115">10.715*(Q21+100)^-0.515</f>
        <v>0.71040977723657772</v>
      </c>
      <c r="AJ21">
        <f t="shared" ref="AJ21:AJ57" si="116">5.44*(Q21+150)^-0.338</f>
        <v>0.84824762834316247</v>
      </c>
      <c r="AK21">
        <f t="shared" si="35"/>
        <v>2.921265597437233</v>
      </c>
      <c r="AL21">
        <f t="shared" si="3"/>
        <v>0</v>
      </c>
      <c r="AM21">
        <f t="shared" si="4"/>
        <v>2.921265597437233</v>
      </c>
      <c r="AN21">
        <f t="shared" si="79"/>
        <v>2.921265597437233</v>
      </c>
      <c r="AO21">
        <f t="shared" si="5"/>
        <v>0</v>
      </c>
      <c r="AP21">
        <f t="shared" si="6"/>
        <v>30</v>
      </c>
      <c r="AQ21">
        <f t="shared" si="80"/>
        <v>30</v>
      </c>
      <c r="AS21">
        <f t="shared" si="81"/>
        <v>0.94113261174265017</v>
      </c>
      <c r="AU21">
        <f t="shared" si="36"/>
        <v>0.93645165195396329</v>
      </c>
      <c r="AW21">
        <f t="shared" si="7"/>
        <v>0.36585380688843783</v>
      </c>
      <c r="AX21">
        <f t="shared" si="7"/>
        <v>0.21630555497158441</v>
      </c>
      <c r="AY21">
        <f t="shared" si="82"/>
        <v>0.58215936186002226</v>
      </c>
      <c r="AZ21">
        <f t="shared" si="37"/>
        <v>0.62844270977541339</v>
      </c>
      <c r="BA21">
        <f t="shared" si="83"/>
        <v>0.37155729022458661</v>
      </c>
      <c r="BB21">
        <f t="shared" si="8"/>
        <v>0.619979207322232</v>
      </c>
      <c r="BC21">
        <f t="shared" si="84"/>
        <v>0.619979207322232</v>
      </c>
      <c r="BD21">
        <f t="shared" si="85"/>
        <v>0.80344270873164725</v>
      </c>
      <c r="BE21">
        <f t="shared" si="86"/>
        <v>0.47502340478055116</v>
      </c>
      <c r="BF21">
        <f t="shared" si="9"/>
        <v>25.86792441204706</v>
      </c>
      <c r="BG21">
        <f t="shared" si="87"/>
        <v>1.3513706989615924E-2</v>
      </c>
      <c r="BH21">
        <f t="shared" si="88"/>
        <v>2.2261722692920242E-3</v>
      </c>
      <c r="BI21">
        <f t="shared" si="89"/>
        <v>0.87153385143600359</v>
      </c>
      <c r="BJ21">
        <f t="shared" si="90"/>
        <v>2.5543153207692603E-3</v>
      </c>
      <c r="BK21">
        <f t="shared" si="38"/>
        <v>3.843184380988168E-3</v>
      </c>
      <c r="BL21">
        <f t="shared" si="39"/>
        <v>22.059946071729179</v>
      </c>
      <c r="BM21">
        <f t="shared" si="91"/>
        <v>1.7421549302486206E-4</v>
      </c>
      <c r="BN21">
        <f t="shared" si="92"/>
        <v>0.22254051541615322</v>
      </c>
      <c r="BO21">
        <f t="shared" si="93"/>
        <v>1.2130598005869486</v>
      </c>
      <c r="BP21">
        <f t="shared" si="94"/>
        <v>0.42831515310198148</v>
      </c>
      <c r="BQ21">
        <f t="shared" si="40"/>
        <v>8.7720183065041174E-5</v>
      </c>
      <c r="BR21">
        <f t="shared" si="95"/>
        <v>1.0824821637592466</v>
      </c>
      <c r="BS21">
        <f t="shared" si="96"/>
        <v>0.99532389922886189</v>
      </c>
      <c r="BT21">
        <f t="shared" si="97"/>
        <v>1.0875677401074277</v>
      </c>
      <c r="BU21">
        <f t="shared" si="41"/>
        <v>0.46582174311288893</v>
      </c>
      <c r="BV21">
        <f t="shared" si="42"/>
        <v>0.46582174311288893</v>
      </c>
      <c r="BW21">
        <f t="shared" si="43"/>
        <v>0.46582174311288893</v>
      </c>
      <c r="BX21">
        <f t="shared" si="10"/>
        <v>18.096854057151955</v>
      </c>
      <c r="BY21">
        <f t="shared" si="11"/>
        <v>0.41005094965428224</v>
      </c>
      <c r="BZ21">
        <f t="shared" si="12"/>
        <v>34884.775661629479</v>
      </c>
      <c r="CA21">
        <f t="shared" si="13"/>
        <v>0.16348983558713151</v>
      </c>
      <c r="CB21">
        <f t="shared" si="14"/>
        <v>28165.60656996306</v>
      </c>
      <c r="CC21">
        <f t="shared" si="98"/>
        <v>1.6187778227438283E-4</v>
      </c>
      <c r="CD21">
        <f t="shared" si="99"/>
        <v>1.7912626832544077E-4</v>
      </c>
      <c r="CE21">
        <f t="shared" si="100"/>
        <v>-3.1648792035749098</v>
      </c>
      <c r="CF21">
        <f t="shared" si="101"/>
        <v>12.549588512353877</v>
      </c>
      <c r="CG21">
        <f t="shared" si="102"/>
        <v>6.3495219374027087E-3</v>
      </c>
      <c r="CH21">
        <f t="shared" si="15"/>
        <v>24.054382446989056</v>
      </c>
      <c r="CI21" s="11">
        <f t="shared" si="16"/>
        <v>2497899362.5069976</v>
      </c>
      <c r="CJ21" s="18">
        <f t="shared" si="44"/>
        <v>0.16727832394271752</v>
      </c>
      <c r="CK21" s="18">
        <f t="shared" si="17"/>
        <v>33.455664788543501</v>
      </c>
      <c r="CL21">
        <f t="shared" si="103"/>
        <v>800</v>
      </c>
      <c r="CM21" s="4">
        <f t="shared" si="18"/>
        <v>644.46326677206196</v>
      </c>
      <c r="CN21" s="11"/>
      <c r="CO21" s="11"/>
      <c r="CP21" s="11"/>
      <c r="CQ21" s="11"/>
      <c r="CR21" s="11"/>
      <c r="CS21" s="11"/>
      <c r="CT21" s="11"/>
      <c r="CU21" s="13">
        <f t="shared" si="19"/>
        <v>0.94113261174265017</v>
      </c>
      <c r="CV21" s="14">
        <v>0.8</v>
      </c>
      <c r="CW21" s="14">
        <f t="shared" si="104"/>
        <v>0.19160397406002583</v>
      </c>
      <c r="CX21" s="14">
        <f t="shared" si="45"/>
        <v>-8.3959328334230449E-2</v>
      </c>
      <c r="CY21" s="14">
        <f t="shared" si="105"/>
        <v>6.2618040942696851E-3</v>
      </c>
      <c r="CZ21" s="14">
        <f t="shared" si="106"/>
        <v>-1.0279043532097539E-5</v>
      </c>
      <c r="DA21" s="14">
        <f t="shared" si="46"/>
        <v>5.0738607847361462E-3</v>
      </c>
      <c r="DB21" s="14">
        <f t="shared" si="47"/>
        <v>0.97387783259533489</v>
      </c>
      <c r="DC21" s="14">
        <f t="shared" si="48"/>
        <v>0.92725407534750059</v>
      </c>
      <c r="DD21" s="14">
        <f t="shared" si="49"/>
        <v>0.12725407534750055</v>
      </c>
      <c r="DE21" s="14">
        <v>0.85</v>
      </c>
      <c r="DF21" s="14">
        <f t="shared" si="50"/>
        <v>0.18033315205649494</v>
      </c>
      <c r="DG21" s="14">
        <f t="shared" si="51"/>
        <v>-7.9020544314569854E-2</v>
      </c>
      <c r="DH21" s="14">
        <f t="shared" si="52"/>
        <v>5.5467884018444305E-3</v>
      </c>
      <c r="DI21" s="14">
        <f t="shared" si="53"/>
        <v>-7.59115766637959E-6</v>
      </c>
      <c r="DJ21" s="14">
        <f t="shared" si="54"/>
        <v>4.481258478973898E-3</v>
      </c>
      <c r="DK21" s="14">
        <f t="shared" si="107"/>
        <v>0.97682579099977684</v>
      </c>
      <c r="DL21" s="14">
        <f t="shared" si="108"/>
        <v>0.93091124410333903</v>
      </c>
      <c r="DM21" s="14">
        <f t="shared" si="109"/>
        <v>8.0911244103339053E-2</v>
      </c>
      <c r="DN21" s="14">
        <f t="shared" si="110"/>
        <v>-0.92685662488323117</v>
      </c>
      <c r="DO21" s="14">
        <f t="shared" si="111"/>
        <v>0.93729639723245495</v>
      </c>
      <c r="DP21" s="14">
        <f t="shared" si="55"/>
        <v>0.85</v>
      </c>
      <c r="DQ21" s="14">
        <f t="shared" si="56"/>
        <v>0.18033315205649494</v>
      </c>
      <c r="DR21" s="14">
        <f t="shared" si="57"/>
        <v>-7.9020544314569854E-2</v>
      </c>
      <c r="DS21" s="14">
        <f t="shared" si="58"/>
        <v>5.5467884018444305E-3</v>
      </c>
      <c r="DT21" s="14">
        <f t="shared" si="59"/>
        <v>-7.59115766637959E-6</v>
      </c>
      <c r="DU21" s="14">
        <f t="shared" si="60"/>
        <v>4.481258478973898E-3</v>
      </c>
      <c r="DV21" s="14">
        <f t="shared" si="61"/>
        <v>0.97682579099977684</v>
      </c>
      <c r="DW21" s="14">
        <f t="shared" si="62"/>
        <v>0.93091124410333903</v>
      </c>
      <c r="DX21" s="14">
        <f t="shared" si="63"/>
        <v>8.0911244103339053E-2</v>
      </c>
      <c r="DY21" s="14">
        <f t="shared" si="64"/>
        <v>0.93729639723245495</v>
      </c>
      <c r="DZ21" s="14">
        <f t="shared" si="65"/>
        <v>0.16353757434747246</v>
      </c>
      <c r="EA21" s="14">
        <f t="shared" si="66"/>
        <v>-7.166085655050955E-2</v>
      </c>
      <c r="EB21" s="14">
        <f t="shared" si="67"/>
        <v>4.56168775589442E-3</v>
      </c>
      <c r="EC21" s="14">
        <f t="shared" si="68"/>
        <v>-4.6560528557666613E-6</v>
      </c>
      <c r="ED21" s="14">
        <f t="shared" si="69"/>
        <v>3.6703993076118023E-3</v>
      </c>
      <c r="EE21" s="14">
        <f t="shared" si="70"/>
        <v>0.98090191212198208</v>
      </c>
      <c r="EF21" s="14">
        <f t="shared" si="71"/>
        <v>0.93650578895732817</v>
      </c>
      <c r="EG21" s="14">
        <f t="shared" si="72"/>
        <v>-7.9060827512678067E-4</v>
      </c>
      <c r="EH21" s="14">
        <f t="shared" si="73"/>
        <v>-0.93591322172103109</v>
      </c>
      <c r="EI21" s="14">
        <f t="shared" si="74"/>
        <v>0.93645165195396329</v>
      </c>
      <c r="EM21">
        <f t="shared" si="20"/>
        <v>627.73545203234767</v>
      </c>
      <c r="EW21">
        <f t="shared" si="112"/>
        <v>1.8957023535902706</v>
      </c>
      <c r="EX21">
        <f t="shared" si="75"/>
        <v>2.8286634460056321E-2</v>
      </c>
      <c r="EY21">
        <f t="shared" si="113"/>
        <v>1.0551878148492861</v>
      </c>
      <c r="EZ21">
        <f t="shared" si="114"/>
        <v>1.3232254504778954E-2</v>
      </c>
      <c r="FB21" s="16">
        <v>355.1</v>
      </c>
      <c r="FC21" s="16">
        <v>2140.4</v>
      </c>
      <c r="FE21" s="22">
        <v>802</v>
      </c>
      <c r="FF21" s="22">
        <v>1750.1</v>
      </c>
    </row>
    <row r="22" spans="3:162">
      <c r="C22" s="4">
        <f t="shared" si="76"/>
        <v>644.46326677206196</v>
      </c>
      <c r="D22" s="4">
        <f>Sheet6!J22</f>
        <v>678.61535955552802</v>
      </c>
      <c r="E22" s="4">
        <f t="shared" si="21"/>
        <v>678.61525393289946</v>
      </c>
      <c r="F22" s="4">
        <f t="shared" si="22"/>
        <v>1.056226285527373E-4</v>
      </c>
      <c r="G22" s="4">
        <f>Sheet7!D22</f>
        <v>678.59311636476252</v>
      </c>
      <c r="H22" s="4">
        <f>Sheet7!F22</f>
        <v>-2.1782644146355779E-2</v>
      </c>
      <c r="I22" s="4">
        <f t="shared" si="23"/>
        <v>0.98404347675083903</v>
      </c>
      <c r="J22" s="4">
        <f t="shared" si="24"/>
        <v>678.61525222020077</v>
      </c>
      <c r="K22" s="4">
        <f t="shared" si="0"/>
        <v>661.53931316379499</v>
      </c>
      <c r="M22" s="4">
        <f t="shared" si="1"/>
        <v>661.53931316379499</v>
      </c>
      <c r="Q22">
        <f t="shared" si="25"/>
        <v>99.793893854679283</v>
      </c>
      <c r="S22">
        <f t="shared" si="26"/>
        <v>1.2272734155449891</v>
      </c>
      <c r="T22">
        <f t="shared" si="27"/>
        <v>2.4753940857791229E-2</v>
      </c>
      <c r="U22">
        <f t="shared" si="28"/>
        <v>122.72734155449892</v>
      </c>
      <c r="V22">
        <f t="shared" si="77"/>
        <v>689.11402282851145</v>
      </c>
      <c r="W22">
        <f t="shared" si="29"/>
        <v>371.81930680003808</v>
      </c>
      <c r="X22">
        <f t="shared" si="78"/>
        <v>0.80002061061453211</v>
      </c>
      <c r="Y22">
        <f t="shared" si="30"/>
        <v>48.33</v>
      </c>
      <c r="Z22">
        <f t="shared" si="31"/>
        <v>1.0227278462874909</v>
      </c>
      <c r="AA22">
        <f t="shared" si="32"/>
        <v>49.428436811074434</v>
      </c>
      <c r="AB22">
        <f t="shared" si="33"/>
        <v>60.66220647017699</v>
      </c>
      <c r="AC22">
        <f t="shared" si="2"/>
        <v>1.2272734155449891</v>
      </c>
      <c r="AD22">
        <f t="shared" si="34"/>
        <v>49.428436811074434</v>
      </c>
      <c r="AI22">
        <f t="shared" si="115"/>
        <v>0.70015200474882033</v>
      </c>
      <c r="AJ22">
        <f t="shared" si="116"/>
        <v>0.84181419599325857</v>
      </c>
      <c r="AK22">
        <f t="shared" si="35"/>
        <v>2.8483750341386509</v>
      </c>
      <c r="AL22">
        <f t="shared" si="3"/>
        <v>0</v>
      </c>
      <c r="AM22">
        <f t="shared" si="4"/>
        <v>2.8483750341386509</v>
      </c>
      <c r="AN22">
        <f t="shared" si="79"/>
        <v>2.8483750341386509</v>
      </c>
      <c r="AO22">
        <f t="shared" si="5"/>
        <v>0</v>
      </c>
      <c r="AP22">
        <f t="shared" si="6"/>
        <v>30</v>
      </c>
      <c r="AQ22">
        <f t="shared" si="80"/>
        <v>30</v>
      </c>
      <c r="AS22">
        <f t="shared" si="81"/>
        <v>0.99181306321408547</v>
      </c>
      <c r="AU22">
        <f t="shared" si="36"/>
        <v>0.93330132412859979</v>
      </c>
      <c r="AW22">
        <f t="shared" si="7"/>
        <v>0.36558548872576158</v>
      </c>
      <c r="AX22">
        <f t="shared" si="7"/>
        <v>0.19725580744421001</v>
      </c>
      <c r="AY22">
        <f t="shared" si="82"/>
        <v>0.56284129616997158</v>
      </c>
      <c r="AZ22">
        <f t="shared" si="37"/>
        <v>0.64953565279147352</v>
      </c>
      <c r="BA22">
        <f t="shared" si="83"/>
        <v>0.35046434720852648</v>
      </c>
      <c r="BB22">
        <f t="shared" si="8"/>
        <v>0.64941543592344986</v>
      </c>
      <c r="BC22">
        <f t="shared" si="84"/>
        <v>0.64941543592344986</v>
      </c>
      <c r="BD22">
        <f t="shared" si="85"/>
        <v>0.80270621747295012</v>
      </c>
      <c r="BE22">
        <f t="shared" si="86"/>
        <v>0.43310926705542635</v>
      </c>
      <c r="BF22">
        <f t="shared" si="9"/>
        <v>25.858436869628182</v>
      </c>
      <c r="BG22">
        <f t="shared" si="87"/>
        <v>1.3178933963354261E-2</v>
      </c>
      <c r="BH22">
        <f t="shared" si="88"/>
        <v>2.2204342149430528E-3</v>
      </c>
      <c r="BI22">
        <f t="shared" si="89"/>
        <v>0.87453423839971856</v>
      </c>
      <c r="BJ22">
        <f t="shared" si="90"/>
        <v>2.5389906048803217E-3</v>
      </c>
      <c r="BK22">
        <f t="shared" si="38"/>
        <v>3.8166252509962304E-3</v>
      </c>
      <c r="BL22">
        <f t="shared" si="39"/>
        <v>20.911132350088128</v>
      </c>
      <c r="BM22">
        <f t="shared" si="91"/>
        <v>1.8251643130077295E-4</v>
      </c>
      <c r="BN22">
        <f t="shared" si="92"/>
        <v>0.23402529718723269</v>
      </c>
      <c r="BO22">
        <f t="shared" si="93"/>
        <v>1.2243056791324909</v>
      </c>
      <c r="BP22">
        <f t="shared" si="94"/>
        <v>0.43720635972478028</v>
      </c>
      <c r="BQ22">
        <f t="shared" si="40"/>
        <v>7.9283557484852084E-5</v>
      </c>
      <c r="BR22">
        <f t="shared" si="95"/>
        <v>1.0830689962401556</v>
      </c>
      <c r="BS22">
        <f t="shared" si="96"/>
        <v>0.99577261613647328</v>
      </c>
      <c r="BT22">
        <f t="shared" si="97"/>
        <v>1.08766698208913</v>
      </c>
      <c r="BU22">
        <f t="shared" si="41"/>
        <v>0.47553492183202634</v>
      </c>
      <c r="BV22">
        <f t="shared" si="42"/>
        <v>0.47553492183202634</v>
      </c>
      <c r="BW22">
        <f t="shared" si="43"/>
        <v>0.47553492183202634</v>
      </c>
      <c r="BX22">
        <f t="shared" si="10"/>
        <v>18.070319228527072</v>
      </c>
      <c r="BY22">
        <f t="shared" si="11"/>
        <v>0.39541658894044973</v>
      </c>
      <c r="BZ22">
        <f t="shared" si="12"/>
        <v>34807.173386493574</v>
      </c>
      <c r="CA22">
        <f t="shared" si="13"/>
        <v>0.17058823712773277</v>
      </c>
      <c r="CB22">
        <f t="shared" si="14"/>
        <v>26933.550427494334</v>
      </c>
      <c r="CC22">
        <f t="shared" si="98"/>
        <v>1.6187778227438283E-4</v>
      </c>
      <c r="CD22">
        <f t="shared" si="99"/>
        <v>1.8732027229688048E-4</v>
      </c>
      <c r="CE22">
        <f t="shared" si="100"/>
        <v>-3.1497899802732823</v>
      </c>
      <c r="CF22">
        <f t="shared" si="101"/>
        <v>12.495365900924529</v>
      </c>
      <c r="CG22">
        <f t="shared" si="102"/>
        <v>6.4047479575908188E-3</v>
      </c>
      <c r="CH22">
        <f t="shared" si="15"/>
        <v>24.556284142714471</v>
      </c>
      <c r="CI22" s="11">
        <f t="shared" si="16"/>
        <v>2457158428.2517295</v>
      </c>
      <c r="CJ22" s="18">
        <f t="shared" si="44"/>
        <v>0.17075993580418738</v>
      </c>
      <c r="CK22" s="18">
        <f t="shared" si="17"/>
        <v>34.151987160837479</v>
      </c>
      <c r="CL22">
        <f t="shared" si="103"/>
        <v>1000</v>
      </c>
      <c r="CM22" s="4">
        <f t="shared" si="18"/>
        <v>678.61525393289946</v>
      </c>
      <c r="CN22" s="11"/>
      <c r="CO22" s="11"/>
      <c r="CP22" s="11"/>
      <c r="CQ22" s="11"/>
      <c r="CR22" s="11"/>
      <c r="CS22" s="11"/>
      <c r="CT22" s="11"/>
      <c r="CU22" s="13">
        <f t="shared" si="19"/>
        <v>0.99181306321408547</v>
      </c>
      <c r="CV22" s="14">
        <v>0.8</v>
      </c>
      <c r="CW22" s="14">
        <f t="shared" si="104"/>
        <v>0.2019219417809644</v>
      </c>
      <c r="CX22" s="14">
        <f t="shared" si="45"/>
        <v>-8.8480579231421552E-2</v>
      </c>
      <c r="CY22" s="14">
        <f t="shared" si="105"/>
        <v>6.9543649710675417E-3</v>
      </c>
      <c r="CZ22" s="14">
        <f t="shared" si="106"/>
        <v>-1.3361269148250617E-5</v>
      </c>
      <c r="DA22" s="14">
        <f t="shared" si="46"/>
        <v>5.6511055027028941E-3</v>
      </c>
      <c r="DB22" s="14">
        <f t="shared" si="47"/>
        <v>0.97103093597793821</v>
      </c>
      <c r="DC22" s="14">
        <f t="shared" si="48"/>
        <v>0.92397454527439382</v>
      </c>
      <c r="DD22" s="14">
        <f t="shared" si="49"/>
        <v>0.12397454527439378</v>
      </c>
      <c r="DE22" s="14">
        <v>0.85</v>
      </c>
      <c r="DF22" s="14">
        <f t="shared" si="50"/>
        <v>0.19004418049973121</v>
      </c>
      <c r="DG22" s="14">
        <f t="shared" si="51"/>
        <v>-8.3275839276632055E-2</v>
      </c>
      <c r="DH22" s="14">
        <f t="shared" si="52"/>
        <v>6.1602679328487571E-3</v>
      </c>
      <c r="DI22" s="14">
        <f t="shared" si="53"/>
        <v>-9.8674064771283596E-6</v>
      </c>
      <c r="DJ22" s="14">
        <f t="shared" si="54"/>
        <v>4.9895001434371745E-3</v>
      </c>
      <c r="DK22" s="14">
        <f t="shared" si="107"/>
        <v>0.97429591629849766</v>
      </c>
      <c r="DL22" s="14">
        <f t="shared" si="108"/>
        <v>0.9277555456768154</v>
      </c>
      <c r="DM22" s="14">
        <f t="shared" si="109"/>
        <v>7.7755545676815419E-2</v>
      </c>
      <c r="DN22" s="14">
        <f t="shared" si="110"/>
        <v>-0.92437999195156839</v>
      </c>
      <c r="DO22" s="14">
        <f t="shared" si="111"/>
        <v>0.934116430855082</v>
      </c>
      <c r="DP22" s="14">
        <f t="shared" si="55"/>
        <v>0.85</v>
      </c>
      <c r="DQ22" s="14">
        <f t="shared" si="56"/>
        <v>0.19004418049973121</v>
      </c>
      <c r="DR22" s="14">
        <f t="shared" si="57"/>
        <v>-8.3275839276632055E-2</v>
      </c>
      <c r="DS22" s="14">
        <f t="shared" si="58"/>
        <v>6.1602679328487571E-3</v>
      </c>
      <c r="DT22" s="14">
        <f t="shared" si="59"/>
        <v>-9.8674064771283596E-6</v>
      </c>
      <c r="DU22" s="14">
        <f t="shared" si="60"/>
        <v>4.9895001434371745E-3</v>
      </c>
      <c r="DV22" s="14">
        <f t="shared" si="61"/>
        <v>0.97429591629849766</v>
      </c>
      <c r="DW22" s="14">
        <f t="shared" si="62"/>
        <v>0.9277555456768154</v>
      </c>
      <c r="DX22" s="14">
        <f t="shared" si="63"/>
        <v>7.7755545676815419E-2</v>
      </c>
      <c r="DY22" s="14">
        <f t="shared" si="64"/>
        <v>0.934116430855082</v>
      </c>
      <c r="DZ22" s="14">
        <f t="shared" si="65"/>
        <v>0.17293085539337047</v>
      </c>
      <c r="EA22" s="14">
        <f t="shared" si="66"/>
        <v>-7.577691714548021E-2</v>
      </c>
      <c r="EB22" s="14">
        <f t="shared" si="67"/>
        <v>5.1007663524869802E-3</v>
      </c>
      <c r="EC22" s="14">
        <f t="shared" si="68"/>
        <v>-6.1559146677973212E-6</v>
      </c>
      <c r="ED22" s="14">
        <f t="shared" si="69"/>
        <v>4.113325076052666E-3</v>
      </c>
      <c r="EE22" s="14">
        <f t="shared" si="70"/>
        <v>0.97866922558699909</v>
      </c>
      <c r="EF22" s="14">
        <f t="shared" si="71"/>
        <v>0.93335558978844269</v>
      </c>
      <c r="EG22" s="14">
        <f t="shared" si="72"/>
        <v>-7.6084106663931728E-4</v>
      </c>
      <c r="EH22" s="14">
        <f t="shared" si="73"/>
        <v>-0.93342508645813571</v>
      </c>
      <c r="EI22" s="14">
        <f t="shared" si="74"/>
        <v>0.93330132412859979</v>
      </c>
      <c r="EM22">
        <f t="shared" si="20"/>
        <v>661.53931316379499</v>
      </c>
      <c r="EW22">
        <f t="shared" si="112"/>
        <v>2.0045878195615896</v>
      </c>
      <c r="EX22">
        <f t="shared" si="75"/>
        <v>2.9911363873991154E-2</v>
      </c>
      <c r="EY22">
        <f t="shared" si="113"/>
        <v>1.0594105732018118</v>
      </c>
      <c r="EZ22">
        <f t="shared" si="114"/>
        <v>1.3285208692125005E-2</v>
      </c>
      <c r="FB22" s="16">
        <v>472.9</v>
      </c>
      <c r="FC22" s="16">
        <v>3019.3</v>
      </c>
      <c r="FE22" s="22">
        <v>1124.9000000000001</v>
      </c>
      <c r="FF22" s="22">
        <v>2538.3000000000002</v>
      </c>
    </row>
    <row r="23" spans="3:162">
      <c r="C23" s="4">
        <f t="shared" si="76"/>
        <v>678.61525393289946</v>
      </c>
      <c r="D23" s="4">
        <f>Sheet6!J23</f>
        <v>713.47968136892723</v>
      </c>
      <c r="E23" s="4">
        <f t="shared" si="21"/>
        <v>713.47943744129839</v>
      </c>
      <c r="F23" s="4">
        <f t="shared" si="22"/>
        <v>2.4392762884417607E-4</v>
      </c>
      <c r="G23" s="4">
        <f>Sheet7!D23</f>
        <v>713.43623959162096</v>
      </c>
      <c r="H23" s="4">
        <f>Sheet7!F23</f>
        <v>-4.2390006402570179E-2</v>
      </c>
      <c r="I23" s="4">
        <f t="shared" si="23"/>
        <v>0.98140400036672626</v>
      </c>
      <c r="J23" s="4">
        <f t="shared" si="24"/>
        <v>713.47943281926905</v>
      </c>
      <c r="K23" s="4">
        <f t="shared" si="0"/>
        <v>696.0474676509134</v>
      </c>
      <c r="M23" s="4">
        <f t="shared" si="1"/>
        <v>696.0474676509134</v>
      </c>
      <c r="Q23">
        <f t="shared" si="25"/>
        <v>105.50094852163875</v>
      </c>
      <c r="S23">
        <f t="shared" si="26"/>
        <v>1.2263545839388705</v>
      </c>
      <c r="T23">
        <f t="shared" si="27"/>
        <v>2.344656796417631E-2</v>
      </c>
      <c r="U23">
        <f t="shared" si="28"/>
        <v>122.63545839388705</v>
      </c>
      <c r="V23">
        <f t="shared" si="77"/>
        <v>688.59809888167581</v>
      </c>
      <c r="W23">
        <f t="shared" si="29"/>
        <v>338.80068312464084</v>
      </c>
      <c r="X23">
        <f t="shared" si="78"/>
        <v>0.7994499051478362</v>
      </c>
      <c r="Y23">
        <f t="shared" si="30"/>
        <v>48.33</v>
      </c>
      <c r="Z23">
        <f t="shared" si="31"/>
        <v>1.0219621532823921</v>
      </c>
      <c r="AA23">
        <f t="shared" si="32"/>
        <v>49.391430868138009</v>
      </c>
      <c r="AB23">
        <f t="shared" si="33"/>
        <v>60.571407652440875</v>
      </c>
      <c r="AC23">
        <f t="shared" si="2"/>
        <v>1.2263545839388705</v>
      </c>
      <c r="AD23">
        <f t="shared" si="34"/>
        <v>49.391430868138009</v>
      </c>
      <c r="AI23">
        <f t="shared" si="115"/>
        <v>0.69006984931718907</v>
      </c>
      <c r="AJ23">
        <f t="shared" si="116"/>
        <v>0.83541107625264954</v>
      </c>
      <c r="AK23">
        <f t="shared" si="35"/>
        <v>2.7775542480611262</v>
      </c>
      <c r="AL23">
        <f t="shared" si="3"/>
        <v>0</v>
      </c>
      <c r="AM23">
        <f t="shared" si="4"/>
        <v>2.7775542480611262</v>
      </c>
      <c r="AN23">
        <f t="shared" si="79"/>
        <v>2.7775542480611262</v>
      </c>
      <c r="AO23">
        <f t="shared" si="5"/>
        <v>0</v>
      </c>
      <c r="AP23">
        <f t="shared" si="6"/>
        <v>30</v>
      </c>
      <c r="AQ23">
        <f t="shared" si="80"/>
        <v>30</v>
      </c>
      <c r="AS23">
        <f t="shared" si="81"/>
        <v>1.0435494267629886</v>
      </c>
      <c r="AU23">
        <f t="shared" si="36"/>
        <v>0.93012220771514609</v>
      </c>
      <c r="AW23">
        <f t="shared" si="7"/>
        <v>0.36531178321114288</v>
      </c>
      <c r="AX23">
        <f t="shared" si="7"/>
        <v>0.17973892449953358</v>
      </c>
      <c r="AY23">
        <f t="shared" si="82"/>
        <v>0.54505070771067643</v>
      </c>
      <c r="AZ23">
        <f t="shared" si="37"/>
        <v>0.67023449019179615</v>
      </c>
      <c r="BA23">
        <f t="shared" si="83"/>
        <v>0.32976550980820385</v>
      </c>
      <c r="BB23">
        <f t="shared" si="8"/>
        <v>0.67564557139285997</v>
      </c>
      <c r="BC23">
        <f t="shared" si="84"/>
        <v>0.67564557139285997</v>
      </c>
      <c r="BD23">
        <f t="shared" si="85"/>
        <v>0.8019550779986</v>
      </c>
      <c r="BE23">
        <f t="shared" si="86"/>
        <v>0.39457403193889434</v>
      </c>
      <c r="BF23">
        <f t="shared" si="9"/>
        <v>25.848755246322728</v>
      </c>
      <c r="BG23">
        <f t="shared" si="87"/>
        <v>1.2853665038492865E-2</v>
      </c>
      <c r="BH23">
        <f t="shared" si="88"/>
        <v>2.2147588739126673E-3</v>
      </c>
      <c r="BI23">
        <f t="shared" si="89"/>
        <v>0.87745907100838416</v>
      </c>
      <c r="BJ23">
        <f t="shared" si="90"/>
        <v>2.5240594656653851E-3</v>
      </c>
      <c r="BK23">
        <f t="shared" si="38"/>
        <v>3.7906302385476384E-3</v>
      </c>
      <c r="BL23">
        <f t="shared" si="39"/>
        <v>19.81277260831946</v>
      </c>
      <c r="BM23">
        <f t="shared" si="91"/>
        <v>1.9132255305630158E-4</v>
      </c>
      <c r="BN23">
        <f t="shared" si="92"/>
        <v>0.24631892201362904</v>
      </c>
      <c r="BO23">
        <f t="shared" si="93"/>
        <v>1.2363447563219778</v>
      </c>
      <c r="BP23">
        <f t="shared" si="94"/>
        <v>0.44635365155236911</v>
      </c>
      <c r="BQ23">
        <f t="shared" si="40"/>
        <v>7.1604107159629708E-5</v>
      </c>
      <c r="BR23">
        <f t="shared" si="95"/>
        <v>1.0836034498573544</v>
      </c>
      <c r="BS23">
        <f t="shared" si="96"/>
        <v>0.99618124894924365</v>
      </c>
      <c r="BT23">
        <f t="shared" si="97"/>
        <v>1.0877573242824259</v>
      </c>
      <c r="BU23">
        <f t="shared" si="41"/>
        <v>0.48552445369629532</v>
      </c>
      <c r="BV23">
        <f t="shared" si="42"/>
        <v>0.48552445369629532</v>
      </c>
      <c r="BW23">
        <f t="shared" si="43"/>
        <v>0.48552445369629532</v>
      </c>
      <c r="BX23">
        <f t="shared" si="10"/>
        <v>18.043271685789382</v>
      </c>
      <c r="BY23">
        <f t="shared" si="11"/>
        <v>0.3804053790213397</v>
      </c>
      <c r="BZ23">
        <f t="shared" si="12"/>
        <v>34727.894320085616</v>
      </c>
      <c r="CA23">
        <f t="shared" si="13"/>
        <v>0.17818002705183408</v>
      </c>
      <c r="CB23">
        <f t="shared" si="14"/>
        <v>25727.249715355323</v>
      </c>
      <c r="CC23">
        <f t="shared" si="98"/>
        <v>1.6187778227438283E-4</v>
      </c>
      <c r="CD23">
        <f t="shared" si="99"/>
        <v>1.9610335561786731E-4</v>
      </c>
      <c r="CE23">
        <f t="shared" si="100"/>
        <v>-3.1342483360934437</v>
      </c>
      <c r="CF23">
        <f t="shared" si="101"/>
        <v>12.439401948260274</v>
      </c>
      <c r="CG23">
        <f t="shared" si="102"/>
        <v>6.4625065700017036E-3</v>
      </c>
      <c r="CH23">
        <f t="shared" si="15"/>
        <v>25.069600478575047</v>
      </c>
      <c r="CI23" s="11">
        <f t="shared" si="16"/>
        <v>2417501427.1152759</v>
      </c>
      <c r="CJ23" s="18">
        <f t="shared" si="44"/>
        <v>0.17432091754199489</v>
      </c>
      <c r="CK23" s="18">
        <f t="shared" si="17"/>
        <v>34.86418350839898</v>
      </c>
      <c r="CL23">
        <f t="shared" si="103"/>
        <v>1200</v>
      </c>
      <c r="CM23" s="4">
        <f t="shared" si="18"/>
        <v>713.47943744129839</v>
      </c>
      <c r="CN23" s="11"/>
      <c r="CO23" s="11"/>
      <c r="CP23" s="11"/>
      <c r="CQ23" s="11"/>
      <c r="CR23" s="11"/>
      <c r="CS23" s="11"/>
      <c r="CT23" s="11"/>
      <c r="CU23" s="13">
        <f t="shared" si="19"/>
        <v>1.0435494267629886</v>
      </c>
      <c r="CV23" s="14">
        <v>0.8</v>
      </c>
      <c r="CW23" s="14">
        <f t="shared" si="104"/>
        <v>0.21245488127928749</v>
      </c>
      <c r="CX23" s="14">
        <f t="shared" si="45"/>
        <v>-9.3096029041388681E-2</v>
      </c>
      <c r="CY23" s="14">
        <f t="shared" si="105"/>
        <v>7.6988149075060052E-3</v>
      </c>
      <c r="CZ23" s="14">
        <f t="shared" si="106"/>
        <v>-1.7229144411624363E-5</v>
      </c>
      <c r="DA23" s="14">
        <f t="shared" si="46"/>
        <v>6.275169108142205E-3</v>
      </c>
      <c r="DB23" s="14">
        <f t="shared" si="47"/>
        <v>0.96798002019427476</v>
      </c>
      <c r="DC23" s="14">
        <f t="shared" si="48"/>
        <v>0.92069425333055088</v>
      </c>
      <c r="DD23" s="14">
        <f t="shared" si="49"/>
        <v>0.12069425333055084</v>
      </c>
      <c r="DE23" s="14">
        <v>0.85</v>
      </c>
      <c r="DF23" s="14">
        <f t="shared" si="50"/>
        <v>0.19995753532168237</v>
      </c>
      <c r="DG23" s="14">
        <f t="shared" si="51"/>
        <v>-8.7619792038954064E-2</v>
      </c>
      <c r="DH23" s="14">
        <f t="shared" si="52"/>
        <v>6.8197114751610303E-3</v>
      </c>
      <c r="DI23" s="14">
        <f t="shared" si="53"/>
        <v>-1.272386397402234E-5</v>
      </c>
      <c r="DJ23" s="14">
        <f t="shared" si="54"/>
        <v>5.5386220630382049E-3</v>
      </c>
      <c r="DK23" s="14">
        <f t="shared" si="107"/>
        <v>0.97158380100501573</v>
      </c>
      <c r="DL23" s="14">
        <f t="shared" si="108"/>
        <v>0.92459387877651789</v>
      </c>
      <c r="DM23" s="14">
        <f t="shared" si="109"/>
        <v>7.4593878776517908E-2</v>
      </c>
      <c r="DN23" s="14">
        <f t="shared" si="110"/>
        <v>-0.92200749108065982</v>
      </c>
      <c r="DO23" s="14">
        <f t="shared" si="111"/>
        <v>0.9309037665074591</v>
      </c>
      <c r="DP23" s="14">
        <f t="shared" si="55"/>
        <v>0.85</v>
      </c>
      <c r="DQ23" s="14">
        <f t="shared" si="56"/>
        <v>0.19995753532168237</v>
      </c>
      <c r="DR23" s="14">
        <f t="shared" si="57"/>
        <v>-8.7619792038954064E-2</v>
      </c>
      <c r="DS23" s="14">
        <f t="shared" si="58"/>
        <v>6.8197114751610303E-3</v>
      </c>
      <c r="DT23" s="14">
        <f t="shared" si="59"/>
        <v>-1.272386397402234E-5</v>
      </c>
      <c r="DU23" s="14">
        <f t="shared" si="60"/>
        <v>5.5386220630382057E-3</v>
      </c>
      <c r="DV23" s="14">
        <f t="shared" si="61"/>
        <v>0.97158380100501573</v>
      </c>
      <c r="DW23" s="14">
        <f t="shared" si="62"/>
        <v>0.92459387877651789</v>
      </c>
      <c r="DX23" s="14">
        <f t="shared" si="63"/>
        <v>7.4593878776517908E-2</v>
      </c>
      <c r="DY23" s="14">
        <f t="shared" si="64"/>
        <v>0.9309037665074591</v>
      </c>
      <c r="DZ23" s="14">
        <f t="shared" si="65"/>
        <v>0.18257945787575469</v>
      </c>
      <c r="EA23" s="14">
        <f t="shared" si="66"/>
        <v>-8.0004857550991751E-2</v>
      </c>
      <c r="EB23" s="14">
        <f t="shared" si="67"/>
        <v>5.6858353278192624E-3</v>
      </c>
      <c r="EC23" s="14">
        <f t="shared" si="68"/>
        <v>-8.0758772397815685E-6</v>
      </c>
      <c r="ED23" s="14">
        <f t="shared" si="69"/>
        <v>4.5962328081472718E-3</v>
      </c>
      <c r="EE23" s="14">
        <f t="shared" si="70"/>
        <v>0.97625181240423875</v>
      </c>
      <c r="EF23" s="14">
        <f t="shared" si="71"/>
        <v>0.93017613426325296</v>
      </c>
      <c r="EG23" s="14">
        <f t="shared" si="72"/>
        <v>-7.2763224420613337E-4</v>
      </c>
      <c r="EH23" s="14">
        <f t="shared" si="73"/>
        <v>-0.93100129045017443</v>
      </c>
      <c r="EI23" s="14">
        <f t="shared" si="74"/>
        <v>0.93012220771514609</v>
      </c>
      <c r="EM23">
        <f t="shared" si="20"/>
        <v>696.0474676509134</v>
      </c>
      <c r="EW23">
        <f t="shared" si="112"/>
        <v>2.1164329322685296</v>
      </c>
      <c r="EX23">
        <f t="shared" si="75"/>
        <v>3.1580255518976051E-2</v>
      </c>
      <c r="EY23">
        <f t="shared" si="113"/>
        <v>1.0638344989459196</v>
      </c>
      <c r="EZ23">
        <f t="shared" si="114"/>
        <v>1.3340685556558509E-2</v>
      </c>
      <c r="FB23" s="16">
        <v>591.20000000000005</v>
      </c>
      <c r="FC23" s="16">
        <v>3745.5</v>
      </c>
      <c r="FE23" s="22">
        <v>1603.3</v>
      </c>
      <c r="FF23" s="22">
        <v>3672.7</v>
      </c>
    </row>
    <row r="24" spans="3:162">
      <c r="C24" s="4">
        <f t="shared" si="76"/>
        <v>713.47943744129839</v>
      </c>
      <c r="D24" s="4">
        <f>Sheet6!J24</f>
        <v>749.07523300320258</v>
      </c>
      <c r="E24" s="4">
        <f t="shared" si="21"/>
        <v>749.07475212706618</v>
      </c>
      <c r="F24" s="4">
        <f t="shared" si="22"/>
        <v>4.8087613640745985E-4</v>
      </c>
      <c r="G24" s="4">
        <f>Sheet7!D24</f>
        <v>749.00058132471929</v>
      </c>
      <c r="H24" s="4">
        <f>Sheet7!F24</f>
        <v>-7.2576820900962957E-2</v>
      </c>
      <c r="I24" s="4">
        <f t="shared" si="23"/>
        <v>0.97864774807068333</v>
      </c>
      <c r="J24" s="4">
        <f t="shared" si="24"/>
        <v>749.07474163525399</v>
      </c>
      <c r="K24" s="4">
        <f t="shared" si="0"/>
        <v>731.27733522225049</v>
      </c>
      <c r="M24" s="4">
        <f t="shared" si="1"/>
        <v>731.27733522225049</v>
      </c>
      <c r="Q24">
        <f t="shared" si="25"/>
        <v>111.35477709081687</v>
      </c>
      <c r="S24">
        <f t="shared" si="26"/>
        <v>1.2254172452701499</v>
      </c>
      <c r="T24">
        <f t="shared" si="27"/>
        <v>2.2240092088087606E-2</v>
      </c>
      <c r="U24">
        <f t="shared" si="28"/>
        <v>122.54172452701499</v>
      </c>
      <c r="V24">
        <f t="shared" si="77"/>
        <v>688.07178321918923</v>
      </c>
      <c r="W24">
        <f t="shared" si="29"/>
        <v>308.34825250736662</v>
      </c>
      <c r="X24">
        <f t="shared" si="78"/>
        <v>0.79886452229091831</v>
      </c>
      <c r="Y24">
        <f t="shared" si="30"/>
        <v>48.33</v>
      </c>
      <c r="Z24">
        <f t="shared" si="31"/>
        <v>1.0211810377251249</v>
      </c>
      <c r="AA24">
        <f t="shared" si="32"/>
        <v>49.353679553255283</v>
      </c>
      <c r="AB24">
        <f t="shared" si="33"/>
        <v>60.478850042095814</v>
      </c>
      <c r="AC24">
        <f t="shared" si="2"/>
        <v>1.2254172452701499</v>
      </c>
      <c r="AD24">
        <f t="shared" si="34"/>
        <v>49.353679553255283</v>
      </c>
      <c r="AI24">
        <f t="shared" si="115"/>
        <v>0.68015980044235769</v>
      </c>
      <c r="AJ24">
        <f t="shared" si="116"/>
        <v>0.82903909315302649</v>
      </c>
      <c r="AK24">
        <f t="shared" si="35"/>
        <v>2.7087421226168837</v>
      </c>
      <c r="AL24">
        <f t="shared" si="3"/>
        <v>0</v>
      </c>
      <c r="AM24">
        <f t="shared" si="4"/>
        <v>2.7087421226168837</v>
      </c>
      <c r="AN24">
        <f t="shared" si="79"/>
        <v>2.7087421226168837</v>
      </c>
      <c r="AO24">
        <f t="shared" si="5"/>
        <v>0</v>
      </c>
      <c r="AP24">
        <f t="shared" si="6"/>
        <v>30</v>
      </c>
      <c r="AQ24">
        <f t="shared" si="80"/>
        <v>30</v>
      </c>
      <c r="AS24">
        <f t="shared" si="81"/>
        <v>1.0963678189239137</v>
      </c>
      <c r="AU24">
        <f t="shared" si="36"/>
        <v>0.92691640700297273</v>
      </c>
      <c r="AW24">
        <f t="shared" si="7"/>
        <v>0.36503256473303908</v>
      </c>
      <c r="AX24">
        <f t="shared" si="7"/>
        <v>0.16358344607172917</v>
      </c>
      <c r="AY24">
        <f t="shared" si="82"/>
        <v>0.52861601080476828</v>
      </c>
      <c r="AZ24">
        <f t="shared" si="37"/>
        <v>0.69054390573095059</v>
      </c>
      <c r="BA24">
        <f t="shared" si="83"/>
        <v>0.30945609426904941</v>
      </c>
      <c r="BB24">
        <f t="shared" si="8"/>
        <v>0.69912805254123123</v>
      </c>
      <c r="BC24">
        <f t="shared" si="84"/>
        <v>0.69912805254123123</v>
      </c>
      <c r="BD24">
        <f t="shared" si="85"/>
        <v>0.80118895407053758</v>
      </c>
      <c r="BE24">
        <f t="shared" si="86"/>
        <v>0.35903988499577433</v>
      </c>
      <c r="BF24">
        <f t="shared" si="9"/>
        <v>25.838874878255144</v>
      </c>
      <c r="BG24">
        <f t="shared" si="87"/>
        <v>1.2537620133717826E-2</v>
      </c>
      <c r="BH24">
        <f t="shared" si="88"/>
        <v>2.2091489017970469E-3</v>
      </c>
      <c r="BI24">
        <f t="shared" si="89"/>
        <v>0.88030999331170856</v>
      </c>
      <c r="BJ24">
        <f t="shared" si="90"/>
        <v>2.5095124655875743E-3</v>
      </c>
      <c r="BK24">
        <f t="shared" si="38"/>
        <v>3.7651831716253126E-3</v>
      </c>
      <c r="BL24">
        <f t="shared" si="39"/>
        <v>18.759116593164478</v>
      </c>
      <c r="BM24">
        <f t="shared" si="91"/>
        <v>2.0071217921835855E-4</v>
      </c>
      <c r="BN24">
        <f t="shared" si="92"/>
        <v>0.25955177170080318</v>
      </c>
      <c r="BO24">
        <f t="shared" si="93"/>
        <v>1.2493049384257047</v>
      </c>
      <c r="BP24">
        <f t="shared" si="94"/>
        <v>0.45580362049190049</v>
      </c>
      <c r="BQ24">
        <f t="shared" si="40"/>
        <v>6.4595004860982643E-5</v>
      </c>
      <c r="BR24">
        <f t="shared" si="95"/>
        <v>1.0840914904488554</v>
      </c>
      <c r="BS24">
        <f t="shared" si="96"/>
        <v>0.99655436782534823</v>
      </c>
      <c r="BT24">
        <f t="shared" si="97"/>
        <v>1.0878397862171114</v>
      </c>
      <c r="BU24">
        <f t="shared" si="41"/>
        <v>0.49584131307289442</v>
      </c>
      <c r="BV24">
        <f t="shared" si="42"/>
        <v>0.49584131307289442</v>
      </c>
      <c r="BW24">
        <f t="shared" si="43"/>
        <v>0.49584131307289442</v>
      </c>
      <c r="BX24">
        <f t="shared" si="10"/>
        <v>18.015700226337326</v>
      </c>
      <c r="BY24">
        <f t="shared" si="11"/>
        <v>0.36500823236477403</v>
      </c>
      <c r="BZ24">
        <f t="shared" si="12"/>
        <v>34646.900216315109</v>
      </c>
      <c r="CA24">
        <f t="shared" si="13"/>
        <v>0.18634940893210297</v>
      </c>
      <c r="CB24">
        <f t="shared" si="14"/>
        <v>24542.019503909058</v>
      </c>
      <c r="CC24">
        <f t="shared" si="98"/>
        <v>1.6187778227438283E-4</v>
      </c>
      <c r="CD24">
        <f t="shared" si="99"/>
        <v>2.0557395446598841E-4</v>
      </c>
      <c r="CE24">
        <f t="shared" si="100"/>
        <v>-3.118165757536858</v>
      </c>
      <c r="CF24">
        <f t="shared" si="101"/>
        <v>12.381372672374397</v>
      </c>
      <c r="CG24">
        <f t="shared" si="102"/>
        <v>6.5232257486718603E-3</v>
      </c>
      <c r="CH24">
        <f t="shared" si="15"/>
        <v>25.596536388199304</v>
      </c>
      <c r="CI24" s="11">
        <f t="shared" si="16"/>
        <v>2378845455.0806079</v>
      </c>
      <c r="CJ24" s="18">
        <f t="shared" si="44"/>
        <v>0.17797657342883888</v>
      </c>
      <c r="CK24" s="18">
        <f t="shared" si="17"/>
        <v>35.595314685767775</v>
      </c>
      <c r="CL24">
        <f t="shared" si="103"/>
        <v>1400</v>
      </c>
      <c r="CM24" s="4">
        <f t="shared" si="18"/>
        <v>749.07475212706618</v>
      </c>
      <c r="CN24" s="11"/>
      <c r="CO24" s="11"/>
      <c r="CP24" s="11"/>
      <c r="CQ24" s="11"/>
      <c r="CR24" s="11"/>
      <c r="CS24" s="11"/>
      <c r="CT24" s="11"/>
      <c r="CU24" s="13">
        <f t="shared" si="19"/>
        <v>1.0963678189239137</v>
      </c>
      <c r="CV24" s="14">
        <v>0.8</v>
      </c>
      <c r="CW24" s="14">
        <f t="shared" si="104"/>
        <v>0.22320810958656617</v>
      </c>
      <c r="CX24" s="14">
        <f t="shared" si="45"/>
        <v>-9.7808007644822614E-2</v>
      </c>
      <c r="CY24" s="14">
        <f t="shared" si="105"/>
        <v>8.4978760030872801E-3</v>
      </c>
      <c r="CZ24" s="14">
        <f t="shared" si="106"/>
        <v>-2.2053625185023197E-5</v>
      </c>
      <c r="DA24" s="14">
        <f t="shared" si="46"/>
        <v>6.9491281517742648E-3</v>
      </c>
      <c r="DB24" s="14">
        <f t="shared" si="47"/>
        <v>0.9647159616840344</v>
      </c>
      <c r="DC24" s="14">
        <f t="shared" si="48"/>
        <v>0.91741585683125415</v>
      </c>
      <c r="DD24" s="14">
        <f t="shared" si="49"/>
        <v>0.11741585683125411</v>
      </c>
      <c r="DE24" s="14">
        <v>0.85</v>
      </c>
      <c r="DF24" s="14">
        <f t="shared" si="50"/>
        <v>0.21007822078735638</v>
      </c>
      <c r="DG24" s="14">
        <f t="shared" si="51"/>
        <v>-9.2054595430421285E-2</v>
      </c>
      <c r="DH24" s="14">
        <f t="shared" si="52"/>
        <v>7.5275303003126074E-3</v>
      </c>
      <c r="DI24" s="14">
        <f t="shared" si="53"/>
        <v>-1.6286782459086293E-5</v>
      </c>
      <c r="DJ24" s="14">
        <f t="shared" si="54"/>
        <v>6.1312556470594455E-3</v>
      </c>
      <c r="DK24" s="14">
        <f t="shared" si="107"/>
        <v>0.96868113118600696</v>
      </c>
      <c r="DL24" s="14">
        <f t="shared" si="108"/>
        <v>0.92142845330813461</v>
      </c>
      <c r="DM24" s="14">
        <f t="shared" si="109"/>
        <v>7.1428453308134632E-2</v>
      </c>
      <c r="DN24" s="14">
        <f t="shared" si="110"/>
        <v>-0.91974807046239071</v>
      </c>
      <c r="DO24" s="14">
        <f t="shared" si="111"/>
        <v>0.92766088954361703</v>
      </c>
      <c r="DP24" s="14">
        <f t="shared" si="55"/>
        <v>0.85</v>
      </c>
      <c r="DQ24" s="14">
        <f t="shared" si="56"/>
        <v>0.21007822078735638</v>
      </c>
      <c r="DR24" s="14">
        <f t="shared" si="57"/>
        <v>-9.2054595430421285E-2</v>
      </c>
      <c r="DS24" s="14">
        <f t="shared" si="58"/>
        <v>7.5275303003126074E-3</v>
      </c>
      <c r="DT24" s="14">
        <f t="shared" si="59"/>
        <v>-1.6286782459086293E-5</v>
      </c>
      <c r="DU24" s="14">
        <f t="shared" si="60"/>
        <v>6.1312556470594455E-3</v>
      </c>
      <c r="DV24" s="14">
        <f t="shared" si="61"/>
        <v>0.96868113118600696</v>
      </c>
      <c r="DW24" s="14">
        <f t="shared" si="62"/>
        <v>0.92142845330813461</v>
      </c>
      <c r="DX24" s="14">
        <f t="shared" si="63"/>
        <v>7.1428453308134632E-2</v>
      </c>
      <c r="DY24" s="14">
        <f t="shared" si="64"/>
        <v>0.92766088954361703</v>
      </c>
      <c r="DZ24" s="14">
        <f t="shared" si="65"/>
        <v>0.19249112437746793</v>
      </c>
      <c r="EA24" s="14">
        <f t="shared" si="66"/>
        <v>-8.4348070504894429E-2</v>
      </c>
      <c r="EB24" s="14">
        <f t="shared" si="67"/>
        <v>6.319924204386154E-3</v>
      </c>
      <c r="EC24" s="14">
        <f t="shared" si="68"/>
        <v>-1.0519223659240641E-5</v>
      </c>
      <c r="ED24" s="14">
        <f t="shared" si="69"/>
        <v>5.1221804534117045E-3</v>
      </c>
      <c r="EE24" s="14">
        <f t="shared" si="70"/>
        <v>0.97363859888563764</v>
      </c>
      <c r="EF24" s="14">
        <f t="shared" si="71"/>
        <v>0.92696952552305012</v>
      </c>
      <c r="EG24" s="14">
        <f t="shared" si="72"/>
        <v>-6.9136402056690915E-4</v>
      </c>
      <c r="EH24" s="14">
        <f t="shared" si="73"/>
        <v>-0.92865041531872417</v>
      </c>
      <c r="EI24" s="14">
        <f t="shared" si="74"/>
        <v>0.92691640700297273</v>
      </c>
      <c r="EM24">
        <f t="shared" si="20"/>
        <v>731.27733522225049</v>
      </c>
      <c r="EW24">
        <f t="shared" si="112"/>
        <v>2.2313274425379372</v>
      </c>
      <c r="EX24">
        <f t="shared" si="75"/>
        <v>3.3294648607797614E-2</v>
      </c>
      <c r="EY24">
        <f t="shared" si="113"/>
        <v>1.0684684052655602</v>
      </c>
      <c r="EZ24">
        <f t="shared" si="114"/>
        <v>1.3398795617070859E-2</v>
      </c>
      <c r="FB24" s="16">
        <v>709.5</v>
      </c>
      <c r="FC24" s="16">
        <v>4490.8</v>
      </c>
      <c r="FE24" s="22">
        <v>2141.6</v>
      </c>
      <c r="FF24" s="22">
        <v>4960.8</v>
      </c>
    </row>
    <row r="25" spans="3:162">
      <c r="C25" s="4">
        <f t="shared" si="76"/>
        <v>749.07475212706618</v>
      </c>
      <c r="D25" s="4">
        <f>Sheet6!J25</f>
        <v>785.4244307671936</v>
      </c>
      <c r="E25" s="4">
        <f t="shared" si="21"/>
        <v>785.42358063551023</v>
      </c>
      <c r="F25" s="4">
        <f t="shared" si="22"/>
        <v>8.5013168336445233E-4</v>
      </c>
      <c r="G25" s="4">
        <f>Sheet7!D25</f>
        <v>785.30694362210045</v>
      </c>
      <c r="H25" s="4">
        <f>Sheet7!F25</f>
        <v>-0.11378843965792385</v>
      </c>
      <c r="I25" s="4">
        <f t="shared" si="23"/>
        <v>0.97575416655495639</v>
      </c>
      <c r="J25" s="4">
        <f t="shared" si="24"/>
        <v>785.42355951118213</v>
      </c>
      <c r="K25" s="4">
        <f t="shared" si="0"/>
        <v>767.24959144712989</v>
      </c>
      <c r="M25" s="4">
        <f t="shared" si="1"/>
        <v>767.24959144712989</v>
      </c>
      <c r="Q25">
        <f t="shared" si="25"/>
        <v>117.35929094247739</v>
      </c>
      <c r="S25">
        <f t="shared" si="26"/>
        <v>1.2244608935752286</v>
      </c>
      <c r="T25">
        <f t="shared" si="27"/>
        <v>2.1123498554649383E-2</v>
      </c>
      <c r="U25">
        <f t="shared" si="28"/>
        <v>122.44608935752285</v>
      </c>
      <c r="V25">
        <f t="shared" si="77"/>
        <v>687.53479174249082</v>
      </c>
      <c r="W25">
        <f t="shared" si="29"/>
        <v>280.18358260642475</v>
      </c>
      <c r="X25">
        <f t="shared" si="78"/>
        <v>0.79826407090575235</v>
      </c>
      <c r="Y25">
        <f t="shared" si="30"/>
        <v>48.33</v>
      </c>
      <c r="Z25">
        <f t="shared" si="31"/>
        <v>1.0203840779793572</v>
      </c>
      <c r="AA25">
        <f t="shared" si="32"/>
        <v>49.315162488742331</v>
      </c>
      <c r="AB25">
        <f t="shared" si="33"/>
        <v>60.38448792777303</v>
      </c>
      <c r="AC25">
        <f t="shared" si="2"/>
        <v>1.2244608935752286</v>
      </c>
      <c r="AD25">
        <f t="shared" si="34"/>
        <v>49.315162488742331</v>
      </c>
      <c r="AI25">
        <f t="shared" si="115"/>
        <v>0.67041758596630119</v>
      </c>
      <c r="AJ25">
        <f t="shared" si="116"/>
        <v>0.82269847978158417</v>
      </c>
      <c r="AK25">
        <f t="shared" si="35"/>
        <v>2.6418734599151317</v>
      </c>
      <c r="AL25">
        <f t="shared" si="3"/>
        <v>0</v>
      </c>
      <c r="AM25">
        <f t="shared" si="4"/>
        <v>2.6418734599151317</v>
      </c>
      <c r="AN25">
        <f t="shared" si="79"/>
        <v>2.6418734599151317</v>
      </c>
      <c r="AO25">
        <f t="shared" si="5"/>
        <v>0</v>
      </c>
      <c r="AP25">
        <f t="shared" si="6"/>
        <v>30</v>
      </c>
      <c r="AQ25">
        <f t="shared" si="80"/>
        <v>30</v>
      </c>
      <c r="AS25">
        <f t="shared" si="81"/>
        <v>1.1502992375519188</v>
      </c>
      <c r="AU25">
        <f t="shared" si="36"/>
        <v>0.92368606155185118</v>
      </c>
      <c r="AW25">
        <f t="shared" si="7"/>
        <v>0.36474768257283491</v>
      </c>
      <c r="AX25">
        <f t="shared" si="7"/>
        <v>0.14864165956117092</v>
      </c>
      <c r="AY25">
        <f t="shared" si="82"/>
        <v>0.51338934213400589</v>
      </c>
      <c r="AZ25">
        <f t="shared" si="37"/>
        <v>0.71046991559405559</v>
      </c>
      <c r="BA25">
        <f t="shared" si="83"/>
        <v>0.28953008440594441</v>
      </c>
      <c r="BB25">
        <f t="shared" si="8"/>
        <v>0.72024288500637934</v>
      </c>
      <c r="BC25">
        <f t="shared" si="84"/>
        <v>0.72024288500637934</v>
      </c>
      <c r="BD25">
        <f t="shared" si="85"/>
        <v>0.80040744102353245</v>
      </c>
      <c r="BE25">
        <f t="shared" si="86"/>
        <v>0.32618134684129352</v>
      </c>
      <c r="BF25">
        <f t="shared" si="9"/>
        <v>25.828790200946081</v>
      </c>
      <c r="BG25">
        <f t="shared" si="87"/>
        <v>1.2230500372263673E-2</v>
      </c>
      <c r="BH25">
        <f t="shared" si="88"/>
        <v>2.203606203384161E-3</v>
      </c>
      <c r="BI25">
        <f t="shared" si="89"/>
        <v>0.88308888393369567</v>
      </c>
      <c r="BJ25">
        <f t="shared" si="90"/>
        <v>2.4953390802160895E-3</v>
      </c>
      <c r="BK25">
        <f t="shared" si="38"/>
        <v>3.7402659553979105E-3</v>
      </c>
      <c r="BL25">
        <f t="shared" si="39"/>
        <v>17.744950535542159</v>
      </c>
      <c r="BM25">
        <f t="shared" si="91"/>
        <v>2.1077917055369435E-4</v>
      </c>
      <c r="BN25">
        <f t="shared" si="92"/>
        <v>0.27388212054408118</v>
      </c>
      <c r="BO25">
        <f t="shared" si="93"/>
        <v>1.2633415126826986</v>
      </c>
      <c r="BP25">
        <f t="shared" si="94"/>
        <v>0.46560909748200618</v>
      </c>
      <c r="BQ25">
        <f t="shared" si="40"/>
        <v>5.8181542210626032E-5</v>
      </c>
      <c r="BR25">
        <f t="shared" si="95"/>
        <v>1.0845382576606846</v>
      </c>
      <c r="BS25">
        <f t="shared" si="96"/>
        <v>0.99689590926366423</v>
      </c>
      <c r="BT25">
        <f t="shared" si="97"/>
        <v>1.087915245295525</v>
      </c>
      <c r="BU25">
        <f t="shared" si="41"/>
        <v>0.50654323549896474</v>
      </c>
      <c r="BV25">
        <f t="shared" si="42"/>
        <v>0.50654323549896474</v>
      </c>
      <c r="BW25">
        <f t="shared" si="43"/>
        <v>0.50654323549896474</v>
      </c>
      <c r="BX25">
        <f t="shared" si="10"/>
        <v>17.987591233471562</v>
      </c>
      <c r="BY25">
        <f t="shared" si="11"/>
        <v>0.34921448429014096</v>
      </c>
      <c r="BZ25">
        <f t="shared" si="12"/>
        <v>34564.145305752092</v>
      </c>
      <c r="CA25">
        <f t="shared" si="13"/>
        <v>0.19519823758378801</v>
      </c>
      <c r="CB25">
        <f t="shared" si="14"/>
        <v>23373.506015395542</v>
      </c>
      <c r="CC25">
        <f t="shared" si="98"/>
        <v>1.6187778227438283E-4</v>
      </c>
      <c r="CD25">
        <f t="shared" si="99"/>
        <v>2.1585122902301665E-4</v>
      </c>
      <c r="CE25">
        <f t="shared" si="100"/>
        <v>-3.1014422438233415</v>
      </c>
      <c r="CF25">
        <f t="shared" si="101"/>
        <v>12.320910571088955</v>
      </c>
      <c r="CG25">
        <f t="shared" si="102"/>
        <v>6.587405367186658E-3</v>
      </c>
      <c r="CH25">
        <f t="shared" si="15"/>
        <v>26.139575243811084</v>
      </c>
      <c r="CI25" s="11">
        <f t="shared" si="16"/>
        <v>2341120454.573163</v>
      </c>
      <c r="CJ25" s="18">
        <f t="shared" si="44"/>
        <v>0.18174414254222018</v>
      </c>
      <c r="CK25" s="18">
        <f t="shared" si="17"/>
        <v>36.348828508444036</v>
      </c>
      <c r="CL25">
        <f t="shared" si="103"/>
        <v>1600</v>
      </c>
      <c r="CM25" s="4">
        <f t="shared" si="18"/>
        <v>785.42358063551023</v>
      </c>
      <c r="CN25" s="11"/>
      <c r="CO25" s="11"/>
      <c r="CP25" s="11"/>
      <c r="CQ25" s="11"/>
      <c r="CR25" s="11"/>
      <c r="CS25" s="11"/>
      <c r="CT25" s="11"/>
      <c r="CU25" s="13">
        <f t="shared" si="19"/>
        <v>1.1502992375519188</v>
      </c>
      <c r="CV25" s="14">
        <v>0.8</v>
      </c>
      <c r="CW25" s="14">
        <f t="shared" si="104"/>
        <v>0.23418793751611441</v>
      </c>
      <c r="CX25" s="14">
        <f t="shared" si="45"/>
        <v>-0.10261928038962223</v>
      </c>
      <c r="CY25" s="14">
        <f t="shared" si="105"/>
        <v>9.3544766386743066E-3</v>
      </c>
      <c r="CZ25" s="14">
        <f t="shared" si="106"/>
        <v>-2.8038369297284503E-5</v>
      </c>
      <c r="DA25" s="14">
        <f t="shared" si="46"/>
        <v>7.6763507397086487E-3</v>
      </c>
      <c r="DB25" s="14">
        <f t="shared" si="47"/>
        <v>0.96122908469255852</v>
      </c>
      <c r="DC25" s="14">
        <f t="shared" si="48"/>
        <v>0.91414196621365862</v>
      </c>
      <c r="DD25" s="14">
        <f t="shared" si="49"/>
        <v>0.11414196621365857</v>
      </c>
      <c r="DE25" s="14">
        <v>0.85</v>
      </c>
      <c r="DF25" s="14">
        <f t="shared" si="50"/>
        <v>0.22041217648575476</v>
      </c>
      <c r="DG25" s="14">
        <f t="shared" si="51"/>
        <v>-9.6582852131409158E-2</v>
      </c>
      <c r="DH25" s="14">
        <f t="shared" si="52"/>
        <v>8.2863184065765493E-3</v>
      </c>
      <c r="DI25" s="14">
        <f t="shared" si="53"/>
        <v>-2.0706564903556768E-5</v>
      </c>
      <c r="DJ25" s="14">
        <f t="shared" si="54"/>
        <v>6.7702775487439E-3</v>
      </c>
      <c r="DK25" s="14">
        <f t="shared" si="107"/>
        <v>0.96557907358923611</v>
      </c>
      <c r="DL25" s="14">
        <f t="shared" si="108"/>
        <v>0.91826141116352911</v>
      </c>
      <c r="DM25" s="14">
        <f t="shared" si="109"/>
        <v>6.8261411163529129E-2</v>
      </c>
      <c r="DN25" s="14">
        <f t="shared" si="110"/>
        <v>-0.91761110100259013</v>
      </c>
      <c r="DO25" s="14">
        <f t="shared" si="111"/>
        <v>0.92439035021366467</v>
      </c>
      <c r="DP25" s="14">
        <f t="shared" si="55"/>
        <v>0.85</v>
      </c>
      <c r="DQ25" s="14">
        <f t="shared" si="56"/>
        <v>0.22041217648575476</v>
      </c>
      <c r="DR25" s="14">
        <f t="shared" si="57"/>
        <v>-9.6582852131409158E-2</v>
      </c>
      <c r="DS25" s="14">
        <f t="shared" si="58"/>
        <v>8.2863184065765493E-3</v>
      </c>
      <c r="DT25" s="14">
        <f t="shared" si="59"/>
        <v>-2.0706564903556768E-5</v>
      </c>
      <c r="DU25" s="14">
        <f t="shared" si="60"/>
        <v>6.7702775487439009E-3</v>
      </c>
      <c r="DV25" s="14">
        <f t="shared" si="61"/>
        <v>0.96557907358923611</v>
      </c>
      <c r="DW25" s="14">
        <f t="shared" si="62"/>
        <v>0.91826141116352911</v>
      </c>
      <c r="DX25" s="14">
        <f t="shared" si="63"/>
        <v>6.8261411163529129E-2</v>
      </c>
      <c r="DY25" s="14">
        <f t="shared" si="64"/>
        <v>0.92439035021366467</v>
      </c>
      <c r="DZ25" s="14">
        <f t="shared" si="65"/>
        <v>0.20267449781316646</v>
      </c>
      <c r="EA25" s="14">
        <f t="shared" si="66"/>
        <v>-8.8810343263235239E-2</v>
      </c>
      <c r="EB25" s="14">
        <f t="shared" si="67"/>
        <v>7.0062989203026433E-3</v>
      </c>
      <c r="EC25" s="14">
        <f t="shared" si="68"/>
        <v>-1.361211691408727E-5</v>
      </c>
      <c r="ED25" s="14">
        <f t="shared" si="69"/>
        <v>5.694521109661177E-3</v>
      </c>
      <c r="EE25" s="14">
        <f t="shared" si="70"/>
        <v>0.97081778783204009</v>
      </c>
      <c r="EF25" s="14">
        <f t="shared" si="71"/>
        <v>0.92373791016042572</v>
      </c>
      <c r="EG25" s="14">
        <f t="shared" si="72"/>
        <v>-6.5244005323894516E-4</v>
      </c>
      <c r="EH25" s="14">
        <f t="shared" si="73"/>
        <v>-0.92638159410236731</v>
      </c>
      <c r="EI25" s="14">
        <f t="shared" si="74"/>
        <v>0.92368606155185118</v>
      </c>
      <c r="EM25">
        <f t="shared" si="20"/>
        <v>767.24959144712989</v>
      </c>
      <c r="EW25">
        <f t="shared" si="112"/>
        <v>2.3493715377042581</v>
      </c>
      <c r="EX25">
        <f t="shared" si="75"/>
        <v>3.5056038081104933E-2</v>
      </c>
      <c r="EY25">
        <f t="shared" si="113"/>
        <v>1.0733219573259285</v>
      </c>
      <c r="EZ25">
        <f t="shared" si="114"/>
        <v>1.3459660076659186E-2</v>
      </c>
      <c r="FB25" s="16">
        <v>852.3</v>
      </c>
      <c r="FC25" s="16">
        <v>5140.8</v>
      </c>
      <c r="FE25" s="22">
        <v>2584.1999999999998</v>
      </c>
      <c r="FF25" s="22">
        <v>5999</v>
      </c>
    </row>
    <row r="26" spans="3:162">
      <c r="C26" s="4">
        <f t="shared" si="76"/>
        <v>785.42358063551023</v>
      </c>
      <c r="D26" s="4">
        <f>Sheet6!J26</f>
        <v>822.55364196080507</v>
      </c>
      <c r="E26" s="4">
        <f t="shared" si="21"/>
        <v>822.55225631366295</v>
      </c>
      <c r="F26" s="4">
        <f t="shared" si="22"/>
        <v>1.3856471421149763E-3</v>
      </c>
      <c r="G26" s="4">
        <f>Sheet7!D26</f>
        <v>822.38034907060012</v>
      </c>
      <c r="H26" s="4">
        <f>Sheet7!F26</f>
        <v>-0.16717430346011497</v>
      </c>
      <c r="I26" s="4">
        <f t="shared" si="23"/>
        <v>0.97268820667068023</v>
      </c>
      <c r="J26" s="4">
        <f t="shared" si="24"/>
        <v>822.55221740653099</v>
      </c>
      <c r="K26" s="4">
        <f t="shared" si="0"/>
        <v>803.98861129815759</v>
      </c>
      <c r="M26" s="4">
        <f t="shared" si="1"/>
        <v>803.98861129815759</v>
      </c>
      <c r="Q26">
        <f t="shared" si="25"/>
        <v>123.5190826928357</v>
      </c>
      <c r="S26">
        <f t="shared" si="26"/>
        <v>1.2234849272394706</v>
      </c>
      <c r="T26">
        <f t="shared" si="27"/>
        <v>2.0087254176480863E-2</v>
      </c>
      <c r="U26">
        <f t="shared" si="28"/>
        <v>122.34849272394706</v>
      </c>
      <c r="V26">
        <f t="shared" si="77"/>
        <v>686.98678664496276</v>
      </c>
      <c r="W26">
        <f t="shared" si="29"/>
        <v>254.06543344234672</v>
      </c>
      <c r="X26">
        <f t="shared" si="78"/>
        <v>0.79764809173071649</v>
      </c>
      <c r="Y26">
        <f t="shared" si="30"/>
        <v>48.33</v>
      </c>
      <c r="Z26">
        <f t="shared" si="31"/>
        <v>1.0195707726995589</v>
      </c>
      <c r="AA26">
        <f t="shared" si="32"/>
        <v>49.275855444569679</v>
      </c>
      <c r="AB26">
        <f t="shared" si="33"/>
        <v>60.288266413262001</v>
      </c>
      <c r="AC26">
        <f t="shared" si="2"/>
        <v>1.2234849272394706</v>
      </c>
      <c r="AD26">
        <f t="shared" si="34"/>
        <v>49.275855444569679</v>
      </c>
      <c r="AI26">
        <f t="shared" si="115"/>
        <v>0.66083822047862295</v>
      </c>
      <c r="AJ26">
        <f t="shared" si="116"/>
        <v>0.8163888795229679</v>
      </c>
      <c r="AK26">
        <f t="shared" si="35"/>
        <v>2.5768796216791015</v>
      </c>
      <c r="AL26">
        <f t="shared" si="3"/>
        <v>0</v>
      </c>
      <c r="AM26">
        <f t="shared" si="4"/>
        <v>2.5768796216791015</v>
      </c>
      <c r="AN26">
        <f t="shared" si="79"/>
        <v>2.5768796216791015</v>
      </c>
      <c r="AO26">
        <f t="shared" si="5"/>
        <v>0</v>
      </c>
      <c r="AP26">
        <f t="shared" si="6"/>
        <v>30</v>
      </c>
      <c r="AQ26">
        <f t="shared" si="80"/>
        <v>30</v>
      </c>
      <c r="AS26">
        <f t="shared" si="81"/>
        <v>1.2053802268338194</v>
      </c>
      <c r="AU26">
        <f t="shared" si="36"/>
        <v>0.92043335176917618</v>
      </c>
      <c r="AW26">
        <f t="shared" si="7"/>
        <v>0.36445695751897267</v>
      </c>
      <c r="AX26">
        <f t="shared" si="7"/>
        <v>0.13478558348312256</v>
      </c>
      <c r="AY26">
        <f t="shared" si="82"/>
        <v>0.4992425410020952</v>
      </c>
      <c r="AZ26">
        <f t="shared" si="37"/>
        <v>0.73001983522362357</v>
      </c>
      <c r="BA26">
        <f t="shared" si="83"/>
        <v>0.26998016477637643</v>
      </c>
      <c r="BB26">
        <f t="shared" si="8"/>
        <v>0.73930726289571869</v>
      </c>
      <c r="BC26">
        <f t="shared" si="84"/>
        <v>0.73930726289571869</v>
      </c>
      <c r="BD26">
        <f t="shared" si="85"/>
        <v>0.79961005656221718</v>
      </c>
      <c r="BE26">
        <f t="shared" si="86"/>
        <v>0.29571642359743</v>
      </c>
      <c r="BF26">
        <f t="shared" si="9"/>
        <v>25.818494627224627</v>
      </c>
      <c r="BG26">
        <f t="shared" si="87"/>
        <v>1.1931991030545057E-2</v>
      </c>
      <c r="BH26">
        <f t="shared" si="88"/>
        <v>2.1981319640325841E-3</v>
      </c>
      <c r="BI26">
        <f t="shared" si="89"/>
        <v>0.88579782836089083</v>
      </c>
      <c r="BJ26">
        <f t="shared" si="90"/>
        <v>2.4815278313563708E-3</v>
      </c>
      <c r="BK26">
        <f t="shared" si="38"/>
        <v>3.7158587460530135E-3</v>
      </c>
      <c r="BL26">
        <f t="shared" si="39"/>
        <v>16.765481515326911</v>
      </c>
      <c r="BM26">
        <f t="shared" si="91"/>
        <v>2.2163746043655209E-4</v>
      </c>
      <c r="BN26">
        <f t="shared" si="92"/>
        <v>0.28950463118387348</v>
      </c>
      <c r="BO26">
        <f t="shared" si="93"/>
        <v>1.2786454903319906</v>
      </c>
      <c r="BP26">
        <f t="shared" si="94"/>
        <v>0.47583094474423143</v>
      </c>
      <c r="BQ26">
        <f t="shared" si="40"/>
        <v>5.2299097241021667E-5</v>
      </c>
      <c r="BR26">
        <f t="shared" si="95"/>
        <v>1.0849482024136685</v>
      </c>
      <c r="BS26">
        <f t="shared" si="96"/>
        <v>0.99720928166337852</v>
      </c>
      <c r="BT26">
        <f t="shared" si="97"/>
        <v>1.0879844605978182</v>
      </c>
      <c r="BU26">
        <f t="shared" si="41"/>
        <v>0.51769667375330286</v>
      </c>
      <c r="BV26">
        <f t="shared" si="42"/>
        <v>0.51769667375330286</v>
      </c>
      <c r="BW26">
        <f t="shared" si="43"/>
        <v>0.51769667375330286</v>
      </c>
      <c r="BX26">
        <f t="shared" si="10"/>
        <v>17.958928354472569</v>
      </c>
      <c r="BY26">
        <f t="shared" si="11"/>
        <v>0.33301167968974127</v>
      </c>
      <c r="BZ26">
        <f t="shared" si="12"/>
        <v>34479.575286794585</v>
      </c>
      <c r="CA26">
        <f t="shared" si="13"/>
        <v>0.20485131914915949</v>
      </c>
      <c r="CB26">
        <f t="shared" si="14"/>
        <v>22217.596434138268</v>
      </c>
      <c r="CC26">
        <f t="shared" si="98"/>
        <v>1.6187778227438283E-4</v>
      </c>
      <c r="CD26">
        <f t="shared" si="99"/>
        <v>2.2708126934234161E-4</v>
      </c>
      <c r="CE26">
        <f t="shared" si="100"/>
        <v>-3.0839629210767097</v>
      </c>
      <c r="CF26">
        <f t="shared" si="101"/>
        <v>12.257592109988687</v>
      </c>
      <c r="CG26">
        <f t="shared" si="102"/>
        <v>6.6556376390480088E-3</v>
      </c>
      <c r="CH26">
        <f t="shared" si="15"/>
        <v>26.701562333471983</v>
      </c>
      <c r="CI26" s="11">
        <f t="shared" si="16"/>
        <v>2304268395.1741414</v>
      </c>
      <c r="CJ26" s="18">
        <f t="shared" si="44"/>
        <v>0.18564337839076361</v>
      </c>
      <c r="CK26" s="18">
        <f t="shared" si="17"/>
        <v>37.128675678152725</v>
      </c>
      <c r="CL26">
        <f t="shared" si="103"/>
        <v>1800</v>
      </c>
      <c r="CM26" s="4">
        <f t="shared" si="18"/>
        <v>822.55225631366295</v>
      </c>
      <c r="CN26" s="11"/>
      <c r="CO26" s="11"/>
      <c r="CP26" s="11"/>
      <c r="CQ26" s="11"/>
      <c r="CR26" s="11"/>
      <c r="CS26" s="11"/>
      <c r="CT26" s="11"/>
      <c r="CU26" s="13">
        <f t="shared" si="19"/>
        <v>1.2053802268338194</v>
      </c>
      <c r="CV26" s="14">
        <v>0.8</v>
      </c>
      <c r="CW26" s="14">
        <f t="shared" si="104"/>
        <v>0.24540180505177236</v>
      </c>
      <c r="CX26" s="14">
        <f t="shared" si="45"/>
        <v>-0.10753310741717603</v>
      </c>
      <c r="CY26" s="14">
        <f t="shared" si="105"/>
        <v>1.0271785858670049E-2</v>
      </c>
      <c r="CZ26" s="14">
        <f t="shared" si="106"/>
        <v>-3.5425738040808183E-5</v>
      </c>
      <c r="DA26" s="14">
        <f t="shared" si="46"/>
        <v>8.4605425106720738E-3</v>
      </c>
      <c r="DB26" s="14">
        <f t="shared" si="47"/>
        <v>0.95750906069023567</v>
      </c>
      <c r="DC26" s="14">
        <f t="shared" si="48"/>
        <v>0.91087515029185828</v>
      </c>
      <c r="DD26" s="14">
        <f t="shared" si="49"/>
        <v>0.11087515029185824</v>
      </c>
      <c r="DE26" s="14">
        <v>0.85</v>
      </c>
      <c r="DF26" s="14">
        <f t="shared" si="50"/>
        <v>0.23096640475460931</v>
      </c>
      <c r="DG26" s="14">
        <f t="shared" si="51"/>
        <v>-0.10120763051028334</v>
      </c>
      <c r="DH26" s="14">
        <f t="shared" si="52"/>
        <v>9.098882975154092E-3</v>
      </c>
      <c r="DI26" s="14">
        <f t="shared" si="53"/>
        <v>-2.6162197102862116E-5</v>
      </c>
      <c r="DJ26" s="14">
        <f t="shared" si="54"/>
        <v>7.458848487281072E-3</v>
      </c>
      <c r="DK26" s="14">
        <f t="shared" si="107"/>
        <v>0.9622681825090359</v>
      </c>
      <c r="DL26" s="14">
        <f t="shared" si="108"/>
        <v>0.91509482723943969</v>
      </c>
      <c r="DM26" s="14">
        <f t="shared" si="109"/>
        <v>6.5094827239439712E-2</v>
      </c>
      <c r="DN26" s="14">
        <f t="shared" si="110"/>
        <v>-0.91560646104837173</v>
      </c>
      <c r="DO26" s="14">
        <f t="shared" si="111"/>
        <v>0.92109476615630903</v>
      </c>
      <c r="DP26" s="14">
        <f t="shared" si="55"/>
        <v>0.85</v>
      </c>
      <c r="DQ26" s="14">
        <f t="shared" si="56"/>
        <v>0.23096640475460931</v>
      </c>
      <c r="DR26" s="14">
        <f t="shared" si="57"/>
        <v>-0.10120763051028334</v>
      </c>
      <c r="DS26" s="14">
        <f t="shared" si="58"/>
        <v>9.098882975154092E-3</v>
      </c>
      <c r="DT26" s="14">
        <f t="shared" si="59"/>
        <v>-2.6162197102862116E-5</v>
      </c>
      <c r="DU26" s="14">
        <f t="shared" si="60"/>
        <v>7.458848487281072E-3</v>
      </c>
      <c r="DV26" s="14">
        <f t="shared" si="61"/>
        <v>0.9622681825090359</v>
      </c>
      <c r="DW26" s="14">
        <f t="shared" si="62"/>
        <v>0.91509482723943969</v>
      </c>
      <c r="DX26" s="14">
        <f t="shared" si="63"/>
        <v>6.5094827239439712E-2</v>
      </c>
      <c r="DY26" s="14">
        <f t="shared" si="64"/>
        <v>0.92109476615630903</v>
      </c>
      <c r="DZ26" s="14">
        <f t="shared" si="65"/>
        <v>0.21313924609588142</v>
      </c>
      <c r="EA26" s="14">
        <f t="shared" si="66"/>
        <v>-9.3395912228147665E-2</v>
      </c>
      <c r="EB26" s="14">
        <f t="shared" si="67"/>
        <v>7.7484940112331428E-3</v>
      </c>
      <c r="EC26" s="14">
        <f t="shared" si="68"/>
        <v>-1.7508432614208629E-5</v>
      </c>
      <c r="ED26" s="14">
        <f t="shared" si="69"/>
        <v>6.3169461596273534E-3</v>
      </c>
      <c r="EE26" s="14">
        <f t="shared" si="70"/>
        <v>0.96777676607370589</v>
      </c>
      <c r="EF26" s="14">
        <f t="shared" si="71"/>
        <v>0.92048348394152546</v>
      </c>
      <c r="EG26" s="14">
        <f t="shared" si="72"/>
        <v>-6.1128221478357059E-4</v>
      </c>
      <c r="EH26" s="14">
        <f t="shared" si="73"/>
        <v>-0.92420459348247574</v>
      </c>
      <c r="EI26" s="14">
        <f t="shared" si="74"/>
        <v>0.92043335176917618</v>
      </c>
      <c r="EM26">
        <f t="shared" si="20"/>
        <v>803.98861129815759</v>
      </c>
      <c r="EW26">
        <f t="shared" si="112"/>
        <v>2.4706772867251043</v>
      </c>
      <c r="EX26">
        <f t="shared" si="75"/>
        <v>3.6866096170634348E-2</v>
      </c>
      <c r="EY26">
        <f t="shared" si="113"/>
        <v>1.0784057901861233</v>
      </c>
      <c r="EZ26">
        <f t="shared" si="114"/>
        <v>1.3523412300973359E-2</v>
      </c>
      <c r="FB26" s="16">
        <v>982.9</v>
      </c>
      <c r="FC26" s="16">
        <v>5809.9</v>
      </c>
      <c r="FE26" s="22">
        <v>2966.7</v>
      </c>
      <c r="FF26" s="22">
        <v>6979.3</v>
      </c>
    </row>
    <row r="27" spans="3:162">
      <c r="C27" s="4">
        <f t="shared" si="76"/>
        <v>822.55225631366295</v>
      </c>
      <c r="D27" s="4">
        <f>Sheet6!J27</f>
        <v>860.49383415659804</v>
      </c>
      <c r="E27" s="4">
        <f t="shared" si="21"/>
        <v>860.49171728093881</v>
      </c>
      <c r="F27" s="4">
        <f t="shared" si="22"/>
        <v>2.1168756592260252E-3</v>
      </c>
      <c r="G27" s="4">
        <f>Sheet7!D27</f>
        <v>860.25082903612929</v>
      </c>
      <c r="H27" s="4">
        <f>Sheet7!F27</f>
        <v>-0.2334523292868198</v>
      </c>
      <c r="I27" s="4">
        <f t="shared" si="23"/>
        <v>0.96940016939411811</v>
      </c>
      <c r="J27" s="4">
        <f t="shared" si="24"/>
        <v>860.49165046019891</v>
      </c>
      <c r="K27" s="4">
        <f t="shared" si="0"/>
        <v>841.52304523513044</v>
      </c>
      <c r="M27" s="4">
        <f t="shared" si="1"/>
        <v>841.52304523513044</v>
      </c>
      <c r="Q27">
        <f t="shared" si="25"/>
        <v>129.83953297156472</v>
      </c>
      <c r="S27">
        <f t="shared" si="26"/>
        <v>1.2224886341947747</v>
      </c>
      <c r="T27">
        <f t="shared" si="27"/>
        <v>1.9123062935585321E-2</v>
      </c>
      <c r="U27">
        <f t="shared" si="28"/>
        <v>122.24886341947747</v>
      </c>
      <c r="V27">
        <f t="shared" si="77"/>
        <v>686.42736810036604</v>
      </c>
      <c r="W27">
        <f t="shared" si="29"/>
        <v>229.78361733540928</v>
      </c>
      <c r="X27">
        <f t="shared" si="78"/>
        <v>0.79701604670284354</v>
      </c>
      <c r="Y27">
        <f t="shared" si="30"/>
        <v>48.33</v>
      </c>
      <c r="Z27">
        <f t="shared" si="31"/>
        <v>1.0187405284956457</v>
      </c>
      <c r="AA27">
        <f t="shared" si="32"/>
        <v>49.23572974219455</v>
      </c>
      <c r="AB27">
        <f t="shared" si="33"/>
        <v>60.190120006118462</v>
      </c>
      <c r="AC27">
        <f t="shared" si="2"/>
        <v>1.2224886341947747</v>
      </c>
      <c r="AD27">
        <f t="shared" si="34"/>
        <v>49.23572974219455</v>
      </c>
      <c r="AI27">
        <f t="shared" si="115"/>
        <v>0.65141602657609687</v>
      </c>
      <c r="AJ27">
        <f t="shared" si="116"/>
        <v>0.81010933183627454</v>
      </c>
      <c r="AK27">
        <f t="shared" si="35"/>
        <v>2.5136889539727014</v>
      </c>
      <c r="AL27">
        <f t="shared" si="3"/>
        <v>0</v>
      </c>
      <c r="AM27">
        <f t="shared" si="4"/>
        <v>2.5136889539727014</v>
      </c>
      <c r="AN27">
        <f t="shared" si="79"/>
        <v>2.5136889539727014</v>
      </c>
      <c r="AO27">
        <f t="shared" si="5"/>
        <v>0</v>
      </c>
      <c r="AP27">
        <f t="shared" si="6"/>
        <v>30</v>
      </c>
      <c r="AQ27">
        <f t="shared" si="80"/>
        <v>30</v>
      </c>
      <c r="AS27">
        <f t="shared" si="81"/>
        <v>1.2616537409822046</v>
      </c>
      <c r="AU27">
        <f t="shared" si="36"/>
        <v>0.9171605012981201</v>
      </c>
      <c r="AW27">
        <f t="shared" si="7"/>
        <v>0.36416017745754076</v>
      </c>
      <c r="AX27">
        <f t="shared" si="7"/>
        <v>0.12190371007098785</v>
      </c>
      <c r="AY27">
        <f t="shared" si="82"/>
        <v>0.48606388752852858</v>
      </c>
      <c r="AZ27">
        <f t="shared" si="37"/>
        <v>0.74920228966026015</v>
      </c>
      <c r="BA27">
        <f t="shared" si="83"/>
        <v>0.25079771033973985</v>
      </c>
      <c r="BB27">
        <f t="shared" si="8"/>
        <v>0.75658771684786208</v>
      </c>
      <c r="BC27">
        <f t="shared" si="84"/>
        <v>0.75658771684786208</v>
      </c>
      <c r="BD27">
        <f t="shared" si="85"/>
        <v>0.79879622876771328</v>
      </c>
      <c r="BE27">
        <f t="shared" si="86"/>
        <v>0.26739942999080779</v>
      </c>
      <c r="BF27">
        <f t="shared" si="9"/>
        <v>25.807980388451849</v>
      </c>
      <c r="BG27">
        <f t="shared" si="87"/>
        <v>1.1641763493794465E-2</v>
      </c>
      <c r="BH27">
        <f t="shared" si="88"/>
        <v>2.1927266699491034E-3</v>
      </c>
      <c r="BI27">
        <f t="shared" si="89"/>
        <v>0.88843909975067736</v>
      </c>
      <c r="BJ27">
        <f t="shared" si="90"/>
        <v>2.468066376822506E-3</v>
      </c>
      <c r="BK27">
        <f t="shared" si="38"/>
        <v>3.6919400469856345E-3</v>
      </c>
      <c r="BL27">
        <f t="shared" si="39"/>
        <v>15.816232038984344</v>
      </c>
      <c r="BM27">
        <f t="shared" si="91"/>
        <v>2.3342728140846852E-4</v>
      </c>
      <c r="BN27">
        <f t="shared" si="92"/>
        <v>0.30666218097036069</v>
      </c>
      <c r="BO27">
        <f t="shared" si="93"/>
        <v>1.2954552214797987</v>
      </c>
      <c r="BP27">
        <f t="shared" si="94"/>
        <v>0.48654039916982134</v>
      </c>
      <c r="BQ27">
        <f t="shared" si="40"/>
        <v>4.6891487285757841E-5</v>
      </c>
      <c r="BR27">
        <f t="shared" si="95"/>
        <v>1.0853251985368093</v>
      </c>
      <c r="BS27">
        <f t="shared" si="96"/>
        <v>0.99749745101940435</v>
      </c>
      <c r="BT27">
        <f t="shared" si="97"/>
        <v>1.0880480921807352</v>
      </c>
      <c r="BU27">
        <f t="shared" si="41"/>
        <v>0.52937935308557749</v>
      </c>
      <c r="BV27">
        <f t="shared" si="42"/>
        <v>0.52937935308557749</v>
      </c>
      <c r="BW27">
        <f t="shared" si="43"/>
        <v>0.52937935308557749</v>
      </c>
      <c r="BX27">
        <f t="shared" si="10"/>
        <v>17.929692080169083</v>
      </c>
      <c r="BY27">
        <f t="shared" si="11"/>
        <v>0.31638529645959151</v>
      </c>
      <c r="BZ27">
        <f t="shared" si="12"/>
        <v>34393.126011849985</v>
      </c>
      <c r="CA27">
        <f t="shared" si="13"/>
        <v>0.21546374214533176</v>
      </c>
      <c r="CB27">
        <f t="shared" si="14"/>
        <v>21070.332244123052</v>
      </c>
      <c r="CC27">
        <f t="shared" si="98"/>
        <v>1.6187778227438283E-4</v>
      </c>
      <c r="CD27">
        <f t="shared" si="99"/>
        <v>2.3944567848032915E-4</v>
      </c>
      <c r="CE27">
        <f t="shared" si="100"/>
        <v>-3.065593603871454</v>
      </c>
      <c r="CF27">
        <f t="shared" si="101"/>
        <v>12.190921284348477</v>
      </c>
      <c r="CG27">
        <f t="shared" si="102"/>
        <v>6.7286346210706019E-3</v>
      </c>
      <c r="CH27">
        <f t="shared" si="15"/>
        <v>27.28581371682704</v>
      </c>
      <c r="CI27" s="11">
        <f t="shared" si="16"/>
        <v>2268243054.6074729</v>
      </c>
      <c r="CJ27" s="18">
        <f t="shared" si="44"/>
        <v>0.18969730483637939</v>
      </c>
      <c r="CK27" s="18">
        <f t="shared" si="17"/>
        <v>37.939460967275878</v>
      </c>
      <c r="CL27">
        <f t="shared" si="103"/>
        <v>2000</v>
      </c>
      <c r="CM27" s="4">
        <f t="shared" si="18"/>
        <v>860.49171728093881</v>
      </c>
      <c r="CN27" s="11"/>
      <c r="CO27" s="11"/>
      <c r="CP27" s="11"/>
      <c r="CQ27" s="11"/>
      <c r="CR27" s="11"/>
      <c r="CS27" s="11"/>
      <c r="CT27" s="11"/>
      <c r="CU27" s="13">
        <f t="shared" si="19"/>
        <v>1.2616537409822046</v>
      </c>
      <c r="CV27" s="14">
        <v>0.8</v>
      </c>
      <c r="CW27" s="14">
        <f t="shared" si="104"/>
        <v>0.25685845718625611</v>
      </c>
      <c r="CX27" s="14">
        <f t="shared" si="45"/>
        <v>-0.1125533207133201</v>
      </c>
      <c r="CY27" s="14">
        <f t="shared" si="105"/>
        <v>1.1253255785055044E-2</v>
      </c>
      <c r="CZ27" s="14">
        <f t="shared" si="106"/>
        <v>-4.4504045488984439E-5</v>
      </c>
      <c r="DA27" s="14">
        <f t="shared" si="46"/>
        <v>9.3058027114696056E-3</v>
      </c>
      <c r="DB27" s="14">
        <f t="shared" si="47"/>
        <v>0.95354478257423869</v>
      </c>
      <c r="DC27" s="14">
        <f t="shared" si="48"/>
        <v>0.90761793874041097</v>
      </c>
      <c r="DD27" s="14">
        <f t="shared" si="49"/>
        <v>0.10761793874041092</v>
      </c>
      <c r="DE27" s="14">
        <v>0.85</v>
      </c>
      <c r="DF27" s="14">
        <f t="shared" si="50"/>
        <v>0.24174913617529986</v>
      </c>
      <c r="DG27" s="14">
        <f t="shared" si="51"/>
        <v>-0.10593253714194832</v>
      </c>
      <c r="DH27" s="14">
        <f t="shared" si="52"/>
        <v>9.9682819410868203E-3</v>
      </c>
      <c r="DI27" s="14">
        <f t="shared" si="53"/>
        <v>-3.2866601356796736E-5</v>
      </c>
      <c r="DJ27" s="14">
        <f t="shared" si="54"/>
        <v>8.2004606348315984E-3</v>
      </c>
      <c r="DK27" s="14">
        <f t="shared" si="107"/>
        <v>0.95873828354252799</v>
      </c>
      <c r="DL27" s="14">
        <f t="shared" si="108"/>
        <v>0.91193070695379186</v>
      </c>
      <c r="DM27" s="14">
        <f t="shared" si="109"/>
        <v>6.1930706953791881E-2</v>
      </c>
      <c r="DN27" s="14">
        <f t="shared" si="110"/>
        <v>-0.91374463573238207</v>
      </c>
      <c r="DO27" s="14">
        <f t="shared" si="111"/>
        <v>0.91777682136995897</v>
      </c>
      <c r="DP27" s="14">
        <f t="shared" si="55"/>
        <v>0.85</v>
      </c>
      <c r="DQ27" s="14">
        <f t="shared" si="56"/>
        <v>0.24174913617529986</v>
      </c>
      <c r="DR27" s="14">
        <f t="shared" si="57"/>
        <v>-0.10593253714194832</v>
      </c>
      <c r="DS27" s="14">
        <f t="shared" si="58"/>
        <v>9.9682819410868203E-3</v>
      </c>
      <c r="DT27" s="14">
        <f t="shared" si="59"/>
        <v>-3.2866601356796736E-5</v>
      </c>
      <c r="DU27" s="14">
        <f t="shared" si="60"/>
        <v>8.2004606348315984E-3</v>
      </c>
      <c r="DV27" s="14">
        <f t="shared" si="61"/>
        <v>0.95873828354252799</v>
      </c>
      <c r="DW27" s="14">
        <f t="shared" si="62"/>
        <v>0.91193070695379186</v>
      </c>
      <c r="DX27" s="14">
        <f t="shared" si="63"/>
        <v>6.1930706953791881E-2</v>
      </c>
      <c r="DY27" s="14">
        <f t="shared" si="64"/>
        <v>0.91777682136995897</v>
      </c>
      <c r="DZ27" s="14">
        <f t="shared" si="65"/>
        <v>0.22389622505640994</v>
      </c>
      <c r="EA27" s="14">
        <f t="shared" si="66"/>
        <v>-9.810953433782521E-2</v>
      </c>
      <c r="EB27" s="14">
        <f t="shared" si="67"/>
        <v>8.5503519945840396E-3</v>
      </c>
      <c r="EC27" s="14">
        <f t="shared" si="68"/>
        <v>-2.2395666891559338E-5</v>
      </c>
      <c r="ED27" s="14">
        <f t="shared" si="69"/>
        <v>6.9935375416892015E-3</v>
      </c>
      <c r="EE27" s="14">
        <f t="shared" si="70"/>
        <v>0.9645019897739544</v>
      </c>
      <c r="EF27" s="14">
        <f t="shared" si="71"/>
        <v>0.91720849419816852</v>
      </c>
      <c r="EG27" s="14">
        <f t="shared" si="72"/>
        <v>-5.6832717179045034E-4</v>
      </c>
      <c r="EH27" s="14">
        <f t="shared" si="73"/>
        <v>-0.92212990905005821</v>
      </c>
      <c r="EI27" s="14">
        <f t="shared" si="74"/>
        <v>0.9171605012981201</v>
      </c>
      <c r="EM27">
        <f t="shared" si="20"/>
        <v>841.52304523513044</v>
      </c>
      <c r="EW27">
        <f t="shared" si="112"/>
        <v>2.5953705287177211</v>
      </c>
      <c r="EX27">
        <f t="shared" si="75"/>
        <v>3.8726700578918388E-2</v>
      </c>
      <c r="EY27">
        <f t="shared" si="113"/>
        <v>1.0837316564541815</v>
      </c>
      <c r="EZ27">
        <f t="shared" si="114"/>
        <v>1.3590199669938029E-2</v>
      </c>
      <c r="FB27" s="16">
        <v>1126.0999999999999</v>
      </c>
      <c r="FC27" s="16">
        <v>6364.5</v>
      </c>
      <c r="FE27" s="22">
        <v>3385.2</v>
      </c>
      <c r="FF27" s="22">
        <v>8017.3</v>
      </c>
    </row>
    <row r="28" spans="3:162">
      <c r="C28" s="4">
        <f t="shared" si="76"/>
        <v>860.49171728093881</v>
      </c>
      <c r="D28" s="4">
        <f>Sheet6!J28</f>
        <v>899.28142246614959</v>
      </c>
      <c r="E28" s="4">
        <f t="shared" si="21"/>
        <v>899.27836220434187</v>
      </c>
      <c r="F28" s="4">
        <f t="shared" si="22"/>
        <v>3.0602618077182342E-3</v>
      </c>
      <c r="G28" s="4">
        <f>Sheet7!D28</f>
        <v>898.95448572607393</v>
      </c>
      <c r="H28" s="4">
        <f>Sheet7!F28</f>
        <v>-0.31270202723430884</v>
      </c>
      <c r="I28" s="4">
        <f t="shared" si="23"/>
        <v>0.96582075470914308</v>
      </c>
      <c r="J28" s="4">
        <f t="shared" si="24"/>
        <v>899.27825390532416</v>
      </c>
      <c r="K28" s="4">
        <f t="shared" si="0"/>
        <v>879.8865698735442</v>
      </c>
      <c r="M28" s="4">
        <f t="shared" si="1"/>
        <v>879.8865698735442</v>
      </c>
      <c r="Q28">
        <f t="shared" si="25"/>
        <v>136.32694895587909</v>
      </c>
      <c r="S28">
        <f t="shared" si="26"/>
        <v>1.2214711725921654</v>
      </c>
      <c r="T28">
        <f t="shared" si="27"/>
        <v>1.8223666121071052E-2</v>
      </c>
      <c r="U28">
        <f t="shared" si="28"/>
        <v>122.14711725921654</v>
      </c>
      <c r="V28">
        <f t="shared" si="77"/>
        <v>685.85606341050095</v>
      </c>
      <c r="W28">
        <f t="shared" si="29"/>
        <v>207.15397291915266</v>
      </c>
      <c r="X28">
        <f t="shared" si="78"/>
        <v>0.79636730510441212</v>
      </c>
      <c r="Y28">
        <f t="shared" si="30"/>
        <v>48.33</v>
      </c>
      <c r="Z28">
        <f t="shared" si="31"/>
        <v>1.0178926438268046</v>
      </c>
      <c r="AA28">
        <f t="shared" si="32"/>
        <v>49.194751476149463</v>
      </c>
      <c r="AB28">
        <f t="shared" si="33"/>
        <v>60.089970770952448</v>
      </c>
      <c r="AC28">
        <f t="shared" si="2"/>
        <v>1.2214711725921654</v>
      </c>
      <c r="AD28">
        <f t="shared" si="34"/>
        <v>49.194751476149463</v>
      </c>
      <c r="AI28">
        <f t="shared" si="115"/>
        <v>0.64214462631636604</v>
      </c>
      <c r="AJ28">
        <f t="shared" si="116"/>
        <v>0.80385823922648536</v>
      </c>
      <c r="AK28">
        <f t="shared" si="35"/>
        <v>2.4522269939277628</v>
      </c>
      <c r="AL28">
        <f t="shared" si="3"/>
        <v>0</v>
      </c>
      <c r="AM28">
        <f t="shared" si="4"/>
        <v>2.4522269939277628</v>
      </c>
      <c r="AN28">
        <f t="shared" si="79"/>
        <v>2.4522269939277628</v>
      </c>
      <c r="AO28">
        <f t="shared" si="5"/>
        <v>0</v>
      </c>
      <c r="AP28">
        <f t="shared" si="6"/>
        <v>30</v>
      </c>
      <c r="AQ28">
        <f t="shared" si="80"/>
        <v>30</v>
      </c>
      <c r="AS28">
        <f t="shared" si="81"/>
        <v>1.3191702696754786</v>
      </c>
      <c r="AU28">
        <f t="shared" si="36"/>
        <v>0.91386977509346423</v>
      </c>
      <c r="AW28">
        <f t="shared" si="7"/>
        <v>0.36385709161494201</v>
      </c>
      <c r="AX28">
        <f t="shared" si="7"/>
        <v>0.10989833891390409</v>
      </c>
      <c r="AY28">
        <f t="shared" si="82"/>
        <v>0.47375543052884611</v>
      </c>
      <c r="AZ28">
        <f t="shared" si="37"/>
        <v>0.76802727350011324</v>
      </c>
      <c r="BA28">
        <f t="shared" si="83"/>
        <v>0.23197272649988676</v>
      </c>
      <c r="BB28">
        <f t="shared" si="8"/>
        <v>0.77230964805272428</v>
      </c>
      <c r="BC28">
        <f t="shared" si="84"/>
        <v>0.77230964805272428</v>
      </c>
      <c r="BD28">
        <f t="shared" si="85"/>
        <v>0.79796528042988457</v>
      </c>
      <c r="BE28">
        <f t="shared" si="86"/>
        <v>0.24101511514036056</v>
      </c>
      <c r="BF28">
        <f t="shared" si="9"/>
        <v>25.797238327418984</v>
      </c>
      <c r="BG28">
        <f t="shared" si="87"/>
        <v>1.1359476210436788E-2</v>
      </c>
      <c r="BH28">
        <f t="shared" si="88"/>
        <v>2.1873901147660998E-3</v>
      </c>
      <c r="BI28">
        <f t="shared" si="89"/>
        <v>0.89101514857630115</v>
      </c>
      <c r="BJ28">
        <f t="shared" si="90"/>
        <v>2.4549415554395424E-3</v>
      </c>
      <c r="BK28">
        <f t="shared" si="38"/>
        <v>3.6684867219948514E-3</v>
      </c>
      <c r="BL28">
        <f t="shared" si="39"/>
        <v>14.892938989547559</v>
      </c>
      <c r="BM28">
        <f t="shared" si="91"/>
        <v>2.4632389379755984E-4</v>
      </c>
      <c r="BN28">
        <f t="shared" si="92"/>
        <v>0.32566267633115653</v>
      </c>
      <c r="BO28">
        <f t="shared" si="93"/>
        <v>1.3140729106117059</v>
      </c>
      <c r="BP28">
        <f t="shared" si="94"/>
        <v>0.49782220325684201</v>
      </c>
      <c r="BQ28">
        <f t="shared" si="40"/>
        <v>4.1909623021249616E-5</v>
      </c>
      <c r="BR28">
        <f t="shared" si="95"/>
        <v>1.0856726341666452</v>
      </c>
      <c r="BS28">
        <f t="shared" si="96"/>
        <v>0.99776301106441323</v>
      </c>
      <c r="BT28">
        <f t="shared" si="97"/>
        <v>1.088106716852983</v>
      </c>
      <c r="BU28">
        <f t="shared" si="41"/>
        <v>0.54168368316232074</v>
      </c>
      <c r="BV28">
        <f t="shared" si="42"/>
        <v>0.54168368316232074</v>
      </c>
      <c r="BW28">
        <f t="shared" si="43"/>
        <v>0.54168368316232074</v>
      </c>
      <c r="BX28">
        <f t="shared" si="10"/>
        <v>17.89985919483162</v>
      </c>
      <c r="BY28">
        <f t="shared" si="11"/>
        <v>0.29931838530872729</v>
      </c>
      <c r="BZ28">
        <f t="shared" si="12"/>
        <v>34304.721771461343</v>
      </c>
      <c r="CA28">
        <f t="shared" si="13"/>
        <v>0.22723121938594204</v>
      </c>
      <c r="CB28">
        <f t="shared" si="14"/>
        <v>19927.821916679124</v>
      </c>
      <c r="CC28">
        <f t="shared" si="98"/>
        <v>1.6187778227438283E-4</v>
      </c>
      <c r="CD28">
        <f t="shared" si="99"/>
        <v>2.5317367954684928E-4</v>
      </c>
      <c r="CE28">
        <f t="shared" si="100"/>
        <v>-3.0461748510280051</v>
      </c>
      <c r="CF28">
        <f t="shared" si="101"/>
        <v>12.120307576469397</v>
      </c>
      <c r="CG28">
        <f t="shared" si="102"/>
        <v>6.8072659457340239E-3</v>
      </c>
      <c r="CH28">
        <f t="shared" si="15"/>
        <v>27.896261445703789</v>
      </c>
      <c r="CI28" s="11">
        <f t="shared" si="16"/>
        <v>2233010513.7212601</v>
      </c>
      <c r="CJ28" s="18">
        <f t="shared" si="44"/>
        <v>0.19393322461701507</v>
      </c>
      <c r="CK28" s="18">
        <f t="shared" si="17"/>
        <v>38.78664492340301</v>
      </c>
      <c r="CL28">
        <f t="shared" si="103"/>
        <v>2200</v>
      </c>
      <c r="CM28" s="4">
        <f t="shared" si="18"/>
        <v>899.27836220434187</v>
      </c>
      <c r="CN28" s="11"/>
      <c r="CO28" s="11"/>
      <c r="CP28" s="11"/>
      <c r="CQ28" s="11"/>
      <c r="CR28" s="11"/>
      <c r="CS28" s="11"/>
      <c r="CT28" s="11"/>
      <c r="CU28" s="13">
        <f t="shared" si="19"/>
        <v>1.3191702696754786</v>
      </c>
      <c r="CV28" s="14">
        <v>0.8</v>
      </c>
      <c r="CW28" s="14">
        <f t="shared" si="104"/>
        <v>0.26856817304804403</v>
      </c>
      <c r="CX28" s="14">
        <f t="shared" si="45"/>
        <v>-0.11768442450990628</v>
      </c>
      <c r="CY28" s="14">
        <f t="shared" si="105"/>
        <v>1.2302674701827367E-2</v>
      </c>
      <c r="CZ28" s="14">
        <f t="shared" si="106"/>
        <v>-5.56163990989101E-5</v>
      </c>
      <c r="DA28" s="14">
        <f t="shared" si="46"/>
        <v>1.0216693541334728E-2</v>
      </c>
      <c r="DB28" s="14">
        <f t="shared" si="47"/>
        <v>0.94932420504476644</v>
      </c>
      <c r="DC28" s="14">
        <f t="shared" si="48"/>
        <v>0.90437282106533357</v>
      </c>
      <c r="DD28" s="14">
        <f t="shared" si="49"/>
        <v>0.10437282106533352</v>
      </c>
      <c r="DE28" s="14">
        <v>0.85</v>
      </c>
      <c r="DF28" s="14">
        <f t="shared" si="50"/>
        <v>0.2527700452216885</v>
      </c>
      <c r="DG28" s="14">
        <f t="shared" si="51"/>
        <v>-0.1107618113034412</v>
      </c>
      <c r="DH28" s="14">
        <f t="shared" si="52"/>
        <v>1.0897871016151577E-2</v>
      </c>
      <c r="DI28" s="14">
        <f t="shared" si="53"/>
        <v>-4.1073165326887669E-5</v>
      </c>
      <c r="DJ28" s="14">
        <f t="shared" si="54"/>
        <v>8.9989962671689627E-3</v>
      </c>
      <c r="DK28" s="14">
        <f t="shared" si="107"/>
        <v>0.95497832638481417</v>
      </c>
      <c r="DL28" s="14">
        <f t="shared" si="108"/>
        <v>0.90877097927240147</v>
      </c>
      <c r="DM28" s="14">
        <f t="shared" si="109"/>
        <v>5.8770979272401491E-2</v>
      </c>
      <c r="DN28" s="14">
        <f t="shared" si="110"/>
        <v>-0.91203683585864181</v>
      </c>
      <c r="DO28" s="14">
        <f t="shared" si="111"/>
        <v>0.91443926052292746</v>
      </c>
      <c r="DP28" s="14">
        <f t="shared" si="55"/>
        <v>0.85</v>
      </c>
      <c r="DQ28" s="14">
        <f t="shared" si="56"/>
        <v>0.2527700452216885</v>
      </c>
      <c r="DR28" s="14">
        <f t="shared" si="57"/>
        <v>-0.1107618113034412</v>
      </c>
      <c r="DS28" s="14">
        <f t="shared" si="58"/>
        <v>1.0897871016151577E-2</v>
      </c>
      <c r="DT28" s="14">
        <f t="shared" si="59"/>
        <v>-4.1073165326887669E-5</v>
      </c>
      <c r="DU28" s="14">
        <f t="shared" si="60"/>
        <v>8.9989962671689645E-3</v>
      </c>
      <c r="DV28" s="14">
        <f t="shared" si="61"/>
        <v>0.95497832638481417</v>
      </c>
      <c r="DW28" s="14">
        <f t="shared" si="62"/>
        <v>0.90877097927240147</v>
      </c>
      <c r="DX28" s="14">
        <f t="shared" si="63"/>
        <v>5.8770979272401491E-2</v>
      </c>
      <c r="DY28" s="14">
        <f t="shared" si="64"/>
        <v>0.91443926052292746</v>
      </c>
      <c r="DZ28" s="14">
        <f t="shared" si="65"/>
        <v>0.23495769234095371</v>
      </c>
      <c r="EA28" s="14">
        <f t="shared" si="66"/>
        <v>-0.10295658079475523</v>
      </c>
      <c r="EB28" s="14">
        <f t="shared" si="67"/>
        <v>9.4160723600878789E-3</v>
      </c>
      <c r="EC28" s="14">
        <f t="shared" si="68"/>
        <v>-2.8502206547173109E-5</v>
      </c>
      <c r="ED28" s="14">
        <f t="shared" si="69"/>
        <v>7.7288319754099796E-3</v>
      </c>
      <c r="EE28" s="14">
        <f t="shared" si="70"/>
        <v>0.96097883951050156</v>
      </c>
      <c r="EF28" s="14">
        <f t="shared" si="71"/>
        <v>0.91391523775438099</v>
      </c>
      <c r="EG28" s="14">
        <f t="shared" si="72"/>
        <v>-5.2402276854646157E-4</v>
      </c>
      <c r="EH28" s="14">
        <f t="shared" si="73"/>
        <v>-0.92016887778919809</v>
      </c>
      <c r="EI28" s="14">
        <f t="shared" si="74"/>
        <v>0.91386977509346423</v>
      </c>
      <c r="EM28">
        <f t="shared" si="20"/>
        <v>879.8865698735442</v>
      </c>
      <c r="EW28">
        <f t="shared" si="112"/>
        <v>2.7235933524274425</v>
      </c>
      <c r="EX28">
        <f t="shared" si="75"/>
        <v>4.0639971476559032E-2</v>
      </c>
      <c r="EY28">
        <f t="shared" si="113"/>
        <v>1.0893126135666309</v>
      </c>
      <c r="EZ28">
        <f t="shared" si="114"/>
        <v>1.3660185926273577E-2</v>
      </c>
      <c r="FB28" s="16">
        <v>1269.0999999999999</v>
      </c>
      <c r="FC28" s="16">
        <v>6957.3</v>
      </c>
      <c r="FE28" s="22">
        <v>3815.9</v>
      </c>
      <c r="FF28" s="22">
        <v>9017.2000000000007</v>
      </c>
    </row>
    <row r="29" spans="3:162">
      <c r="C29" s="4">
        <f t="shared" si="76"/>
        <v>899.27836220434187</v>
      </c>
      <c r="D29" s="4">
        <f>Sheet6!J29</f>
        <v>938.95938544763226</v>
      </c>
      <c r="E29" s="4">
        <f t="shared" si="21"/>
        <v>938.95518145133917</v>
      </c>
      <c r="F29" s="4">
        <f t="shared" si="22"/>
        <v>4.2039962930857655E-3</v>
      </c>
      <c r="G29" s="4">
        <f>Sheet7!D29</f>
        <v>938.53494178894448</v>
      </c>
      <c r="H29" s="4">
        <f>Sheet7!F29</f>
        <v>-0.40404758212036995</v>
      </c>
      <c r="I29" s="4">
        <f t="shared" si="23"/>
        <v>0.96185104914894382</v>
      </c>
      <c r="J29" s="4">
        <f t="shared" si="24"/>
        <v>938.95501471237469</v>
      </c>
      <c r="K29" s="4">
        <f t="shared" si="0"/>
        <v>919.11887382598707</v>
      </c>
      <c r="M29" s="4">
        <f t="shared" si="1"/>
        <v>919.11887382598707</v>
      </c>
      <c r="Q29">
        <f t="shared" si="25"/>
        <v>142.98874572732169</v>
      </c>
      <c r="S29">
        <f t="shared" si="26"/>
        <v>1.2204315453798216</v>
      </c>
      <c r="T29">
        <f t="shared" si="27"/>
        <v>1.7382677176479702E-2</v>
      </c>
      <c r="U29">
        <f t="shared" si="28"/>
        <v>122.04315453798216</v>
      </c>
      <c r="V29">
        <f t="shared" si="77"/>
        <v>685.27231273076984</v>
      </c>
      <c r="W29">
        <f t="shared" si="29"/>
        <v>186.01420872721513</v>
      </c>
      <c r="X29">
        <f t="shared" si="78"/>
        <v>0.7957011254272679</v>
      </c>
      <c r="Y29">
        <f t="shared" si="30"/>
        <v>48.33</v>
      </c>
      <c r="Z29">
        <f t="shared" si="31"/>
        <v>1.0170262878165179</v>
      </c>
      <c r="AA29">
        <f t="shared" si="32"/>
        <v>49.152880490172308</v>
      </c>
      <c r="AB29">
        <f t="shared" si="33"/>
        <v>59.987725896490673</v>
      </c>
      <c r="AC29">
        <f t="shared" si="2"/>
        <v>1.2204315453798216</v>
      </c>
      <c r="AD29">
        <f t="shared" si="34"/>
        <v>49.152880490172308</v>
      </c>
      <c r="AI29">
        <f t="shared" si="115"/>
        <v>0.63301689793476534</v>
      </c>
      <c r="AJ29">
        <f t="shared" si="116"/>
        <v>0.79763331034473828</v>
      </c>
      <c r="AK29">
        <f t="shared" si="35"/>
        <v>2.3924164431125621</v>
      </c>
      <c r="AL29">
        <f t="shared" si="3"/>
        <v>0</v>
      </c>
      <c r="AM29">
        <f t="shared" si="4"/>
        <v>2.3924164431125621</v>
      </c>
      <c r="AN29">
        <f t="shared" si="79"/>
        <v>2.3924164431125621</v>
      </c>
      <c r="AO29">
        <f t="shared" si="5"/>
        <v>0</v>
      </c>
      <c r="AP29">
        <f t="shared" si="6"/>
        <v>30</v>
      </c>
      <c r="AQ29">
        <f t="shared" si="80"/>
        <v>30</v>
      </c>
      <c r="AS29">
        <f t="shared" si="81"/>
        <v>1.3779893160809402</v>
      </c>
      <c r="AU29">
        <f t="shared" si="36"/>
        <v>0.91056347147650241</v>
      </c>
      <c r="AW29">
        <f t="shared" si="7"/>
        <v>0.3635474029850872</v>
      </c>
      <c r="AX29">
        <f t="shared" si="7"/>
        <v>9.8683371916229071E-2</v>
      </c>
      <c r="AY29">
        <f t="shared" si="82"/>
        <v>0.46223077490131625</v>
      </c>
      <c r="AZ29">
        <f t="shared" si="37"/>
        <v>0.78650627073176294</v>
      </c>
      <c r="BA29">
        <f t="shared" si="83"/>
        <v>0.21349372926823706</v>
      </c>
      <c r="BB29">
        <f t="shared" si="8"/>
        <v>0.78666487944497843</v>
      </c>
      <c r="BC29">
        <f t="shared" si="84"/>
        <v>0.78666487944497843</v>
      </c>
      <c r="BD29">
        <f t="shared" si="85"/>
        <v>0.79711640843086518</v>
      </c>
      <c r="BE29">
        <f t="shared" si="86"/>
        <v>0.21637380530796577</v>
      </c>
      <c r="BF29">
        <f t="shared" si="9"/>
        <v>25.786257626153407</v>
      </c>
      <c r="BG29">
        <f t="shared" si="87"/>
        <v>1.1084774574727313E-2</v>
      </c>
      <c r="BH29">
        <f t="shared" si="88"/>
        <v>2.1821213887413707E-3</v>
      </c>
      <c r="BI29">
        <f t="shared" si="89"/>
        <v>0.89352860196808859</v>
      </c>
      <c r="BJ29">
        <f t="shared" si="90"/>
        <v>2.4421393830427185E-3</v>
      </c>
      <c r="BK29">
        <f t="shared" si="38"/>
        <v>3.6454739143397816E-3</v>
      </c>
      <c r="BL29">
        <f t="shared" si="39"/>
        <v>13.991450601844166</v>
      </c>
      <c r="BM29">
        <f t="shared" si="91"/>
        <v>2.6055010435153047E-4</v>
      </c>
      <c r="BN29">
        <f t="shared" si="92"/>
        <v>0.34690353725970835</v>
      </c>
      <c r="BO29">
        <f t="shared" si="93"/>
        <v>1.3348886687479613</v>
      </c>
      <c r="BP29">
        <f t="shared" si="94"/>
        <v>0.50977888238378832</v>
      </c>
      <c r="BQ29">
        <f t="shared" si="40"/>
        <v>3.7310398946107778E-5</v>
      </c>
      <c r="BR29">
        <f t="shared" si="95"/>
        <v>1.085993487230507</v>
      </c>
      <c r="BS29">
        <f t="shared" si="96"/>
        <v>0.99800824118011799</v>
      </c>
      <c r="BT29">
        <f t="shared" si="97"/>
        <v>1.0881608411833843</v>
      </c>
      <c r="BU29">
        <f t="shared" si="41"/>
        <v>0.55472141747226866</v>
      </c>
      <c r="BV29">
        <f t="shared" si="42"/>
        <v>0.55472141747226866</v>
      </c>
      <c r="BW29">
        <f t="shared" si="43"/>
        <v>0.55472141747226866</v>
      </c>
      <c r="BX29">
        <f t="shared" si="10"/>
        <v>17.869402051438502</v>
      </c>
      <c r="BY29">
        <f t="shared" si="11"/>
        <v>0.28179109673772995</v>
      </c>
      <c r="BZ29">
        <f t="shared" si="12"/>
        <v>34214.273036586266</v>
      </c>
      <c r="CA29">
        <f t="shared" si="13"/>
        <v>0.24040500475570603</v>
      </c>
      <c r="CB29">
        <f t="shared" si="14"/>
        <v>18786.148172824982</v>
      </c>
      <c r="CC29">
        <f t="shared" si="98"/>
        <v>1.6187778227438283E-4</v>
      </c>
      <c r="CD29">
        <f t="shared" si="99"/>
        <v>2.6855957664052236E-4</v>
      </c>
      <c r="CE29">
        <f t="shared" si="100"/>
        <v>-3.0255138262020953</v>
      </c>
      <c r="CF29">
        <f t="shared" si="101"/>
        <v>12.045035754657055</v>
      </c>
      <c r="CG29">
        <f t="shared" si="102"/>
        <v>6.892611701415796E-3</v>
      </c>
      <c r="CH29">
        <f t="shared" si="15"/>
        <v>28.537651816681077</v>
      </c>
      <c r="CI29" s="11">
        <f t="shared" si="16"/>
        <v>2198550590.9691715</v>
      </c>
      <c r="CJ29" s="18">
        <f t="shared" si="44"/>
        <v>0.19838409623498671</v>
      </c>
      <c r="CK29" s="18">
        <f t="shared" si="17"/>
        <v>39.67681924699734</v>
      </c>
      <c r="CL29">
        <f t="shared" si="103"/>
        <v>2400</v>
      </c>
      <c r="CM29" s="4">
        <f t="shared" si="18"/>
        <v>938.95518145133917</v>
      </c>
      <c r="CN29" s="11"/>
      <c r="CO29" s="11"/>
      <c r="CP29" s="11"/>
      <c r="CQ29" s="11"/>
      <c r="CR29" s="11"/>
      <c r="CS29" s="11"/>
      <c r="CT29" s="11"/>
      <c r="CU29" s="13">
        <f t="shared" si="19"/>
        <v>1.3779893160809402</v>
      </c>
      <c r="CV29" s="14">
        <v>0.8</v>
      </c>
      <c r="CW29" s="14">
        <f t="shared" si="104"/>
        <v>0.2805430668101882</v>
      </c>
      <c r="CX29" s="14">
        <f t="shared" si="45"/>
        <v>-0.12293172714063572</v>
      </c>
      <c r="CY29" s="14">
        <f t="shared" si="105"/>
        <v>1.342423455155344E-2</v>
      </c>
      <c r="CZ29" s="14">
        <f t="shared" si="106"/>
        <v>-6.9171603577171606E-5</v>
      </c>
      <c r="DA29" s="14">
        <f t="shared" si="46"/>
        <v>1.1198327232016799E-2</v>
      </c>
      <c r="DB29" s="14">
        <f t="shared" si="47"/>
        <v>0.94483413889117096</v>
      </c>
      <c r="DC29" s="14">
        <f t="shared" si="48"/>
        <v>0.90114224088177908</v>
      </c>
      <c r="DD29" s="14">
        <f t="shared" si="49"/>
        <v>0.10114224088177903</v>
      </c>
      <c r="DE29" s="14">
        <v>0.85</v>
      </c>
      <c r="DF29" s="14">
        <f t="shared" si="50"/>
        <v>0.26404053346841244</v>
      </c>
      <c r="DG29" s="14">
        <f t="shared" si="51"/>
        <v>-0.1157004490735395</v>
      </c>
      <c r="DH29" s="14">
        <f t="shared" si="52"/>
        <v>1.1891363478192668E-2</v>
      </c>
      <c r="DI29" s="14">
        <f t="shared" si="53"/>
        <v>-5.1083794630400331E-5</v>
      </c>
      <c r="DJ29" s="14">
        <f t="shared" si="54"/>
        <v>9.858801481676796E-3</v>
      </c>
      <c r="DK29" s="14">
        <f t="shared" si="107"/>
        <v>0.95097619548136869</v>
      </c>
      <c r="DL29" s="14">
        <f t="shared" si="108"/>
        <v>0.90561748372433459</v>
      </c>
      <c r="DM29" s="14">
        <f t="shared" si="109"/>
        <v>5.5617483724334615E-2</v>
      </c>
      <c r="DN29" s="14">
        <f t="shared" si="110"/>
        <v>-0.91049514314888957</v>
      </c>
      <c r="DO29" s="14">
        <f t="shared" si="111"/>
        <v>0.91108487688576245</v>
      </c>
      <c r="DP29" s="14">
        <f t="shared" si="55"/>
        <v>0.85</v>
      </c>
      <c r="DQ29" s="14">
        <f t="shared" si="56"/>
        <v>0.26404053346841244</v>
      </c>
      <c r="DR29" s="14">
        <f t="shared" si="57"/>
        <v>-0.1157004490735395</v>
      </c>
      <c r="DS29" s="14">
        <f t="shared" si="58"/>
        <v>1.1891363478192668E-2</v>
      </c>
      <c r="DT29" s="14">
        <f t="shared" si="59"/>
        <v>-5.1083794630400331E-5</v>
      </c>
      <c r="DU29" s="14">
        <f t="shared" si="60"/>
        <v>9.858801481676796E-3</v>
      </c>
      <c r="DV29" s="14">
        <f t="shared" si="61"/>
        <v>0.95097619548136869</v>
      </c>
      <c r="DW29" s="14">
        <f t="shared" si="62"/>
        <v>0.90561748372433459</v>
      </c>
      <c r="DX29" s="14">
        <f t="shared" si="63"/>
        <v>5.5617483724334615E-2</v>
      </c>
      <c r="DY29" s="14">
        <f t="shared" si="64"/>
        <v>0.91108487688576245</v>
      </c>
      <c r="DZ29" s="14">
        <f t="shared" si="65"/>
        <v>0.24633759064830968</v>
      </c>
      <c r="EA29" s="14">
        <f t="shared" si="66"/>
        <v>-0.10794316117798951</v>
      </c>
      <c r="EB29" s="14">
        <f t="shared" si="67"/>
        <v>1.0350273596246899E-2</v>
      </c>
      <c r="EC29" s="14">
        <f t="shared" si="68"/>
        <v>-3.6106350161364642E-5</v>
      </c>
      <c r="ED29" s="14">
        <f t="shared" si="69"/>
        <v>8.5279011204183047E-3</v>
      </c>
      <c r="EE29" s="14">
        <f t="shared" si="70"/>
        <v>0.9571914336454046</v>
      </c>
      <c r="EF29" s="14">
        <f t="shared" si="71"/>
        <v>0.91060605266785821</v>
      </c>
      <c r="EG29" s="14">
        <f t="shared" si="72"/>
        <v>-4.7882421790423901E-4</v>
      </c>
      <c r="EH29" s="14">
        <f t="shared" si="73"/>
        <v>-0.91833381357462729</v>
      </c>
      <c r="EI29" s="14">
        <f t="shared" si="74"/>
        <v>0.91056347147650241</v>
      </c>
      <c r="EM29">
        <f t="shared" si="20"/>
        <v>919.11887382598707</v>
      </c>
      <c r="EW29">
        <f t="shared" si="112"/>
        <v>2.8555073794695467</v>
      </c>
      <c r="EX29">
        <f t="shared" si="75"/>
        <v>4.2608320492968213E-2</v>
      </c>
      <c r="EY29">
        <f t="shared" si="113"/>
        <v>1.0951632648262688</v>
      </c>
      <c r="EZ29">
        <f t="shared" si="114"/>
        <v>1.3733554198155385E-2</v>
      </c>
      <c r="FB29" s="16">
        <v>1400.4</v>
      </c>
      <c r="FC29" s="16">
        <v>7435.5</v>
      </c>
      <c r="FE29" s="22">
        <v>4222.5</v>
      </c>
      <c r="FF29" s="22">
        <v>9997.6</v>
      </c>
    </row>
    <row r="30" spans="3:162">
      <c r="C30" s="4">
        <f t="shared" si="76"/>
        <v>938.95518145133917</v>
      </c>
      <c r="D30" s="4">
        <f>Sheet6!J30</f>
        <v>979.57875380742598</v>
      </c>
      <c r="E30" s="4">
        <f t="shared" si="21"/>
        <v>979.57327344284556</v>
      </c>
      <c r="F30" s="4">
        <f t="shared" si="22"/>
        <v>5.4803645804213375E-3</v>
      </c>
      <c r="G30" s="4">
        <f>Sheet7!D30</f>
        <v>979.04535336597701</v>
      </c>
      <c r="H30" s="4">
        <f>Sheet7!F30</f>
        <v>-0.50516733709980599</v>
      </c>
      <c r="I30" s="4">
        <f t="shared" si="23"/>
        <v>0.95734398024317224</v>
      </c>
      <c r="J30" s="4">
        <f t="shared" si="24"/>
        <v>979.57302925627869</v>
      </c>
      <c r="K30" s="4">
        <f t="shared" si="0"/>
        <v>959.26696762938263</v>
      </c>
      <c r="M30" s="4">
        <f t="shared" si="1"/>
        <v>959.26696762938263</v>
      </c>
      <c r="Q30">
        <f t="shared" si="25"/>
        <v>149.83368666473638</v>
      </c>
      <c r="S30">
        <f t="shared" si="26"/>
        <v>1.2193685664820015</v>
      </c>
      <c r="T30">
        <f t="shared" si="27"/>
        <v>1.6594443574172803E-2</v>
      </c>
      <c r="U30">
        <f t="shared" si="28"/>
        <v>121.93685664820015</v>
      </c>
      <c r="V30">
        <f t="shared" si="77"/>
        <v>684.67545007964384</v>
      </c>
      <c r="W30">
        <f t="shared" si="29"/>
        <v>166.2204234674945</v>
      </c>
      <c r="X30">
        <f t="shared" si="78"/>
        <v>0.7950166313335264</v>
      </c>
      <c r="Y30">
        <f t="shared" si="30"/>
        <v>48.33</v>
      </c>
      <c r="Z30">
        <f t="shared" si="31"/>
        <v>1.0161404720683347</v>
      </c>
      <c r="AA30">
        <f t="shared" si="32"/>
        <v>49.110069015062614</v>
      </c>
      <c r="AB30">
        <f t="shared" si="33"/>
        <v>59.883274454729062</v>
      </c>
      <c r="AC30">
        <f t="shared" si="2"/>
        <v>1.2193685664820015</v>
      </c>
      <c r="AD30">
        <f t="shared" si="34"/>
        <v>49.110069015062614</v>
      </c>
      <c r="AI30">
        <f t="shared" si="115"/>
        <v>0.6240248895601278</v>
      </c>
      <c r="AJ30">
        <f t="shared" si="116"/>
        <v>0.79143147152892357</v>
      </c>
      <c r="AK30">
        <f t="shared" si="35"/>
        <v>2.3341768732902226</v>
      </c>
      <c r="AL30">
        <f t="shared" si="3"/>
        <v>0</v>
      </c>
      <c r="AM30">
        <f t="shared" si="4"/>
        <v>2.3341768732902226</v>
      </c>
      <c r="AN30">
        <f t="shared" si="79"/>
        <v>2.3341768732902226</v>
      </c>
      <c r="AO30">
        <f t="shared" si="5"/>
        <v>0</v>
      </c>
      <c r="AP30">
        <f t="shared" si="6"/>
        <v>30</v>
      </c>
      <c r="AQ30">
        <f t="shared" si="80"/>
        <v>30</v>
      </c>
      <c r="AS30">
        <f t="shared" si="81"/>
        <v>1.4381813607636922</v>
      </c>
      <c r="AU30">
        <f t="shared" si="36"/>
        <v>0.90724390555645951</v>
      </c>
      <c r="AW30">
        <f t="shared" si="7"/>
        <v>0.36323075825462814</v>
      </c>
      <c r="AX30">
        <f t="shared" si="7"/>
        <v>8.8182467249965243E-2</v>
      </c>
      <c r="AY30">
        <f t="shared" si="82"/>
        <v>0.4514132255045934</v>
      </c>
      <c r="AZ30">
        <f t="shared" si="37"/>
        <v>0.80465245086385284</v>
      </c>
      <c r="BA30">
        <f t="shared" si="83"/>
        <v>0.19534754913614716</v>
      </c>
      <c r="BB30">
        <f t="shared" si="8"/>
        <v>0.7998176936664585</v>
      </c>
      <c r="BC30">
        <f t="shared" si="84"/>
        <v>0.7998176936664585</v>
      </c>
      <c r="BD30">
        <f t="shared" si="85"/>
        <v>0.7962486563085569</v>
      </c>
      <c r="BE30">
        <f t="shared" si="86"/>
        <v>0.19330733827485136</v>
      </c>
      <c r="BF30">
        <f t="shared" si="9"/>
        <v>25.775025444020418</v>
      </c>
      <c r="BG30">
        <f t="shared" si="87"/>
        <v>1.0817289580451445E-2</v>
      </c>
      <c r="BH30">
        <f t="shared" si="88"/>
        <v>2.1769188451931042E-3</v>
      </c>
      <c r="BI30">
        <f t="shared" si="89"/>
        <v>0.89598227439446765</v>
      </c>
      <c r="BJ30">
        <f t="shared" si="90"/>
        <v>2.4296449912073683E-3</v>
      </c>
      <c r="BK30">
        <f t="shared" si="38"/>
        <v>3.6228748520747665E-3</v>
      </c>
      <c r="BL30">
        <f t="shared" si="39"/>
        <v>13.107613655948585</v>
      </c>
      <c r="BM30">
        <f t="shared" si="91"/>
        <v>2.7639469297530058E-4</v>
      </c>
      <c r="BN30">
        <f t="shared" si="92"/>
        <v>0.3709083372603344</v>
      </c>
      <c r="BO30">
        <f t="shared" si="93"/>
        <v>1.3584165109832003</v>
      </c>
      <c r="BP30">
        <f t="shared" si="94"/>
        <v>0.5225367285411272</v>
      </c>
      <c r="BQ30">
        <f t="shared" si="40"/>
        <v>3.3055769725842663E-5</v>
      </c>
      <c r="BR30">
        <f t="shared" si="95"/>
        <v>1.0862903883987962</v>
      </c>
      <c r="BS30">
        <f t="shared" si="96"/>
        <v>0.99823515468138491</v>
      </c>
      <c r="BT30">
        <f t="shared" si="97"/>
        <v>1.0882109123330932</v>
      </c>
      <c r="BU30">
        <f t="shared" si="41"/>
        <v>0.56863017009328987</v>
      </c>
      <c r="BV30">
        <f t="shared" si="42"/>
        <v>0.56863017009328987</v>
      </c>
      <c r="BW30">
        <f t="shared" si="43"/>
        <v>0.56863017009328987</v>
      </c>
      <c r="BX30">
        <f t="shared" si="10"/>
        <v>17.83828760627831</v>
      </c>
      <c r="BY30">
        <f t="shared" si="11"/>
        <v>0.26378005240435992</v>
      </c>
      <c r="BZ30">
        <f t="shared" si="12"/>
        <v>34121.67345391048</v>
      </c>
      <c r="CA30">
        <f t="shared" si="13"/>
        <v>0.25531395803547402</v>
      </c>
      <c r="CB30">
        <f t="shared" si="14"/>
        <v>17641.263840696</v>
      </c>
      <c r="CC30">
        <f t="shared" si="98"/>
        <v>1.6187778227438283E-4</v>
      </c>
      <c r="CD30">
        <f t="shared" si="99"/>
        <v>2.8598858027174953E-4</v>
      </c>
      <c r="CE30">
        <f t="shared" si="100"/>
        <v>-3.0033728844224039</v>
      </c>
      <c r="CF30">
        <f t="shared" si="101"/>
        <v>11.964223519890078</v>
      </c>
      <c r="CG30">
        <f t="shared" si="102"/>
        <v>6.98603832530033E-3</v>
      </c>
      <c r="CH30">
        <f t="shared" si="15"/>
        <v>29.215822677643498</v>
      </c>
      <c r="CI30" s="11">
        <f t="shared" si="16"/>
        <v>2164859624.1510444</v>
      </c>
      <c r="CJ30" s="18">
        <f t="shared" si="44"/>
        <v>0.20309045995753178</v>
      </c>
      <c r="CK30" s="18">
        <f t="shared" si="17"/>
        <v>40.618091991506354</v>
      </c>
      <c r="CL30">
        <f t="shared" si="103"/>
        <v>2600</v>
      </c>
      <c r="CM30" s="4">
        <f t="shared" si="18"/>
        <v>979.57327344284556</v>
      </c>
      <c r="CN30" s="11"/>
      <c r="CO30" s="11"/>
      <c r="CP30" s="11"/>
      <c r="CQ30" s="11"/>
      <c r="CR30" s="11"/>
      <c r="CS30" s="11"/>
      <c r="CT30" s="11"/>
      <c r="CU30" s="13">
        <f t="shared" si="19"/>
        <v>1.4381813607636922</v>
      </c>
      <c r="CV30" s="14">
        <v>0.8</v>
      </c>
      <c r="CW30" s="14">
        <f t="shared" si="104"/>
        <v>0.29279748751999524</v>
      </c>
      <c r="CX30" s="14">
        <f t="shared" si="45"/>
        <v>-0.1283015162432258</v>
      </c>
      <c r="CY30" s="14">
        <f t="shared" si="105"/>
        <v>1.462261826809578E-2</v>
      </c>
      <c r="CZ30" s="14">
        <f t="shared" si="106"/>
        <v>-8.5657791195860235E-5</v>
      </c>
      <c r="DA30" s="14">
        <f t="shared" si="46"/>
        <v>1.2256477297424379E-2</v>
      </c>
      <c r="DB30" s="14">
        <f t="shared" si="47"/>
        <v>0.94005998132722546</v>
      </c>
      <c r="DC30" s="14">
        <f t="shared" si="48"/>
        <v>0.89792858363542005</v>
      </c>
      <c r="DD30" s="14">
        <f t="shared" si="49"/>
        <v>9.7928583635420008E-2</v>
      </c>
      <c r="DE30" s="14">
        <v>0.85</v>
      </c>
      <c r="DF30" s="14">
        <f t="shared" si="50"/>
        <v>0.27557410590117198</v>
      </c>
      <c r="DG30" s="14">
        <f t="shared" si="51"/>
        <v>-0.12075436822891841</v>
      </c>
      <c r="DH30" s="14">
        <f t="shared" si="52"/>
        <v>1.2952907531600413E-2</v>
      </c>
      <c r="DI30" s="14">
        <f t="shared" si="53"/>
        <v>-6.3258978940125898E-5</v>
      </c>
      <c r="DJ30" s="14">
        <f t="shared" si="54"/>
        <v>1.0784780464181666E-2</v>
      </c>
      <c r="DK30" s="14">
        <f t="shared" si="107"/>
        <v>0.94671846226173606</v>
      </c>
      <c r="DL30" s="14">
        <f t="shared" si="108"/>
        <v>0.90247194905850259</v>
      </c>
      <c r="DM30" s="14">
        <f t="shared" si="109"/>
        <v>5.2471949058502609E-2</v>
      </c>
      <c r="DN30" s="14">
        <f t="shared" si="110"/>
        <v>-0.90913269153834919</v>
      </c>
      <c r="DO30" s="14">
        <f t="shared" si="111"/>
        <v>0.90771649127446341</v>
      </c>
      <c r="DP30" s="14">
        <f t="shared" si="55"/>
        <v>0.85</v>
      </c>
      <c r="DQ30" s="14">
        <f t="shared" si="56"/>
        <v>0.27557410590117198</v>
      </c>
      <c r="DR30" s="14">
        <f t="shared" si="57"/>
        <v>-0.12075436822891841</v>
      </c>
      <c r="DS30" s="14">
        <f t="shared" si="58"/>
        <v>1.2952907531600413E-2</v>
      </c>
      <c r="DT30" s="14">
        <f t="shared" si="59"/>
        <v>-6.3258978940125898E-5</v>
      </c>
      <c r="DU30" s="14">
        <f t="shared" si="60"/>
        <v>1.0784780464181666E-2</v>
      </c>
      <c r="DV30" s="14">
        <f t="shared" si="61"/>
        <v>0.94671846226173606</v>
      </c>
      <c r="DW30" s="14">
        <f t="shared" si="62"/>
        <v>0.90247194905850259</v>
      </c>
      <c r="DX30" s="14">
        <f t="shared" si="63"/>
        <v>5.2471949058502609E-2</v>
      </c>
      <c r="DY30" s="14">
        <f t="shared" si="64"/>
        <v>0.90771649127446341</v>
      </c>
      <c r="DZ30" s="14">
        <f t="shared" si="65"/>
        <v>0.25805192730069104</v>
      </c>
      <c r="EA30" s="14">
        <f t="shared" si="66"/>
        <v>-0.11307628976804096</v>
      </c>
      <c r="EB30" s="14">
        <f t="shared" si="67"/>
        <v>1.1358073249560816E-2</v>
      </c>
      <c r="EC30" s="14">
        <f t="shared" si="68"/>
        <v>-4.5547618842242813E-5</v>
      </c>
      <c r="ED30" s="14">
        <f t="shared" si="69"/>
        <v>9.3964534073839433E-3</v>
      </c>
      <c r="EE30" s="14">
        <f t="shared" si="70"/>
        <v>0.95312238311978048</v>
      </c>
      <c r="EF30" s="14">
        <f t="shared" si="71"/>
        <v>0.90728330116488187</v>
      </c>
      <c r="EG30" s="14">
        <f t="shared" si="72"/>
        <v>-4.3319010958153825E-4</v>
      </c>
      <c r="EH30" s="14">
        <f t="shared" si="73"/>
        <v>-0.91663817394062452</v>
      </c>
      <c r="EI30" s="14">
        <f t="shared" si="74"/>
        <v>0.90724390555645951</v>
      </c>
      <c r="EM30">
        <f t="shared" si="20"/>
        <v>959.26696762938263</v>
      </c>
      <c r="EW30">
        <f t="shared" si="112"/>
        <v>2.9912981642557059</v>
      </c>
      <c r="EX30">
        <f t="shared" si="75"/>
        <v>4.4634516369665665E-2</v>
      </c>
      <c r="EY30">
        <f t="shared" si="113"/>
        <v>1.1013000748367672</v>
      </c>
      <c r="EZ30">
        <f t="shared" si="114"/>
        <v>1.381051095482338E-2</v>
      </c>
      <c r="FB30" s="16">
        <v>1531.7</v>
      </c>
      <c r="FC30" s="16">
        <v>7932.8</v>
      </c>
      <c r="FE30" s="19"/>
      <c r="FF30" s="19"/>
    </row>
    <row r="31" spans="3:162">
      <c r="C31" s="4">
        <f t="shared" si="76"/>
        <v>979.57327344284556</v>
      </c>
      <c r="D31" s="4">
        <f>Sheet6!J31</f>
        <v>1021.2006289408591</v>
      </c>
      <c r="E31" s="4">
        <f t="shared" si="21"/>
        <v>1021.1939142850721</v>
      </c>
      <c r="F31" s="4">
        <f t="shared" si="22"/>
        <v>6.7146557870501056E-3</v>
      </c>
      <c r="G31" s="4">
        <f>Sheet7!D31</f>
        <v>1020.5512671703141</v>
      </c>
      <c r="H31" s="4">
        <f>Sheet7!F31</f>
        <v>-0.61152224677391587</v>
      </c>
      <c r="I31" s="4">
        <f t="shared" si="23"/>
        <v>0.95206852420960242</v>
      </c>
      <c r="J31" s="4">
        <f t="shared" si="24"/>
        <v>1021.1935762386468</v>
      </c>
      <c r="K31" s="4">
        <f t="shared" si="0"/>
        <v>1000.3869511918524</v>
      </c>
      <c r="M31" s="4">
        <f t="shared" si="1"/>
        <v>1000.3869511918524</v>
      </c>
      <c r="Q31">
        <f t="shared" si="25"/>
        <v>156.87220717690107</v>
      </c>
      <c r="S31">
        <f t="shared" si="26"/>
        <v>1.2182808151189273</v>
      </c>
      <c r="T31">
        <f t="shared" si="27"/>
        <v>1.5853929467995839E-2</v>
      </c>
      <c r="U31">
        <f t="shared" si="28"/>
        <v>121.82808151189273</v>
      </c>
      <c r="V31">
        <f t="shared" si="77"/>
        <v>684.06467768927769</v>
      </c>
      <c r="W31">
        <f t="shared" si="29"/>
        <v>147.64414589275395</v>
      </c>
      <c r="X31">
        <f t="shared" si="78"/>
        <v>0.79431277928230992</v>
      </c>
      <c r="Y31">
        <f t="shared" si="30"/>
        <v>48.33</v>
      </c>
      <c r="Z31">
        <f t="shared" si="31"/>
        <v>1.0152340125991062</v>
      </c>
      <c r="AA31">
        <f t="shared" si="32"/>
        <v>49.066259828914802</v>
      </c>
      <c r="AB31">
        <f t="shared" si="33"/>
        <v>59.776483019207404</v>
      </c>
      <c r="AC31">
        <f t="shared" si="2"/>
        <v>1.2182808151189273</v>
      </c>
      <c r="AD31">
        <f t="shared" si="34"/>
        <v>49.066259828914802</v>
      </c>
      <c r="AI31">
        <f t="shared" si="115"/>
        <v>0.61515967654831971</v>
      </c>
      <c r="AJ31">
        <f t="shared" si="116"/>
        <v>0.78524873498115</v>
      </c>
      <c r="AK31">
        <f t="shared" si="35"/>
        <v>2.2774241022629576</v>
      </c>
      <c r="AL31">
        <f t="shared" si="3"/>
        <v>0</v>
      </c>
      <c r="AM31">
        <f t="shared" si="4"/>
        <v>2.2774241022629576</v>
      </c>
      <c r="AN31">
        <f t="shared" si="79"/>
        <v>2.2774241022629576</v>
      </c>
      <c r="AO31">
        <f t="shared" si="5"/>
        <v>0</v>
      </c>
      <c r="AP31">
        <f t="shared" si="6"/>
        <v>30</v>
      </c>
      <c r="AQ31">
        <f t="shared" si="80"/>
        <v>30</v>
      </c>
      <c r="AS31">
        <f t="shared" si="81"/>
        <v>1.4998305115320125</v>
      </c>
      <c r="AU31">
        <f t="shared" si="36"/>
        <v>0.90391337996688859</v>
      </c>
      <c r="AW31">
        <f t="shared" si="7"/>
        <v>0.3629067341955679</v>
      </c>
      <c r="AX31">
        <f t="shared" si="7"/>
        <v>7.8327468961014543E-2</v>
      </c>
      <c r="AY31">
        <f t="shared" si="82"/>
        <v>0.44123420315658246</v>
      </c>
      <c r="AZ31">
        <f t="shared" si="37"/>
        <v>0.82248096724900044</v>
      </c>
      <c r="BA31">
        <f t="shared" si="83"/>
        <v>0.17751903275099956</v>
      </c>
      <c r="BB31">
        <f t="shared" si="8"/>
        <v>0.81190971259552347</v>
      </c>
      <c r="BC31">
        <f t="shared" si="84"/>
        <v>0.81190971259552347</v>
      </c>
      <c r="BD31">
        <f t="shared" si="85"/>
        <v>0.79536087719029291</v>
      </c>
      <c r="BE31">
        <f t="shared" si="86"/>
        <v>0.17166560592770835</v>
      </c>
      <c r="BF31">
        <f t="shared" si="9"/>
        <v>25.76352642917751</v>
      </c>
      <c r="BG31">
        <f t="shared" si="87"/>
        <v>1.0556634959699883E-2</v>
      </c>
      <c r="BH31">
        <f t="shared" si="88"/>
        <v>2.1717800360353031E-3</v>
      </c>
      <c r="BI31">
        <f t="shared" si="89"/>
        <v>0.89837919251690579</v>
      </c>
      <c r="BJ31">
        <f t="shared" si="90"/>
        <v>2.417442494355672E-3</v>
      </c>
      <c r="BK31">
        <f t="shared" si="38"/>
        <v>3.6006605072263238E-3</v>
      </c>
      <c r="BL31">
        <f t="shared" si="39"/>
        <v>12.237140130305947</v>
      </c>
      <c r="BM31">
        <f t="shared" si="91"/>
        <v>2.9424035917584133E-4</v>
      </c>
      <c r="BN31">
        <f t="shared" si="92"/>
        <v>0.39838338857975991</v>
      </c>
      <c r="BO31">
        <f t="shared" si="93"/>
        <v>1.3853499572115684</v>
      </c>
      <c r="BP31">
        <f t="shared" si="94"/>
        <v>0.53625439287019228</v>
      </c>
      <c r="BQ31">
        <f t="shared" si="40"/>
        <v>2.9111971950616131E-5</v>
      </c>
      <c r="BR31">
        <f t="shared" si="95"/>
        <v>1.0865656742236873</v>
      </c>
      <c r="BS31">
        <f t="shared" si="96"/>
        <v>0.9984455395620363</v>
      </c>
      <c r="BT31">
        <f t="shared" si="97"/>
        <v>1.0882573271851208</v>
      </c>
      <c r="BU31">
        <f t="shared" si="41"/>
        <v>0.58358277227619515</v>
      </c>
      <c r="BV31">
        <f t="shared" si="42"/>
        <v>0.58358277227619515</v>
      </c>
      <c r="BW31">
        <f t="shared" si="43"/>
        <v>0.58358277227619515</v>
      </c>
      <c r="BX31">
        <f t="shared" si="10"/>
        <v>17.806476113702654</v>
      </c>
      <c r="BY31">
        <f t="shared" si="11"/>
        <v>0.24525749676797742</v>
      </c>
      <c r="BZ31">
        <f t="shared" si="12"/>
        <v>34026.795786392715</v>
      </c>
      <c r="CA31">
        <f t="shared" si="13"/>
        <v>0.27239814090271858</v>
      </c>
      <c r="CB31">
        <f t="shared" si="14"/>
        <v>16488.868201959936</v>
      </c>
      <c r="CC31">
        <f t="shared" si="98"/>
        <v>1.6187778227438283E-4</v>
      </c>
      <c r="CD31">
        <f t="shared" si="99"/>
        <v>3.0597612511696265E-4</v>
      </c>
      <c r="CE31">
        <f t="shared" si="100"/>
        <v>-2.9794531427635427</v>
      </c>
      <c r="CF31">
        <f t="shared" si="101"/>
        <v>11.876760557245259</v>
      </c>
      <c r="CG31">
        <f t="shared" si="102"/>
        <v>7.089310500331571E-3</v>
      </c>
      <c r="CH31">
        <f t="shared" si="15"/>
        <v>29.938101723085211</v>
      </c>
      <c r="CI31" s="11">
        <f t="shared" si="16"/>
        <v>2131955324.3565295</v>
      </c>
      <c r="CJ31" s="18">
        <f t="shared" si="44"/>
        <v>0.20810320421113276</v>
      </c>
      <c r="CK31" s="18">
        <f t="shared" si="17"/>
        <v>41.62064084222655</v>
      </c>
      <c r="CL31">
        <f t="shared" si="103"/>
        <v>2800</v>
      </c>
      <c r="CM31" s="4">
        <f t="shared" si="18"/>
        <v>1021.1939142850721</v>
      </c>
      <c r="CN31" s="11"/>
      <c r="CO31" s="11"/>
      <c r="CP31" s="11"/>
      <c r="CQ31" s="11"/>
      <c r="CR31" s="11"/>
      <c r="CS31" s="11"/>
      <c r="CT31" s="11"/>
      <c r="CU31" s="13">
        <f t="shared" si="19"/>
        <v>1.4998305115320125</v>
      </c>
      <c r="CV31" s="14">
        <v>0.8</v>
      </c>
      <c r="CW31" s="14">
        <f t="shared" si="104"/>
        <v>0.30534855857762622</v>
      </c>
      <c r="CX31" s="14">
        <f t="shared" si="45"/>
        <v>-0.13380129515461608</v>
      </c>
      <c r="CY31" s="14">
        <f t="shared" si="105"/>
        <v>1.5903115004019537E-2</v>
      </c>
      <c r="CZ31" s="14">
        <f t="shared" si="106"/>
        <v>-1.056597341625403E-4</v>
      </c>
      <c r="DA31" s="14">
        <f t="shared" si="46"/>
        <v>1.3397723452347141E-2</v>
      </c>
      <c r="DB31" s="14">
        <f t="shared" si="47"/>
        <v>0.93498535572291575</v>
      </c>
      <c r="DC31" s="14">
        <f t="shared" si="48"/>
        <v>0.89473415481153595</v>
      </c>
      <c r="DD31" s="14">
        <f t="shared" si="49"/>
        <v>9.4734154811535909E-2</v>
      </c>
      <c r="DE31" s="14">
        <v>0.85</v>
      </c>
      <c r="DF31" s="14">
        <f t="shared" si="50"/>
        <v>0.28738687866129531</v>
      </c>
      <c r="DG31" s="14">
        <f t="shared" si="51"/>
        <v>-0.12593063073375632</v>
      </c>
      <c r="DH31" s="14">
        <f t="shared" si="52"/>
        <v>1.4087188377262985E-2</v>
      </c>
      <c r="DI31" s="14">
        <f t="shared" si="53"/>
        <v>-7.803057731110945E-5</v>
      </c>
      <c r="DJ31" s="14">
        <f t="shared" si="54"/>
        <v>1.1782518402000099E-2</v>
      </c>
      <c r="DK31" s="14">
        <f t="shared" si="107"/>
        <v>0.94219005467825168</v>
      </c>
      <c r="DL31" s="14">
        <f t="shared" si="108"/>
        <v>0.89933595987824577</v>
      </c>
      <c r="DM31" s="14">
        <f t="shared" si="109"/>
        <v>4.9335959878245794E-2</v>
      </c>
      <c r="DN31" s="14">
        <f t="shared" si="110"/>
        <v>-0.90796389866580351</v>
      </c>
      <c r="DO31" s="14">
        <f t="shared" si="111"/>
        <v>0.90433691796638815</v>
      </c>
      <c r="DP31" s="14">
        <f t="shared" si="55"/>
        <v>0.85</v>
      </c>
      <c r="DQ31" s="14">
        <f t="shared" si="56"/>
        <v>0.28738687866129531</v>
      </c>
      <c r="DR31" s="14">
        <f t="shared" si="57"/>
        <v>-0.12593063073375632</v>
      </c>
      <c r="DS31" s="14">
        <f t="shared" si="58"/>
        <v>1.4087188377262985E-2</v>
      </c>
      <c r="DT31" s="14">
        <f t="shared" si="59"/>
        <v>-7.803057731110945E-5</v>
      </c>
      <c r="DU31" s="14">
        <f t="shared" si="60"/>
        <v>1.1782518402000099E-2</v>
      </c>
      <c r="DV31" s="14">
        <f t="shared" si="61"/>
        <v>0.94219005467825168</v>
      </c>
      <c r="DW31" s="14">
        <f t="shared" si="62"/>
        <v>0.89933595987824577</v>
      </c>
      <c r="DX31" s="14">
        <f t="shared" si="63"/>
        <v>4.9335959878245794E-2</v>
      </c>
      <c r="DY31" s="14">
        <f t="shared" si="64"/>
        <v>0.90433691796638815</v>
      </c>
      <c r="DZ31" s="14">
        <f t="shared" si="65"/>
        <v>0.27011929073007307</v>
      </c>
      <c r="EA31" s="14">
        <f t="shared" si="66"/>
        <v>-0.11836411186706781</v>
      </c>
      <c r="EB31" s="14">
        <f t="shared" si="67"/>
        <v>1.2445193472840746E-2</v>
      </c>
      <c r="EC31" s="14">
        <f t="shared" si="68"/>
        <v>-5.7241123076795523E-5</v>
      </c>
      <c r="ED31" s="14">
        <f t="shared" si="69"/>
        <v>1.0340966027991769E-2</v>
      </c>
      <c r="EE31" s="14">
        <f t="shared" si="70"/>
        <v>0.94875246235044519</v>
      </c>
      <c r="EF31" s="14">
        <f t="shared" si="71"/>
        <v>0.90394933971098923</v>
      </c>
      <c r="EG31" s="14">
        <f t="shared" si="72"/>
        <v>-3.8757825539892377E-4</v>
      </c>
      <c r="EH31" s="14">
        <f t="shared" si="73"/>
        <v>-0.91509677019964197</v>
      </c>
      <c r="EI31" s="14">
        <f t="shared" si="74"/>
        <v>0.90391337996688859</v>
      </c>
      <c r="EM31">
        <f t="shared" si="20"/>
        <v>1000.3869511918524</v>
      </c>
      <c r="EW31">
        <f t="shared" si="112"/>
        <v>3.1311811810240919</v>
      </c>
      <c r="EX31">
        <f t="shared" si="75"/>
        <v>4.6721774295470024E-2</v>
      </c>
      <c r="EY31">
        <f t="shared" si="113"/>
        <v>1.1077417901913471</v>
      </c>
      <c r="EZ31">
        <f t="shared" si="114"/>
        <v>1.3891291282097458E-2</v>
      </c>
      <c r="FB31" s="16">
        <v>1687.1</v>
      </c>
      <c r="FC31" s="16">
        <v>8449.4</v>
      </c>
    </row>
    <row r="32" spans="3:162">
      <c r="C32" s="4">
        <f t="shared" si="76"/>
        <v>1021.1939142850721</v>
      </c>
      <c r="D32" s="4">
        <f>Sheet6!J32</f>
        <v>1063.8989743088907</v>
      </c>
      <c r="E32" s="4">
        <f t="shared" si="21"/>
        <v>1063.8914460646777</v>
      </c>
      <c r="F32" s="4">
        <f t="shared" si="22"/>
        <v>7.5282442130628624E-3</v>
      </c>
      <c r="G32" s="4">
        <f>Sheet7!D32</f>
        <v>1063.1347855980139</v>
      </c>
      <c r="H32" s="4">
        <f>Sheet7!F32</f>
        <v>-0.71511509677611684</v>
      </c>
      <c r="I32" s="4">
        <f t="shared" si="23"/>
        <v>0.94563467204324247</v>
      </c>
      <c r="J32" s="4">
        <f t="shared" si="24"/>
        <v>1063.8910132596234</v>
      </c>
      <c r="K32" s="4">
        <f t="shared" si="0"/>
        <v>1042.5464442969815</v>
      </c>
      <c r="M32" s="4">
        <f t="shared" si="1"/>
        <v>1042.5464442969815</v>
      </c>
      <c r="Q32">
        <f t="shared" si="25"/>
        <v>164.11685917769853</v>
      </c>
      <c r="S32">
        <f t="shared" si="26"/>
        <v>1.2171665729361747</v>
      </c>
      <c r="T32">
        <f t="shared" si="27"/>
        <v>1.5156613775371313E-2</v>
      </c>
      <c r="U32">
        <f t="shared" si="28"/>
        <v>121.71665729361747</v>
      </c>
      <c r="V32">
        <f t="shared" si="77"/>
        <v>683.43903070366218</v>
      </c>
      <c r="W32">
        <f t="shared" si="29"/>
        <v>130.1697595259449</v>
      </c>
      <c r="X32">
        <f t="shared" si="78"/>
        <v>0.79358831408223018</v>
      </c>
      <c r="Y32">
        <f t="shared" si="30"/>
        <v>48.33</v>
      </c>
      <c r="Z32">
        <f t="shared" si="31"/>
        <v>1.0143054774468123</v>
      </c>
      <c r="AA32">
        <f t="shared" si="32"/>
        <v>49.021383725004441</v>
      </c>
      <c r="AB32">
        <f t="shared" si="33"/>
        <v>59.667189629152823</v>
      </c>
      <c r="AC32">
        <f t="shared" si="2"/>
        <v>1.2171665729361747</v>
      </c>
      <c r="AD32">
        <f t="shared" si="34"/>
        <v>49.021383725004441</v>
      </c>
      <c r="AI32">
        <f t="shared" si="115"/>
        <v>0.60641114086617254</v>
      </c>
      <c r="AJ32">
        <f t="shared" si="116"/>
        <v>0.77908000511350528</v>
      </c>
      <c r="AK32">
        <f t="shared" si="35"/>
        <v>2.2220691335162694</v>
      </c>
      <c r="AL32">
        <f t="shared" si="3"/>
        <v>0</v>
      </c>
      <c r="AM32">
        <f t="shared" si="4"/>
        <v>2.2220691335162694</v>
      </c>
      <c r="AN32">
        <f t="shared" si="79"/>
        <v>2.2220691335162694</v>
      </c>
      <c r="AO32">
        <f t="shared" si="5"/>
        <v>0</v>
      </c>
      <c r="AP32">
        <f t="shared" si="6"/>
        <v>30</v>
      </c>
      <c r="AQ32">
        <f t="shared" si="80"/>
        <v>30</v>
      </c>
      <c r="AS32">
        <f t="shared" si="81"/>
        <v>1.5630381473717863</v>
      </c>
      <c r="AU32">
        <f t="shared" si="36"/>
        <v>0.90057413650381923</v>
      </c>
      <c r="AW32">
        <f t="shared" si="7"/>
        <v>0.36257481893709265</v>
      </c>
      <c r="AX32">
        <f t="shared" si="7"/>
        <v>6.9057040746724016E-2</v>
      </c>
      <c r="AY32">
        <f t="shared" si="82"/>
        <v>0.43163185968381668</v>
      </c>
      <c r="AZ32">
        <f t="shared" si="37"/>
        <v>0.8400093987563606</v>
      </c>
      <c r="BA32">
        <f t="shared" si="83"/>
        <v>0.1599906012436394</v>
      </c>
      <c r="BB32">
        <f t="shared" si="8"/>
        <v>0.82306389229899835</v>
      </c>
      <c r="BC32">
        <f t="shared" si="84"/>
        <v>0.82306389229899835</v>
      </c>
      <c r="BD32">
        <f t="shared" si="85"/>
        <v>0.79445168276664258</v>
      </c>
      <c r="BE32">
        <f t="shared" si="86"/>
        <v>0.15131354788772086</v>
      </c>
      <c r="BF32">
        <f t="shared" si="9"/>
        <v>25.751742046464784</v>
      </c>
      <c r="BG32">
        <f t="shared" si="87"/>
        <v>1.0302402318818972E-2</v>
      </c>
      <c r="BH32">
        <f t="shared" si="88"/>
        <v>2.1667016037696125E-3</v>
      </c>
      <c r="BI32">
        <f t="shared" si="89"/>
        <v>0.90072263894344129</v>
      </c>
      <c r="BJ32">
        <f t="shared" si="90"/>
        <v>2.4055147612490123E-3</v>
      </c>
      <c r="BK32">
        <f t="shared" si="38"/>
        <v>3.5787990558988091E-3</v>
      </c>
      <c r="BL32">
        <f t="shared" si="39"/>
        <v>11.375437015825492</v>
      </c>
      <c r="BM32">
        <f t="shared" si="91"/>
        <v>3.1460761032037617E-4</v>
      </c>
      <c r="BN32">
        <f t="shared" si="92"/>
        <v>0.4303084088234963</v>
      </c>
      <c r="BO32">
        <f t="shared" si="93"/>
        <v>1.4166511345043764</v>
      </c>
      <c r="BP32">
        <f t="shared" si="94"/>
        <v>0.55113559347394725</v>
      </c>
      <c r="BQ32">
        <f t="shared" si="40"/>
        <v>2.5448857728940205E-5</v>
      </c>
      <c r="BR32">
        <f t="shared" si="95"/>
        <v>1.0868214327296328</v>
      </c>
      <c r="BS32">
        <f t="shared" si="96"/>
        <v>0.99864099344257762</v>
      </c>
      <c r="BT32">
        <f t="shared" si="97"/>
        <v>1.0883004401642618</v>
      </c>
      <c r="BU32">
        <f t="shared" si="41"/>
        <v>0.59980110896788841</v>
      </c>
      <c r="BV32">
        <f t="shared" si="42"/>
        <v>0.59980110896788841</v>
      </c>
      <c r="BW32">
        <f t="shared" si="43"/>
        <v>0.59980110896788841</v>
      </c>
      <c r="BX32">
        <f t="shared" si="10"/>
        <v>17.773919328139225</v>
      </c>
      <c r="BY32">
        <f t="shared" si="11"/>
        <v>0.22619013037965169</v>
      </c>
      <c r="BZ32">
        <f t="shared" si="12"/>
        <v>33929.486324929741</v>
      </c>
      <c r="CA32">
        <f t="shared" si="13"/>
        <v>0.29226171496438835</v>
      </c>
      <c r="CB32">
        <f t="shared" si="14"/>
        <v>15324.252084938487</v>
      </c>
      <c r="CC32">
        <f t="shared" si="98"/>
        <v>1.6187778227438283E-4</v>
      </c>
      <c r="CD32">
        <f t="shared" si="99"/>
        <v>3.2922977069521707E-4</v>
      </c>
      <c r="CE32">
        <f t="shared" si="100"/>
        <v>-2.9533701209451051</v>
      </c>
      <c r="CF32">
        <f t="shared" si="101"/>
        <v>11.781218224162096</v>
      </c>
      <c r="CG32">
        <f t="shared" si="102"/>
        <v>7.20476133507172E-3</v>
      </c>
      <c r="CH32">
        <f t="shared" si="15"/>
        <v>30.713895820607526</v>
      </c>
      <c r="CI32" s="11">
        <f t="shared" si="16"/>
        <v>2099885010.3225422</v>
      </c>
      <c r="CJ32" s="18">
        <f t="shared" si="44"/>
        <v>0.21348765889802809</v>
      </c>
      <c r="CK32" s="18">
        <f t="shared" si="17"/>
        <v>42.697531779605619</v>
      </c>
      <c r="CL32">
        <f t="shared" si="103"/>
        <v>3000</v>
      </c>
      <c r="CM32" s="4">
        <f t="shared" si="18"/>
        <v>1063.8914460646777</v>
      </c>
      <c r="CN32" s="11"/>
      <c r="CO32" s="11"/>
      <c r="CP32" s="11"/>
      <c r="CQ32" s="11"/>
      <c r="CR32" s="11"/>
      <c r="CS32" s="11"/>
      <c r="CT32" s="11"/>
      <c r="CU32" s="13">
        <f t="shared" si="19"/>
        <v>1.5630381473717863</v>
      </c>
      <c r="CV32" s="14">
        <v>0.8</v>
      </c>
      <c r="CW32" s="14">
        <f t="shared" si="104"/>
        <v>0.31821691960000603</v>
      </c>
      <c r="CX32" s="14">
        <f t="shared" si="45"/>
        <v>-0.13944010798979728</v>
      </c>
      <c r="CY32" s="14">
        <f t="shared" si="105"/>
        <v>1.7271775560497228E-2</v>
      </c>
      <c r="CZ32" s="14">
        <f t="shared" si="106"/>
        <v>-1.2988125590855654E-4</v>
      </c>
      <c r="DA32" s="14">
        <f t="shared" si="46"/>
        <v>1.4629644623241999E-2</v>
      </c>
      <c r="DB32" s="14">
        <f t="shared" si="47"/>
        <v>0.92959161985587135</v>
      </c>
      <c r="DC32" s="14">
        <f t="shared" si="48"/>
        <v>0.89156114386984364</v>
      </c>
      <c r="DD32" s="14">
        <f t="shared" si="49"/>
        <v>9.1561143869843598E-2</v>
      </c>
      <c r="DE32" s="14">
        <v>0.85</v>
      </c>
      <c r="DF32" s="14">
        <f t="shared" si="50"/>
        <v>0.29949827727059392</v>
      </c>
      <c r="DG32" s="14">
        <f t="shared" si="51"/>
        <v>-0.1312377486962798</v>
      </c>
      <c r="DH32" s="14">
        <f t="shared" si="52"/>
        <v>1.529956589441969E-2</v>
      </c>
      <c r="DI32" s="14">
        <f t="shared" si="53"/>
        <v>-9.5918369100247842E-5</v>
      </c>
      <c r="DJ32" s="14">
        <f t="shared" si="54"/>
        <v>1.2858445343136682E-2</v>
      </c>
      <c r="DK32" s="14">
        <f t="shared" si="107"/>
        <v>0.93737380683402294</v>
      </c>
      <c r="DL32" s="14">
        <f t="shared" si="108"/>
        <v>0.89621090542850346</v>
      </c>
      <c r="DM32" s="14">
        <f t="shared" si="109"/>
        <v>4.6210905428503479E-2</v>
      </c>
      <c r="DN32" s="14">
        <f t="shared" si="110"/>
        <v>-0.90700476882680359</v>
      </c>
      <c r="DO32" s="14">
        <f t="shared" si="111"/>
        <v>0.90094891120393616</v>
      </c>
      <c r="DP32" s="14">
        <f t="shared" si="55"/>
        <v>0.85</v>
      </c>
      <c r="DQ32" s="14">
        <f t="shared" si="56"/>
        <v>0.29949827727059392</v>
      </c>
      <c r="DR32" s="14">
        <f t="shared" si="57"/>
        <v>-0.1312377486962798</v>
      </c>
      <c r="DS32" s="14">
        <f t="shared" si="58"/>
        <v>1.529956589441969E-2</v>
      </c>
      <c r="DT32" s="14">
        <f t="shared" si="59"/>
        <v>-9.5918369100247842E-5</v>
      </c>
      <c r="DU32" s="14">
        <f t="shared" si="60"/>
        <v>1.2858445343136682E-2</v>
      </c>
      <c r="DV32" s="14">
        <f t="shared" si="61"/>
        <v>0.93737380683402294</v>
      </c>
      <c r="DW32" s="14">
        <f t="shared" si="62"/>
        <v>0.89621090542850346</v>
      </c>
      <c r="DX32" s="14">
        <f t="shared" si="63"/>
        <v>4.6210905428503479E-2</v>
      </c>
      <c r="DY32" s="14">
        <f t="shared" si="64"/>
        <v>0.90094891120393616</v>
      </c>
      <c r="DZ32" s="14">
        <f t="shared" si="65"/>
        <v>0.28256156649306419</v>
      </c>
      <c r="EA32" s="14">
        <f t="shared" si="66"/>
        <v>-0.12381621755086089</v>
      </c>
      <c r="EB32" s="14">
        <f t="shared" si="67"/>
        <v>1.3618103492310163E-2</v>
      </c>
      <c r="EC32" s="14">
        <f t="shared" si="68"/>
        <v>-7.1696109614169506E-5</v>
      </c>
      <c r="ED32" s="14">
        <f t="shared" si="69"/>
        <v>1.1368859991283892E-2</v>
      </c>
      <c r="EE32" s="14">
        <f t="shared" si="70"/>
        <v>0.9440601572021099</v>
      </c>
      <c r="EF32" s="14">
        <f t="shared" si="71"/>
        <v>0.90060646980164372</v>
      </c>
      <c r="EG32" s="14">
        <f t="shared" si="72"/>
        <v>-3.4244140229244824E-4</v>
      </c>
      <c r="EH32" s="14">
        <f t="shared" si="73"/>
        <v>-0.91372603909932681</v>
      </c>
      <c r="EI32" s="14">
        <f t="shared" si="74"/>
        <v>0.90057413650381923</v>
      </c>
      <c r="EM32">
        <f t="shared" si="20"/>
        <v>1042.5464442969815</v>
      </c>
      <c r="EW32">
        <f t="shared" si="112"/>
        <v>3.275410123773395</v>
      </c>
      <c r="EX32">
        <f t="shared" si="75"/>
        <v>4.8873879753578091E-2</v>
      </c>
      <c r="EY32">
        <f t="shared" si="113"/>
        <v>1.1145100128041554</v>
      </c>
      <c r="EZ32">
        <f t="shared" si="114"/>
        <v>1.3976166072061244E-2</v>
      </c>
      <c r="FB32" s="16">
        <v>1818.7</v>
      </c>
      <c r="FC32" s="16">
        <v>8851.2999999999993</v>
      </c>
    </row>
    <row r="33" spans="3:159">
      <c r="C33" s="4">
        <f t="shared" si="76"/>
        <v>1063.8914460646777</v>
      </c>
      <c r="D33" s="4">
        <f>Sheet6!J33</f>
        <v>1107.7645666422027</v>
      </c>
      <c r="E33" s="4">
        <f t="shared" si="21"/>
        <v>1107.7574185745796</v>
      </c>
      <c r="F33" s="4">
        <f t="shared" si="22"/>
        <v>7.1480676231203688E-3</v>
      </c>
      <c r="G33" s="4">
        <f>Sheet7!D33</f>
        <v>1106.9008410278334</v>
      </c>
      <c r="H33" s="4">
        <f>Sheet7!F33</f>
        <v>-0.80243633845225304</v>
      </c>
      <c r="I33" s="4">
        <f t="shared" si="23"/>
        <v>0.93731665775195461</v>
      </c>
      <c r="J33" s="4">
        <f t="shared" si="24"/>
        <v>1107.7569405453398</v>
      </c>
      <c r="K33" s="4">
        <f t="shared" si="0"/>
        <v>1085.8280063534403</v>
      </c>
      <c r="M33" s="4">
        <f t="shared" si="1"/>
        <v>1085.8280063534403</v>
      </c>
      <c r="Q33">
        <f t="shared" si="25"/>
        <v>171.58293562066962</v>
      </c>
      <c r="S33">
        <f t="shared" si="26"/>
        <v>1.2160237354800822</v>
      </c>
      <c r="T33">
        <f t="shared" si="27"/>
        <v>1.4498398713353948E-2</v>
      </c>
      <c r="U33">
        <f t="shared" si="28"/>
        <v>121.60237354800823</v>
      </c>
      <c r="V33">
        <f t="shared" si="77"/>
        <v>682.79732747206629</v>
      </c>
      <c r="W33">
        <f t="shared" si="29"/>
        <v>113.69218653022773</v>
      </c>
      <c r="X33">
        <f t="shared" si="78"/>
        <v>0.79284170643793306</v>
      </c>
      <c r="Y33">
        <f t="shared" si="30"/>
        <v>48.33</v>
      </c>
      <c r="Z33">
        <f t="shared" si="31"/>
        <v>1.0133531129000686</v>
      </c>
      <c r="AA33">
        <f t="shared" si="32"/>
        <v>48.975355946460311</v>
      </c>
      <c r="AB33">
        <f t="shared" si="33"/>
        <v>59.555195284481329</v>
      </c>
      <c r="AC33">
        <f t="shared" si="2"/>
        <v>1.2160237354800822</v>
      </c>
      <c r="AD33">
        <f t="shared" si="34"/>
        <v>48.975355946460311</v>
      </c>
      <c r="AI33">
        <f t="shared" si="115"/>
        <v>0.59776763734420457</v>
      </c>
      <c r="AJ33">
        <f t="shared" si="116"/>
        <v>0.77291879343245229</v>
      </c>
      <c r="AK33">
        <f t="shared" si="35"/>
        <v>2.1680164810708886</v>
      </c>
      <c r="AL33">
        <f t="shared" si="3"/>
        <v>0</v>
      </c>
      <c r="AM33">
        <f t="shared" si="4"/>
        <v>2.1680164810708886</v>
      </c>
      <c r="AN33">
        <f t="shared" si="79"/>
        <v>2.1680164810708886</v>
      </c>
      <c r="AO33">
        <f t="shared" si="5"/>
        <v>0</v>
      </c>
      <c r="AP33">
        <f t="shared" si="6"/>
        <v>30</v>
      </c>
      <c r="AQ33">
        <f t="shared" si="80"/>
        <v>30</v>
      </c>
      <c r="AS33">
        <f t="shared" si="81"/>
        <v>1.6279280455074068</v>
      </c>
      <c r="AU33">
        <f t="shared" si="36"/>
        <v>0.89722827825364193</v>
      </c>
      <c r="AW33">
        <f t="shared" si="7"/>
        <v>0.36223438559548543</v>
      </c>
      <c r="AX33">
        <f t="shared" si="7"/>
        <v>6.0315437213642589E-2</v>
      </c>
      <c r="AY33">
        <f t="shared" si="82"/>
        <v>0.42254982280912801</v>
      </c>
      <c r="AZ33">
        <f t="shared" si="37"/>
        <v>0.85725840135806197</v>
      </c>
      <c r="BA33">
        <f t="shared" si="83"/>
        <v>0.14274159864193803</v>
      </c>
      <c r="BB33">
        <f t="shared" si="8"/>
        <v>0.83338785215228128</v>
      </c>
      <c r="BC33">
        <f t="shared" si="84"/>
        <v>0.83338785215228128</v>
      </c>
      <c r="BD33">
        <f t="shared" si="85"/>
        <v>0.79351937143109663</v>
      </c>
      <c r="BE33">
        <f t="shared" si="86"/>
        <v>0.13212844977894872</v>
      </c>
      <c r="BF33">
        <f t="shared" si="9"/>
        <v>25.739649631391927</v>
      </c>
      <c r="BG33">
        <f t="shared" si="87"/>
        <v>1.0054153451687177E-2</v>
      </c>
      <c r="BH33">
        <f t="shared" si="88"/>
        <v>2.1616791096852198E-3</v>
      </c>
      <c r="BI33">
        <f t="shared" si="89"/>
        <v>0.90301622273523585</v>
      </c>
      <c r="BJ33">
        <f t="shared" si="90"/>
        <v>2.3938430509448595E-3</v>
      </c>
      <c r="BK33">
        <f t="shared" si="38"/>
        <v>3.5572550524409709E-3</v>
      </c>
      <c r="BL33">
        <f t="shared" si="39"/>
        <v>10.517372593513098</v>
      </c>
      <c r="BM33">
        <f t="shared" si="91"/>
        <v>3.3822658851460804E-4</v>
      </c>
      <c r="BN33">
        <f t="shared" si="92"/>
        <v>0.46808828202249542</v>
      </c>
      <c r="BO33">
        <f t="shared" si="93"/>
        <v>1.4536999442037291</v>
      </c>
      <c r="BP33">
        <f t="shared" si="94"/>
        <v>0.5674485593450469</v>
      </c>
      <c r="BQ33">
        <f t="shared" si="40"/>
        <v>2.203931046700395E-5</v>
      </c>
      <c r="BR33">
        <f t="shared" si="95"/>
        <v>1.0870595434674046</v>
      </c>
      <c r="BS33">
        <f t="shared" si="96"/>
        <v>0.99882295426389756</v>
      </c>
      <c r="BT33">
        <f t="shared" si="97"/>
        <v>1.0883405700948621</v>
      </c>
      <c r="BU33">
        <f t="shared" si="41"/>
        <v>0.61757728857709648</v>
      </c>
      <c r="BV33">
        <f t="shared" si="42"/>
        <v>0.61757728857709648</v>
      </c>
      <c r="BW33">
        <f t="shared" si="43"/>
        <v>0.61757728857709648</v>
      </c>
      <c r="BX33">
        <f t="shared" si="10"/>
        <v>17.740557970586256</v>
      </c>
      <c r="BY33">
        <f t="shared" si="11"/>
        <v>0.20653746843592516</v>
      </c>
      <c r="BZ33">
        <f t="shared" si="12"/>
        <v>33829.557018739251</v>
      </c>
      <c r="CA33">
        <f t="shared" si="13"/>
        <v>0.31575957691453566</v>
      </c>
      <c r="CB33">
        <f t="shared" si="14"/>
        <v>14142.093709741152</v>
      </c>
      <c r="CC33">
        <f t="shared" si="98"/>
        <v>1.6187778227438283E-4</v>
      </c>
      <c r="CD33">
        <f t="shared" si="99"/>
        <v>3.567505705696773E-4</v>
      </c>
      <c r="CE33">
        <f t="shared" si="100"/>
        <v>-2.92461637084689</v>
      </c>
      <c r="CF33">
        <f t="shared" si="101"/>
        <v>11.675711126395994</v>
      </c>
      <c r="CG33">
        <f t="shared" si="102"/>
        <v>7.3355607353814299E-3</v>
      </c>
      <c r="CH33">
        <f t="shared" si="15"/>
        <v>31.555593291398353</v>
      </c>
      <c r="CI33" s="11">
        <f t="shared" si="16"/>
        <v>2068739663.140022</v>
      </c>
      <c r="CJ33" s="18">
        <f t="shared" si="44"/>
        <v>0.21932986254950948</v>
      </c>
      <c r="CK33" s="18">
        <f t="shared" si="17"/>
        <v>43.865972509901894</v>
      </c>
      <c r="CL33">
        <f t="shared" si="103"/>
        <v>3200</v>
      </c>
      <c r="CM33" s="4">
        <f t="shared" si="18"/>
        <v>1107.7574185745796</v>
      </c>
      <c r="CN33" s="11"/>
      <c r="CO33" s="11"/>
      <c r="CP33" s="11"/>
      <c r="CQ33" s="11"/>
      <c r="CR33" s="11"/>
      <c r="CS33" s="11"/>
      <c r="CT33" s="11"/>
      <c r="CU33" s="13">
        <f t="shared" si="19"/>
        <v>1.6279280455074068</v>
      </c>
      <c r="CV33" s="14">
        <v>0.8</v>
      </c>
      <c r="CW33" s="14">
        <f t="shared" si="104"/>
        <v>0.33142777023253611</v>
      </c>
      <c r="CX33" s="14">
        <f t="shared" si="45"/>
        <v>-0.14522899703175204</v>
      </c>
      <c r="CY33" s="14">
        <f t="shared" si="105"/>
        <v>1.8735627411843068E-2</v>
      </c>
      <c r="CZ33" s="14">
        <f t="shared" si="106"/>
        <v>-1.5917491171528342E-4</v>
      </c>
      <c r="DA33" s="14">
        <f t="shared" si="46"/>
        <v>1.5961082650553821E-2</v>
      </c>
      <c r="DB33" s="14">
        <f t="shared" si="47"/>
        <v>0.92385717802786071</v>
      </c>
      <c r="DC33" s="14">
        <f t="shared" si="48"/>
        <v>0.8884115660676164</v>
      </c>
      <c r="DD33" s="14">
        <f t="shared" si="49"/>
        <v>8.8411566067616354E-2</v>
      </c>
      <c r="DE33" s="14">
        <v>0.85</v>
      </c>
      <c r="DF33" s="14">
        <f t="shared" si="50"/>
        <v>0.31193201904238699</v>
      </c>
      <c r="DG33" s="14">
        <f t="shared" si="51"/>
        <v>-0.13668611485341373</v>
      </c>
      <c r="DH33" s="14">
        <f t="shared" si="52"/>
        <v>1.6596265112220857E-2</v>
      </c>
      <c r="DI33" s="14">
        <f t="shared" si="53"/>
        <v>-1.1755197335137636E-4</v>
      </c>
      <c r="DJ33" s="14">
        <f t="shared" si="54"/>
        <v>1.4020060283022752E-2</v>
      </c>
      <c r="DK33" s="14">
        <f t="shared" si="107"/>
        <v>0.93224982986059046</v>
      </c>
      <c r="DL33" s="14">
        <f t="shared" si="108"/>
        <v>0.89309790104564168</v>
      </c>
      <c r="DM33" s="14">
        <f t="shared" si="109"/>
        <v>4.3097901045641707E-2</v>
      </c>
      <c r="DN33" s="14">
        <f t="shared" si="110"/>
        <v>-0.90627330043949417</v>
      </c>
      <c r="DO33" s="14">
        <f t="shared" si="111"/>
        <v>0.8975550819214706</v>
      </c>
      <c r="DP33" s="14">
        <f t="shared" si="55"/>
        <v>0.85</v>
      </c>
      <c r="DQ33" s="14">
        <f t="shared" si="56"/>
        <v>0.31193201904238699</v>
      </c>
      <c r="DR33" s="14">
        <f t="shared" si="57"/>
        <v>-0.13668611485341373</v>
      </c>
      <c r="DS33" s="14">
        <f t="shared" si="58"/>
        <v>1.6596265112220857E-2</v>
      </c>
      <c r="DT33" s="14">
        <f t="shared" si="59"/>
        <v>-1.1755197335137636E-4</v>
      </c>
      <c r="DU33" s="14">
        <f t="shared" si="60"/>
        <v>1.4020060283022754E-2</v>
      </c>
      <c r="DV33" s="14">
        <f t="shared" si="61"/>
        <v>0.93224982986059046</v>
      </c>
      <c r="DW33" s="14">
        <f t="shared" si="62"/>
        <v>0.89309790104564168</v>
      </c>
      <c r="DX33" s="14">
        <f t="shared" si="63"/>
        <v>4.3097901045641707E-2</v>
      </c>
      <c r="DY33" s="14">
        <f t="shared" si="64"/>
        <v>0.8975550819214706</v>
      </c>
      <c r="DZ33" s="14">
        <f t="shared" si="65"/>
        <v>0.29540495232717862</v>
      </c>
      <c r="EA33" s="14">
        <f t="shared" si="66"/>
        <v>-0.12944408645838051</v>
      </c>
      <c r="EB33" s="14">
        <f t="shared" si="67"/>
        <v>1.4884217056518002E-2</v>
      </c>
      <c r="EC33" s="14">
        <f t="shared" si="68"/>
        <v>-8.9540394095247687E-5</v>
      </c>
      <c r="ED33" s="14">
        <f t="shared" si="69"/>
        <v>1.2488738505512921E-2</v>
      </c>
      <c r="EE33" s="14">
        <f t="shared" si="70"/>
        <v>0.93902102807865651</v>
      </c>
      <c r="EF33" s="14">
        <f t="shared" si="71"/>
        <v>0.89725685906308494</v>
      </c>
      <c r="EG33" s="14">
        <f t="shared" si="72"/>
        <v>-2.9822285838565499E-4</v>
      </c>
      <c r="EH33" s="14">
        <f t="shared" si="73"/>
        <v>-0.91254440431180217</v>
      </c>
      <c r="EI33" s="14">
        <f t="shared" si="74"/>
        <v>0.89722827825364193</v>
      </c>
      <c r="EM33">
        <f t="shared" si="20"/>
        <v>1085.8280063534403</v>
      </c>
      <c r="EW33">
        <f t="shared" si="112"/>
        <v>3.424288672638669</v>
      </c>
      <c r="EX33">
        <f t="shared" si="75"/>
        <v>5.1095364092994512E-2</v>
      </c>
      <c r="EY33">
        <f t="shared" si="113"/>
        <v>1.1216300009042197</v>
      </c>
      <c r="EZ33">
        <f t="shared" si="114"/>
        <v>1.4065452067677583E-2</v>
      </c>
      <c r="FB33" s="16">
        <v>1938.3</v>
      </c>
      <c r="FC33" s="16">
        <v>9234</v>
      </c>
    </row>
    <row r="34" spans="3:159">
      <c r="C34" s="4">
        <f t="shared" si="76"/>
        <v>1107.7574185745796</v>
      </c>
      <c r="D34" s="4">
        <f>Sheet6!J34</f>
        <v>1152.9107427730771</v>
      </c>
      <c r="E34" s="4">
        <f t="shared" si="21"/>
        <v>1152.9067287258565</v>
      </c>
      <c r="F34" s="4">
        <f t="shared" si="22"/>
        <v>4.0140472206076083E-3</v>
      </c>
      <c r="G34" s="4">
        <f>Sheet7!D34</f>
        <v>1151.9870364930448</v>
      </c>
      <c r="H34" s="4">
        <f>Sheet7!F34</f>
        <v>-0.8509334908458186</v>
      </c>
      <c r="I34" s="4">
        <f t="shared" si="23"/>
        <v>0.92556211487109508</v>
      </c>
      <c r="J34" s="4">
        <f t="shared" si="24"/>
        <v>1152.9064058980516</v>
      </c>
      <c r="K34" s="4">
        <f t="shared" si="0"/>
        <v>1130.3340806738283</v>
      </c>
      <c r="M34" s="4">
        <f t="shared" si="1"/>
        <v>1130.3340806738283</v>
      </c>
      <c r="Q34">
        <f t="shared" si="25"/>
        <v>179.28937238352708</v>
      </c>
      <c r="S34">
        <f t="shared" si="26"/>
        <v>1.2148496841271201</v>
      </c>
      <c r="T34">
        <f t="shared" si="27"/>
        <v>1.3875523550143258E-2</v>
      </c>
      <c r="U34">
        <f t="shared" si="28"/>
        <v>121.48496841271201</v>
      </c>
      <c r="V34">
        <f t="shared" si="77"/>
        <v>682.138097637378</v>
      </c>
      <c r="W34">
        <f t="shared" si="29"/>
        <v>98.114697873778027</v>
      </c>
      <c r="X34">
        <f t="shared" si="78"/>
        <v>0.79207106276164729</v>
      </c>
      <c r="Y34">
        <f t="shared" si="30"/>
        <v>48.33</v>
      </c>
      <c r="Z34">
        <f t="shared" si="31"/>
        <v>1.0123747367726001</v>
      </c>
      <c r="AA34">
        <f t="shared" si="32"/>
        <v>48.928071028219762</v>
      </c>
      <c r="AB34">
        <f t="shared" si="33"/>
        <v>59.440251633582072</v>
      </c>
      <c r="AC34">
        <f t="shared" si="2"/>
        <v>1.2148496841271201</v>
      </c>
      <c r="AD34">
        <f t="shared" si="34"/>
        <v>48.928071028219762</v>
      </c>
      <c r="AI34">
        <f t="shared" si="115"/>
        <v>0.58921548811267166</v>
      </c>
      <c r="AJ34">
        <f t="shared" si="116"/>
        <v>0.76675679298662791</v>
      </c>
      <c r="AK34">
        <f t="shared" si="35"/>
        <v>2.1151615769576302</v>
      </c>
      <c r="AL34">
        <f t="shared" si="3"/>
        <v>0</v>
      </c>
      <c r="AM34">
        <f t="shared" si="4"/>
        <v>2.1151615769576302</v>
      </c>
      <c r="AN34">
        <f t="shared" si="79"/>
        <v>2.1151615769576302</v>
      </c>
      <c r="AO34">
        <f t="shared" si="5"/>
        <v>0</v>
      </c>
      <c r="AP34">
        <f t="shared" si="6"/>
        <v>30</v>
      </c>
      <c r="AQ34">
        <f t="shared" si="80"/>
        <v>30</v>
      </c>
      <c r="AS34">
        <f t="shared" si="81"/>
        <v>1.6946537941136857</v>
      </c>
      <c r="AU34">
        <f t="shared" si="36"/>
        <v>0.89387764481472898</v>
      </c>
      <c r="AW34">
        <f t="shared" si="7"/>
        <v>0.36188465412389548</v>
      </c>
      <c r="AX34">
        <f t="shared" si="7"/>
        <v>5.2051342136585403E-2</v>
      </c>
      <c r="AY34">
        <f t="shared" si="82"/>
        <v>0.41393599626048089</v>
      </c>
      <c r="AZ34">
        <f t="shared" si="37"/>
        <v>0.87425268010798796</v>
      </c>
      <c r="BA34">
        <f t="shared" si="83"/>
        <v>0.12574731989201204</v>
      </c>
      <c r="BB34">
        <f t="shared" si="8"/>
        <v>0.84297672362259124</v>
      </c>
      <c r="BC34">
        <f t="shared" si="84"/>
        <v>0.84297672362259124</v>
      </c>
      <c r="BD34">
        <f t="shared" si="85"/>
        <v>0.79256182430148625</v>
      </c>
      <c r="BE34">
        <f t="shared" si="86"/>
        <v>0.11399739174070969</v>
      </c>
      <c r="BF34">
        <f t="shared" si="9"/>
        <v>25.727221021954747</v>
      </c>
      <c r="BG34">
        <f t="shared" si="87"/>
        <v>9.8114084412345443E-3</v>
      </c>
      <c r="BH34">
        <f t="shared" si="88"/>
        <v>2.1567067647961799E-3</v>
      </c>
      <c r="BI34">
        <f t="shared" si="89"/>
        <v>0.90526398990705559</v>
      </c>
      <c r="BJ34">
        <f t="shared" si="90"/>
        <v>2.3824064459005063E-3</v>
      </c>
      <c r="BK34">
        <f t="shared" si="38"/>
        <v>3.5359881722884711E-3</v>
      </c>
      <c r="BL34">
        <f t="shared" si="39"/>
        <v>9.6569323052178273</v>
      </c>
      <c r="BM34">
        <f t="shared" si="91"/>
        <v>3.6616060468580775E-4</v>
      </c>
      <c r="BN34">
        <f t="shared" si="92"/>
        <v>0.51382082420850328</v>
      </c>
      <c r="BO34">
        <f t="shared" si="93"/>
        <v>1.4985572982434734</v>
      </c>
      <c r="BP34">
        <f t="shared" si="94"/>
        <v>0.58555699606009226</v>
      </c>
      <c r="BQ34">
        <f t="shared" si="40"/>
        <v>1.8858713896045199E-5</v>
      </c>
      <c r="BR34">
        <f t="shared" si="95"/>
        <v>1.0872817140090143</v>
      </c>
      <c r="BS34">
        <f t="shared" si="96"/>
        <v>0.99899272824296403</v>
      </c>
      <c r="BT34">
        <f t="shared" si="97"/>
        <v>1.0883780064358763</v>
      </c>
      <c r="BU34">
        <f t="shared" si="41"/>
        <v>0.63730735602646349</v>
      </c>
      <c r="BV34">
        <f t="shared" si="42"/>
        <v>0.63730735602646349</v>
      </c>
      <c r="BW34">
        <f t="shared" si="43"/>
        <v>0.63730735602646349</v>
      </c>
      <c r="BX34">
        <f t="shared" si="10"/>
        <v>17.706318060996701</v>
      </c>
      <c r="BY34">
        <f t="shared" si="11"/>
        <v>0.18624946815145632</v>
      </c>
      <c r="BZ34">
        <f t="shared" si="12"/>
        <v>33726.774089743107</v>
      </c>
      <c r="CA34">
        <f t="shared" si="13"/>
        <v>0.34414606658800073</v>
      </c>
      <c r="CB34">
        <f t="shared" si="14"/>
        <v>12936.176269525075</v>
      </c>
      <c r="CC34">
        <f t="shared" si="98"/>
        <v>1.6187778227438283E-4</v>
      </c>
      <c r="CD34">
        <f t="shared" si="99"/>
        <v>3.9000705423946925E-4</v>
      </c>
      <c r="CE34">
        <f t="shared" si="100"/>
        <v>-2.8925017961525019</v>
      </c>
      <c r="CF34">
        <f t="shared" si="101"/>
        <v>11.557676323984207</v>
      </c>
      <c r="CG34">
        <f t="shared" si="102"/>
        <v>7.4861572338059852E-3</v>
      </c>
      <c r="CH34">
        <f t="shared" si="15"/>
        <v>32.480001911794865</v>
      </c>
      <c r="CI34" s="11">
        <f t="shared" si="16"/>
        <v>2038678568.8379138</v>
      </c>
      <c r="CJ34" s="18">
        <f t="shared" si="44"/>
        <v>0.22574655075638433</v>
      </c>
      <c r="CK34" s="18">
        <f t="shared" si="17"/>
        <v>45.149310151276865</v>
      </c>
      <c r="CL34">
        <f t="shared" si="103"/>
        <v>3400</v>
      </c>
      <c r="CM34" s="4">
        <f t="shared" si="18"/>
        <v>1152.9067287258565</v>
      </c>
      <c r="CN34" s="11"/>
      <c r="CO34" s="11"/>
      <c r="CP34" s="11"/>
      <c r="CQ34" s="11"/>
      <c r="CR34" s="11"/>
      <c r="CS34" s="11"/>
      <c r="CT34" s="11"/>
      <c r="CU34" s="13">
        <f t="shared" si="19"/>
        <v>1.6946537941136857</v>
      </c>
      <c r="CV34" s="14">
        <v>0.8</v>
      </c>
      <c r="CW34" s="14">
        <f t="shared" si="104"/>
        <v>0.34501237929354839</v>
      </c>
      <c r="CX34" s="14">
        <f t="shared" si="45"/>
        <v>-0.15118166402647931</v>
      </c>
      <c r="CY34" s="14">
        <f t="shared" si="105"/>
        <v>2.0302980965053126E-2</v>
      </c>
      <c r="CZ34" s="14">
        <f t="shared" si="106"/>
        <v>-1.9458238998329449E-4</v>
      </c>
      <c r="DA34" s="14">
        <f t="shared" si="46"/>
        <v>1.7402513374645791E-2</v>
      </c>
      <c r="DB34" s="14">
        <f t="shared" si="47"/>
        <v>0.91775649119524449</v>
      </c>
      <c r="DC34" s="14">
        <f t="shared" si="48"/>
        <v>0.88528716894125026</v>
      </c>
      <c r="DD34" s="14">
        <f t="shared" si="49"/>
        <v>8.5287168941250213E-2</v>
      </c>
      <c r="DE34" s="14">
        <v>0.85</v>
      </c>
      <c r="DF34" s="14">
        <f t="shared" si="50"/>
        <v>0.32471753345275139</v>
      </c>
      <c r="DG34" s="14">
        <f t="shared" si="51"/>
        <v>-0.14228862496609815</v>
      </c>
      <c r="DH34" s="14">
        <f t="shared" si="52"/>
        <v>1.798464749845536E-2</v>
      </c>
      <c r="DI34" s="14">
        <f t="shared" si="53"/>
        <v>-1.4370068546277755E-4</v>
      </c>
      <c r="DJ34" s="14">
        <f t="shared" si="54"/>
        <v>1.5276246796126611E-2</v>
      </c>
      <c r="DK34" s="14">
        <f t="shared" si="107"/>
        <v>0.92679460774926581</v>
      </c>
      <c r="DL34" s="14">
        <f t="shared" si="108"/>
        <v>0.88999766637511712</v>
      </c>
      <c r="DM34" s="14">
        <f t="shared" si="109"/>
        <v>3.9997666375117147E-2</v>
      </c>
      <c r="DN34" s="14">
        <f t="shared" si="110"/>
        <v>-0.90579005132266255</v>
      </c>
      <c r="DO34" s="14">
        <f t="shared" si="111"/>
        <v>0.89415776737303676</v>
      </c>
      <c r="DP34" s="14">
        <f t="shared" si="55"/>
        <v>0.85</v>
      </c>
      <c r="DQ34" s="14">
        <f t="shared" si="56"/>
        <v>0.32471753345275139</v>
      </c>
      <c r="DR34" s="14">
        <f t="shared" si="57"/>
        <v>-0.14228862496609815</v>
      </c>
      <c r="DS34" s="14">
        <f t="shared" si="58"/>
        <v>1.798464749845536E-2</v>
      </c>
      <c r="DT34" s="14">
        <f t="shared" si="59"/>
        <v>-1.4370068546277755E-4</v>
      </c>
      <c r="DU34" s="14">
        <f t="shared" si="60"/>
        <v>1.5276246796126613E-2</v>
      </c>
      <c r="DV34" s="14">
        <f t="shared" si="61"/>
        <v>0.92679460774926581</v>
      </c>
      <c r="DW34" s="14">
        <f t="shared" si="62"/>
        <v>0.88999766637511712</v>
      </c>
      <c r="DX34" s="14">
        <f t="shared" si="63"/>
        <v>3.9997666375117147E-2</v>
      </c>
      <c r="DY34" s="14">
        <f t="shared" si="64"/>
        <v>0.89415776737303676</v>
      </c>
      <c r="DZ34" s="14">
        <f t="shared" si="65"/>
        <v>0.30868143576690443</v>
      </c>
      <c r="EA34" s="14">
        <f t="shared" si="66"/>
        <v>-0.13526173527129451</v>
      </c>
      <c r="EB34" s="14">
        <f t="shared" si="67"/>
        <v>1.6252174412450339E-2</v>
      </c>
      <c r="EC34" s="14">
        <f t="shared" si="68"/>
        <v>-1.115533715197638E-4</v>
      </c>
      <c r="ED34" s="14">
        <f t="shared" si="69"/>
        <v>1.3710721632772069E-2</v>
      </c>
      <c r="EE34" s="14">
        <f t="shared" si="70"/>
        <v>0.93360678641374029</v>
      </c>
      <c r="EF34" s="14">
        <f t="shared" si="71"/>
        <v>0.89390241527566128</v>
      </c>
      <c r="EG34" s="14">
        <f t="shared" si="72"/>
        <v>-2.5535209737548303E-4</v>
      </c>
      <c r="EH34" s="14">
        <f t="shared" si="73"/>
        <v>-0.91157277342494369</v>
      </c>
      <c r="EI34" s="14">
        <f t="shared" si="74"/>
        <v>0.89387764481472898</v>
      </c>
      <c r="EM34">
        <f t="shared" si="20"/>
        <v>1130.3340806738283</v>
      </c>
      <c r="EW34">
        <f t="shared" si="112"/>
        <v>3.5781876221890325</v>
      </c>
      <c r="EX34">
        <f t="shared" si="75"/>
        <v>5.339176010762893E-2</v>
      </c>
      <c r="EY34">
        <f t="shared" si="113"/>
        <v>1.1291318205753784</v>
      </c>
      <c r="EZ34">
        <f t="shared" si="114"/>
        <v>1.415952630331677E-2</v>
      </c>
      <c r="FB34" s="16">
        <v>2093.8000000000002</v>
      </c>
      <c r="FC34" s="16">
        <v>9712.4</v>
      </c>
    </row>
    <row r="35" spans="3:159">
      <c r="C35" s="4">
        <f t="shared" si="76"/>
        <v>1152.9067287258565</v>
      </c>
      <c r="D35" s="4">
        <f>Sheet6!J35</f>
        <v>1199.4820195736322</v>
      </c>
      <c r="E35" s="4">
        <f t="shared" si="21"/>
        <v>1199.4871010503505</v>
      </c>
      <c r="F35" s="4">
        <f t="shared" si="22"/>
        <v>-5.0814767182600917E-3</v>
      </c>
      <c r="G35" s="4">
        <f>Sheet7!D35</f>
        <v>1198.5798784613573</v>
      </c>
      <c r="H35" s="4">
        <f>Sheet7!F35</f>
        <v>-0.82264114756435447</v>
      </c>
      <c r="I35" s="4">
        <f t="shared" si="23"/>
        <v>0.90624366822669511</v>
      </c>
      <c r="J35" s="4">
        <f t="shared" si="24"/>
        <v>1199.4876267595321</v>
      </c>
      <c r="K35" s="4">
        <f t="shared" si="0"/>
        <v>1176.1943741497444</v>
      </c>
      <c r="M35" s="4">
        <f t="shared" si="1"/>
        <v>1176.1943741497444</v>
      </c>
      <c r="Q35">
        <f t="shared" si="25"/>
        <v>187.26009301224423</v>
      </c>
      <c r="S35">
        <f t="shared" si="26"/>
        <v>1.2136410948243823</v>
      </c>
      <c r="T35">
        <f t="shared" si="27"/>
        <v>1.3284477137884736E-2</v>
      </c>
      <c r="U35">
        <f t="shared" si="28"/>
        <v>121.36410948243824</v>
      </c>
      <c r="V35">
        <f t="shared" si="77"/>
        <v>681.45947474389072</v>
      </c>
      <c r="W35">
        <f t="shared" si="29"/>
        <v>83.346686001185631</v>
      </c>
      <c r="X35">
        <f t="shared" si="78"/>
        <v>0.79127399069877558</v>
      </c>
      <c r="Y35">
        <f t="shared" si="30"/>
        <v>48.33</v>
      </c>
      <c r="Z35">
        <f t="shared" si="31"/>
        <v>1.0113675790203187</v>
      </c>
      <c r="AA35">
        <f t="shared" si="32"/>
        <v>48.879395094052001</v>
      </c>
      <c r="AB35">
        <f t="shared" si="33"/>
        <v>59.322042576298813</v>
      </c>
      <c r="AC35">
        <f t="shared" si="2"/>
        <v>1.2136410948243823</v>
      </c>
      <c r="AD35">
        <f t="shared" si="34"/>
        <v>48.879395094052001</v>
      </c>
      <c r="AI35">
        <f t="shared" si="115"/>
        <v>0.58073820454594438</v>
      </c>
      <c r="AJ35">
        <f t="shared" si="116"/>
        <v>0.76058322873410833</v>
      </c>
      <c r="AK35">
        <f t="shared" si="35"/>
        <v>2.0633867383218285</v>
      </c>
      <c r="AL35">
        <f t="shared" si="3"/>
        <v>0</v>
      </c>
      <c r="AM35">
        <f t="shared" si="4"/>
        <v>2.0633867383218285</v>
      </c>
      <c r="AN35">
        <f t="shared" si="79"/>
        <v>2.0633867383218285</v>
      </c>
      <c r="AO35">
        <f t="shared" si="5"/>
        <v>0</v>
      </c>
      <c r="AP35">
        <f t="shared" si="6"/>
        <v>30</v>
      </c>
      <c r="AQ35">
        <f t="shared" si="80"/>
        <v>30</v>
      </c>
      <c r="AS35">
        <f t="shared" si="81"/>
        <v>1.7634098562964684</v>
      </c>
      <c r="AU35">
        <f t="shared" si="36"/>
        <v>0.89052361068624908</v>
      </c>
      <c r="AW35">
        <f t="shared" si="7"/>
        <v>0.36152463433913223</v>
      </c>
      <c r="AX35">
        <f t="shared" si="7"/>
        <v>4.4216686826874643E-2</v>
      </c>
      <c r="AY35">
        <f t="shared" si="82"/>
        <v>0.40574132116600686</v>
      </c>
      <c r="AZ35">
        <f t="shared" si="37"/>
        <v>0.89102247042572325</v>
      </c>
      <c r="BA35">
        <f t="shared" si="83"/>
        <v>0.10897752957427675</v>
      </c>
      <c r="BB35">
        <f t="shared" si="8"/>
        <v>0.85191569298119485</v>
      </c>
      <c r="BC35">
        <f t="shared" si="84"/>
        <v>0.85191569298119485</v>
      </c>
      <c r="BD35">
        <f t="shared" si="85"/>
        <v>0.79157634991802184</v>
      </c>
      <c r="BE35">
        <f t="shared" si="86"/>
        <v>9.6814657258052134E-2</v>
      </c>
      <c r="BF35">
        <f t="shared" si="9"/>
        <v>25.71442051596426</v>
      </c>
      <c r="BG35">
        <f t="shared" si="87"/>
        <v>9.5736271482591302E-3</v>
      </c>
      <c r="BH35">
        <f t="shared" si="88"/>
        <v>2.1517770063469118E-3</v>
      </c>
      <c r="BI35">
        <f t="shared" si="89"/>
        <v>0.90747059675662267</v>
      </c>
      <c r="BJ35">
        <f t="shared" si="90"/>
        <v>2.3711809661244635E-3</v>
      </c>
      <c r="BK35">
        <f t="shared" si="38"/>
        <v>3.5149512736591258E-3</v>
      </c>
      <c r="BL35">
        <f t="shared" si="39"/>
        <v>8.7866760468940743</v>
      </c>
      <c r="BM35">
        <f t="shared" si="91"/>
        <v>4.0003196372553136E-4</v>
      </c>
      <c r="BN35">
        <f t="shared" si="92"/>
        <v>0.57080090240277337</v>
      </c>
      <c r="BO35">
        <f t="shared" si="93"/>
        <v>1.5544608113352683</v>
      </c>
      <c r="BP35">
        <f t="shared" si="94"/>
        <v>0.60597183165660695</v>
      </c>
      <c r="BQ35">
        <f t="shared" si="40"/>
        <v>1.5884441828630254E-5</v>
      </c>
      <c r="BR35">
        <f t="shared" si="95"/>
        <v>1.0874895151229855</v>
      </c>
      <c r="BS35">
        <f t="shared" si="96"/>
        <v>0.9991515168054842</v>
      </c>
      <c r="BT35">
        <f t="shared" si="97"/>
        <v>1.0884130152751388</v>
      </c>
      <c r="BU35">
        <f t="shared" si="41"/>
        <v>0.65954762846516635</v>
      </c>
      <c r="BV35">
        <f t="shared" si="42"/>
        <v>0.65954762846516635</v>
      </c>
      <c r="BW35">
        <f t="shared" si="43"/>
        <v>0.65954762846516635</v>
      </c>
      <c r="BX35">
        <f t="shared" si="10"/>
        <v>17.671105438095122</v>
      </c>
      <c r="BY35">
        <f t="shared" si="11"/>
        <v>0.1652629887523866</v>
      </c>
      <c r="BZ35">
        <f t="shared" si="12"/>
        <v>33620.841029870469</v>
      </c>
      <c r="CA35">
        <f t="shared" si="13"/>
        <v>0.37934518585276567</v>
      </c>
      <c r="CB35">
        <f t="shared" si="14"/>
        <v>11698.978085003018</v>
      </c>
      <c r="CC35">
        <f t="shared" si="98"/>
        <v>1.6187778227438283E-4</v>
      </c>
      <c r="CD35">
        <f t="shared" si="99"/>
        <v>4.3125134206956664E-4</v>
      </c>
      <c r="CE35">
        <f t="shared" si="100"/>
        <v>-2.8560536300365866</v>
      </c>
      <c r="CF35">
        <f t="shared" si="101"/>
        <v>11.423503864603409</v>
      </c>
      <c r="CG35">
        <f t="shared" si="102"/>
        <v>7.6630442625610076E-3</v>
      </c>
      <c r="CH35">
        <f t="shared" si="15"/>
        <v>33.51075388994191</v>
      </c>
      <c r="CI35" s="11">
        <f t="shared" si="16"/>
        <v>2009974437.2138414</v>
      </c>
      <c r="CJ35" s="18">
        <f t="shared" si="44"/>
        <v>0.23290186162246948</v>
      </c>
      <c r="CK35" s="18">
        <f t="shared" si="17"/>
        <v>46.580372324493894</v>
      </c>
      <c r="CL35">
        <f t="shared" si="103"/>
        <v>3600</v>
      </c>
      <c r="CM35" s="4">
        <f t="shared" si="18"/>
        <v>1199.4871010503505</v>
      </c>
      <c r="CN35" s="11"/>
      <c r="CO35" s="11"/>
      <c r="CP35" s="11"/>
      <c r="CQ35" s="11"/>
      <c r="CR35" s="11"/>
      <c r="CS35" s="11"/>
      <c r="CT35" s="11"/>
      <c r="CU35" s="13">
        <f t="shared" si="19"/>
        <v>1.7634098562964684</v>
      </c>
      <c r="CV35" s="14">
        <v>0.8</v>
      </c>
      <c r="CW35" s="14">
        <f t="shared" si="104"/>
        <v>0.35901033727584147</v>
      </c>
      <c r="CX35" s="14">
        <f t="shared" si="45"/>
        <v>-0.15731545721114426</v>
      </c>
      <c r="CY35" s="14">
        <f t="shared" si="105"/>
        <v>2.1983880702570586E-2</v>
      </c>
      <c r="CZ35" s="14">
        <f t="shared" si="106"/>
        <v>-2.3739136156438102E-4</v>
      </c>
      <c r="DA35" s="14">
        <f t="shared" si="46"/>
        <v>1.8966587074583117E-2</v>
      </c>
      <c r="DB35" s="14">
        <f t="shared" si="47"/>
        <v>0.9112586051583984</v>
      </c>
      <c r="DC35" s="14">
        <f t="shared" si="48"/>
        <v>0.88218928053519075</v>
      </c>
      <c r="DD35" s="14">
        <f t="shared" si="49"/>
        <v>8.2189280535190701E-2</v>
      </c>
      <c r="DE35" s="14">
        <v>0.85</v>
      </c>
      <c r="DF35" s="14">
        <f t="shared" si="50"/>
        <v>0.33789208214196848</v>
      </c>
      <c r="DG35" s="14">
        <f t="shared" si="51"/>
        <v>-0.14806160678695932</v>
      </c>
      <c r="DH35" s="14">
        <f t="shared" si="52"/>
        <v>1.9473610587744189E-2</v>
      </c>
      <c r="DI35" s="14">
        <f t="shared" si="53"/>
        <v>-1.7531546088354845E-4</v>
      </c>
      <c r="DJ35" s="14">
        <f t="shared" si="54"/>
        <v>1.6637733121105301E-2</v>
      </c>
      <c r="DK35" s="14">
        <f t="shared" si="107"/>
        <v>0.92097965447101937</v>
      </c>
      <c r="DL35" s="14">
        <f t="shared" si="108"/>
        <v>0.88691033296272503</v>
      </c>
      <c r="DM35" s="14">
        <f t="shared" si="109"/>
        <v>3.6910332962725056E-2</v>
      </c>
      <c r="DN35" s="14">
        <f t="shared" si="110"/>
        <v>-0.90557895144931411</v>
      </c>
      <c r="DO35" s="14">
        <f t="shared" si="111"/>
        <v>0.89075882384816107</v>
      </c>
      <c r="DP35" s="14">
        <f t="shared" si="55"/>
        <v>0.85</v>
      </c>
      <c r="DQ35" s="14">
        <f t="shared" si="56"/>
        <v>0.33789208214196848</v>
      </c>
      <c r="DR35" s="14">
        <f t="shared" si="57"/>
        <v>-0.14806160678695932</v>
      </c>
      <c r="DS35" s="14">
        <f t="shared" si="58"/>
        <v>1.9473610587744189E-2</v>
      </c>
      <c r="DT35" s="14">
        <f t="shared" si="59"/>
        <v>-1.7531546088354845E-4</v>
      </c>
      <c r="DU35" s="14">
        <f t="shared" si="60"/>
        <v>1.6637733121105305E-2</v>
      </c>
      <c r="DV35" s="14">
        <f t="shared" si="61"/>
        <v>0.92097965447101937</v>
      </c>
      <c r="DW35" s="14">
        <f t="shared" si="62"/>
        <v>0.88691033296272503</v>
      </c>
      <c r="DX35" s="14">
        <f t="shared" si="63"/>
        <v>3.6910332962725056E-2</v>
      </c>
      <c r="DY35" s="14">
        <f t="shared" si="64"/>
        <v>0.89075882384816107</v>
      </c>
      <c r="DZ35" s="14">
        <f t="shared" si="65"/>
        <v>0.32243101289741566</v>
      </c>
      <c r="EA35" s="14">
        <f t="shared" si="66"/>
        <v>-0.14128668995410171</v>
      </c>
      <c r="EB35" s="14">
        <f t="shared" si="67"/>
        <v>1.773225901092592E-2</v>
      </c>
      <c r="EC35" s="14">
        <f t="shared" si="68"/>
        <v>-1.3871204692672264E-4</v>
      </c>
      <c r="ED35" s="14">
        <f t="shared" si="69"/>
        <v>1.5046932951436782E-2</v>
      </c>
      <c r="EE35" s="14">
        <f t="shared" si="70"/>
        <v>0.92778391124340076</v>
      </c>
      <c r="EF35" s="14">
        <f t="shared" si="71"/>
        <v>0.89054458340965215</v>
      </c>
      <c r="EG35" s="14">
        <f t="shared" si="72"/>
        <v>-2.1424043850892804E-4</v>
      </c>
      <c r="EH35" s="14">
        <f t="shared" si="73"/>
        <v>-0.91083524734507082</v>
      </c>
      <c r="EI35" s="14">
        <f t="shared" si="74"/>
        <v>0.89052361068624908</v>
      </c>
      <c r="EM35">
        <f t="shared" si="20"/>
        <v>1176.1943741497444</v>
      </c>
      <c r="EW35">
        <f t="shared" si="112"/>
        <v>3.7375706008786875</v>
      </c>
      <c r="EX35">
        <f t="shared" si="75"/>
        <v>5.5769985807887591E-2</v>
      </c>
      <c r="EY35">
        <f t="shared" si="113"/>
        <v>1.1370520567912896</v>
      </c>
      <c r="EZ35">
        <f t="shared" si="114"/>
        <v>1.4258847561458737E-2</v>
      </c>
      <c r="FB35" s="16">
        <v>2189.6999999999998</v>
      </c>
      <c r="FC35" s="16">
        <v>9961.2999999999993</v>
      </c>
    </row>
    <row r="36" spans="3:159">
      <c r="C36" s="4">
        <f t="shared" si="76"/>
        <v>1199.4871010503505</v>
      </c>
      <c r="D36" s="4">
        <f>Sheet6!J36</f>
        <v>1247.667455274847</v>
      </c>
      <c r="E36" s="4">
        <f t="shared" si="21"/>
        <v>1247.6944971336379</v>
      </c>
      <c r="F36" s="4">
        <f t="shared" si="22"/>
        <v>-2.7041858790880724E-2</v>
      </c>
      <c r="G36" s="4">
        <f>Sheet7!D36</f>
        <v>1246.9433435794665</v>
      </c>
      <c r="H36" s="4">
        <f>Sheet7!F36</f>
        <v>-0.65192870568148464</v>
      </c>
      <c r="I36" s="4">
        <f t="shared" si="23"/>
        <v>0.86297024461427396</v>
      </c>
      <c r="J36" s="4">
        <f t="shared" si="24"/>
        <v>1247.6987910699797</v>
      </c>
      <c r="K36" s="4">
        <f t="shared" si="0"/>
        <v>1223.5772781625988</v>
      </c>
      <c r="M36" s="4">
        <f t="shared" si="1"/>
        <v>1223.5772781625988</v>
      </c>
      <c r="Q36">
        <f t="shared" si="25"/>
        <v>195.52608816255221</v>
      </c>
      <c r="S36">
        <f t="shared" si="26"/>
        <v>1.2123936419603705</v>
      </c>
      <c r="T36">
        <f t="shared" si="27"/>
        <v>1.2721900077014951E-2</v>
      </c>
      <c r="U36">
        <f t="shared" si="28"/>
        <v>121.23936419603704</v>
      </c>
      <c r="V36">
        <f t="shared" si="77"/>
        <v>680.75902996074808</v>
      </c>
      <c r="W36">
        <f t="shared" si="29"/>
        <v>69.301166320013266</v>
      </c>
      <c r="X36">
        <f t="shared" si="78"/>
        <v>0.79044739118374485</v>
      </c>
      <c r="Y36">
        <f t="shared" si="30"/>
        <v>48.33</v>
      </c>
      <c r="Z36">
        <f t="shared" si="31"/>
        <v>1.0103280349669754</v>
      </c>
      <c r="AA36">
        <f t="shared" si="32"/>
        <v>48.829153929953918</v>
      </c>
      <c r="AB36">
        <f t="shared" si="33"/>
        <v>59.200155766980366</v>
      </c>
      <c r="AC36">
        <f t="shared" si="2"/>
        <v>1.2123936419603705</v>
      </c>
      <c r="AD36">
        <f t="shared" si="34"/>
        <v>48.829153929953918</v>
      </c>
      <c r="AI36">
        <f t="shared" si="115"/>
        <v>0.57231525934933858</v>
      </c>
      <c r="AJ36">
        <f t="shared" si="116"/>
        <v>0.75438383658034991</v>
      </c>
      <c r="AK36">
        <f t="shared" si="35"/>
        <v>2.0125547712291754</v>
      </c>
      <c r="AL36">
        <f t="shared" si="3"/>
        <v>0</v>
      </c>
      <c r="AM36">
        <f t="shared" si="4"/>
        <v>2.0125547712291754</v>
      </c>
      <c r="AN36">
        <f t="shared" si="79"/>
        <v>2.0125547712291754</v>
      </c>
      <c r="AO36">
        <f t="shared" si="5"/>
        <v>0</v>
      </c>
      <c r="AP36">
        <f t="shared" si="6"/>
        <v>30</v>
      </c>
      <c r="AQ36">
        <f t="shared" si="80"/>
        <v>30</v>
      </c>
      <c r="AS36">
        <f t="shared" si="81"/>
        <v>1.8344486928974495</v>
      </c>
      <c r="AU36">
        <f t="shared" si="36"/>
        <v>0.88716675420554603</v>
      </c>
      <c r="AW36">
        <f t="shared" si="7"/>
        <v>0.36115303770941992</v>
      </c>
      <c r="AX36">
        <f t="shared" si="7"/>
        <v>3.6765324632890499E-2</v>
      </c>
      <c r="AY36">
        <f t="shared" si="82"/>
        <v>0.39791836234231043</v>
      </c>
      <c r="AZ36">
        <f t="shared" si="37"/>
        <v>0.90760586061805559</v>
      </c>
      <c r="BA36">
        <f t="shared" si="83"/>
        <v>9.2394139381944407E-2</v>
      </c>
      <c r="BB36">
        <f t="shared" si="8"/>
        <v>0.86028242807291089</v>
      </c>
      <c r="BC36">
        <f t="shared" si="84"/>
        <v>0.86028242807291089</v>
      </c>
      <c r="BD36">
        <f t="shared" si="85"/>
        <v>0.79055944376076803</v>
      </c>
      <c r="BE36">
        <f t="shared" si="86"/>
        <v>8.0478831843157642E-2</v>
      </c>
      <c r="BF36">
        <f t="shared" si="9"/>
        <v>25.701201709063735</v>
      </c>
      <c r="BG36">
        <f t="shared" si="87"/>
        <v>9.3401798505793349E-3</v>
      </c>
      <c r="BH36">
        <f t="shared" si="88"/>
        <v>2.146879819405013E-3</v>
      </c>
      <c r="BI36">
        <f t="shared" si="89"/>
        <v>0.90964158629252112</v>
      </c>
      <c r="BJ36">
        <f t="shared" si="90"/>
        <v>2.3601381596406287E-3</v>
      </c>
      <c r="BK36">
        <f t="shared" si="38"/>
        <v>3.4940873375852782E-3</v>
      </c>
      <c r="BL36">
        <f t="shared" si="39"/>
        <v>7.8968178451949074</v>
      </c>
      <c r="BM36">
        <f t="shared" si="91"/>
        <v>4.4246776436807094E-4</v>
      </c>
      <c r="BN36">
        <f t="shared" si="92"/>
        <v>0.64455070938004533</v>
      </c>
      <c r="BO36">
        <f t="shared" si="93"/>
        <v>1.6268380875081305</v>
      </c>
      <c r="BP36">
        <f t="shared" si="94"/>
        <v>0.62944295860835131</v>
      </c>
      <c r="BQ36">
        <f t="shared" si="40"/>
        <v>1.3095325998937425E-5</v>
      </c>
      <c r="BR36">
        <f t="shared" si="95"/>
        <v>1.087684417586734</v>
      </c>
      <c r="BS36">
        <f t="shared" si="96"/>
        <v>0.99930044475747581</v>
      </c>
      <c r="BT36">
        <f t="shared" si="97"/>
        <v>1.0884458455842161</v>
      </c>
      <c r="BU36">
        <f t="shared" si="41"/>
        <v>0.68511457332949766</v>
      </c>
      <c r="BV36">
        <f t="shared" si="42"/>
        <v>0.68511457332949766</v>
      </c>
      <c r="BW36">
        <f t="shared" si="43"/>
        <v>0.68511457332949766</v>
      </c>
      <c r="BX36">
        <f t="shared" si="10"/>
        <v>17.634797270583718</v>
      </c>
      <c r="BY36">
        <f t="shared" si="11"/>
        <v>0.14349631502887752</v>
      </c>
      <c r="BZ36">
        <f t="shared" si="12"/>
        <v>33511.37227713631</v>
      </c>
      <c r="CA36">
        <f t="shared" si="13"/>
        <v>0.4244775816903088</v>
      </c>
      <c r="CB36">
        <f t="shared" si="14"/>
        <v>10421.047733468527</v>
      </c>
      <c r="CC36">
        <f t="shared" si="98"/>
        <v>1.6187778227438283E-4</v>
      </c>
      <c r="CD36">
        <f t="shared" si="99"/>
        <v>4.8413558108909677E-4</v>
      </c>
      <c r="CE36">
        <f t="shared" si="100"/>
        <v>-2.8138385509211021</v>
      </c>
      <c r="CF36">
        <f t="shared" si="101"/>
        <v>11.267881015588522</v>
      </c>
      <c r="CG36">
        <f t="shared" si="102"/>
        <v>7.8761775056362809E-3</v>
      </c>
      <c r="CH36">
        <f t="shared" si="15"/>
        <v>34.682573512560396</v>
      </c>
      <c r="CI36" s="11">
        <f t="shared" si="16"/>
        <v>1983101104.8542113</v>
      </c>
      <c r="CJ36" s="18">
        <f t="shared" si="44"/>
        <v>0.24103698041643776</v>
      </c>
      <c r="CK36" s="18">
        <f t="shared" si="17"/>
        <v>48.207396083287549</v>
      </c>
      <c r="CL36">
        <f t="shared" si="103"/>
        <v>3800</v>
      </c>
      <c r="CM36" s="4">
        <f t="shared" si="18"/>
        <v>1247.6944971336379</v>
      </c>
      <c r="CN36" s="11"/>
      <c r="CO36" s="11"/>
      <c r="CP36" s="11"/>
      <c r="CQ36" s="11"/>
      <c r="CR36" s="11"/>
      <c r="CS36" s="11"/>
      <c r="CT36" s="11"/>
      <c r="CU36" s="13">
        <f t="shared" si="19"/>
        <v>1.8344486928974495</v>
      </c>
      <c r="CV36" s="14">
        <v>0.8</v>
      </c>
      <c r="CW36" s="14">
        <f t="shared" si="104"/>
        <v>0.37347304235642032</v>
      </c>
      <c r="CX36" s="14">
        <f t="shared" si="45"/>
        <v>-0.16365289885565343</v>
      </c>
      <c r="CY36" s="14">
        <f t="shared" si="105"/>
        <v>2.379079584011386E-2</v>
      </c>
      <c r="CZ36" s="14">
        <f t="shared" si="106"/>
        <v>-2.8921874685673671E-4</v>
      </c>
      <c r="DA36" s="14">
        <f t="shared" si="46"/>
        <v>2.0668947346597397E-2</v>
      </c>
      <c r="DB36" s="14">
        <f t="shared" si="47"/>
        <v>0.90432487898998115</v>
      </c>
      <c r="DC36" s="14">
        <f t="shared" si="48"/>
        <v>0.87911855903937919</v>
      </c>
      <c r="DD36" s="14">
        <f t="shared" si="49"/>
        <v>7.9118559039379144E-2</v>
      </c>
      <c r="DE36" s="14">
        <v>0.85</v>
      </c>
      <c r="DF36" s="14">
        <f t="shared" si="50"/>
        <v>0.35150403986486617</v>
      </c>
      <c r="DG36" s="14">
        <f t="shared" si="51"/>
        <v>-0.15402625774649734</v>
      </c>
      <c r="DH36" s="14">
        <f t="shared" si="52"/>
        <v>2.1074199775325767E-2</v>
      </c>
      <c r="DI36" s="14">
        <f t="shared" si="53"/>
        <v>-2.1359040854399385E-4</v>
      </c>
      <c r="DJ36" s="14">
        <f t="shared" si="54"/>
        <v>1.8117789852046592E-2</v>
      </c>
      <c r="DK36" s="14">
        <f t="shared" si="107"/>
        <v>0.91476944336701516</v>
      </c>
      <c r="DL36" s="14">
        <f t="shared" si="108"/>
        <v>0.88383513297536953</v>
      </c>
      <c r="DM36" s="14">
        <f t="shared" si="109"/>
        <v>3.3835132975369553E-2</v>
      </c>
      <c r="DN36" s="14">
        <f t="shared" si="110"/>
        <v>-0.90566852128019304</v>
      </c>
      <c r="DO36" s="14">
        <f t="shared" si="111"/>
        <v>0.88735929004967784</v>
      </c>
      <c r="DP36" s="14">
        <f t="shared" si="55"/>
        <v>0.85</v>
      </c>
      <c r="DQ36" s="14">
        <f t="shared" si="56"/>
        <v>0.35150403986486617</v>
      </c>
      <c r="DR36" s="14">
        <f t="shared" si="57"/>
        <v>-0.15402625774649734</v>
      </c>
      <c r="DS36" s="14">
        <f t="shared" si="58"/>
        <v>2.1074199775325767E-2</v>
      </c>
      <c r="DT36" s="14">
        <f t="shared" si="59"/>
        <v>-2.1359040854399385E-4</v>
      </c>
      <c r="DU36" s="14">
        <f t="shared" si="60"/>
        <v>1.8117789852046592E-2</v>
      </c>
      <c r="DV36" s="14">
        <f t="shared" si="61"/>
        <v>0.91476944336701516</v>
      </c>
      <c r="DW36" s="14">
        <f t="shared" si="62"/>
        <v>0.88383513297536953</v>
      </c>
      <c r="DX36" s="14">
        <f t="shared" si="63"/>
        <v>3.3835132975369553E-2</v>
      </c>
      <c r="DY36" s="14">
        <f t="shared" si="64"/>
        <v>0.88735929004967784</v>
      </c>
      <c r="DZ36" s="14">
        <f t="shared" si="65"/>
        <v>0.33670513988579465</v>
      </c>
      <c r="EA36" s="14">
        <f t="shared" si="66"/>
        <v>-0.14754149818749648</v>
      </c>
      <c r="EB36" s="14">
        <f t="shared" si="67"/>
        <v>1.9337037668996606E-2</v>
      </c>
      <c r="EC36" s="14">
        <f t="shared" si="68"/>
        <v>-1.7225779069940527E-4</v>
      </c>
      <c r="ED36" s="14">
        <f t="shared" si="69"/>
        <v>1.6512236500990759E-2</v>
      </c>
      <c r="EE36" s="14">
        <f t="shared" si="70"/>
        <v>0.92151149913727604</v>
      </c>
      <c r="EF36" s="14">
        <f t="shared" si="71"/>
        <v>0.88718401308433681</v>
      </c>
      <c r="EG36" s="14">
        <f t="shared" si="72"/>
        <v>-1.7527696534103132E-4</v>
      </c>
      <c r="EH36" s="14">
        <f t="shared" si="73"/>
        <v>-0.91036017803030611</v>
      </c>
      <c r="EI36" s="14">
        <f t="shared" si="74"/>
        <v>0.88716675420554603</v>
      </c>
      <c r="EM36">
        <f t="shared" si="20"/>
        <v>1223.5772781625988</v>
      </c>
      <c r="EW36">
        <f t="shared" si="112"/>
        <v>3.9030340806648223</v>
      </c>
      <c r="EX36">
        <f t="shared" si="75"/>
        <v>5.8238941422325212E-2</v>
      </c>
      <c r="EY36">
        <f t="shared" si="113"/>
        <v>1.1454364529055914</v>
      </c>
      <c r="EZ36">
        <f t="shared" si="114"/>
        <v>1.4363989472398229E-2</v>
      </c>
    </row>
    <row r="37" spans="3:159">
      <c r="C37" s="4">
        <f t="shared" si="76"/>
        <v>1247.6944971336379</v>
      </c>
      <c r="D37" s="4">
        <f>Sheet6!J37</f>
        <v>1297.7219417753315</v>
      </c>
      <c r="E37" s="4">
        <f t="shared" si="21"/>
        <v>1297.7998623625397</v>
      </c>
      <c r="F37" s="4">
        <f t="shared" si="22"/>
        <v>-7.7920587208154757E-2</v>
      </c>
      <c r="G37" s="4">
        <f>Sheet7!D37</f>
        <v>1297.4736740655921</v>
      </c>
      <c r="H37" s="4">
        <f>Sheet7!F37</f>
        <v>-0.21978947312095443</v>
      </c>
      <c r="I37" s="4">
        <f t="shared" si="23"/>
        <v>0.57143510955063381</v>
      </c>
      <c r="J37" s="4">
        <f t="shared" si="24"/>
        <v>1297.8583012427598</v>
      </c>
      <c r="K37" s="4">
        <f t="shared" si="0"/>
        <v>1272.7082194544846</v>
      </c>
      <c r="M37" s="4">
        <f t="shared" si="1"/>
        <v>1272.7082194544846</v>
      </c>
      <c r="Q37">
        <f t="shared" si="25"/>
        <v>204.12875535925932</v>
      </c>
      <c r="S37">
        <f t="shared" si="26"/>
        <v>1.2111015224189761</v>
      </c>
      <c r="T37">
        <f t="shared" si="27"/>
        <v>1.2184462397037672E-2</v>
      </c>
      <c r="U37">
        <f t="shared" si="28"/>
        <v>121.11015224189761</v>
      </c>
      <c r="V37">
        <f t="shared" si="77"/>
        <v>680.03350483825511</v>
      </c>
      <c r="W37">
        <f t="shared" si="29"/>
        <v>55.891645543042067</v>
      </c>
      <c r="X37">
        <f t="shared" si="78"/>
        <v>0.78958712446407409</v>
      </c>
      <c r="Y37">
        <f t="shared" si="30"/>
        <v>48.33</v>
      </c>
      <c r="Z37">
        <f t="shared" si="31"/>
        <v>1.0092512686824802</v>
      </c>
      <c r="AA37">
        <f t="shared" si="32"/>
        <v>48.777113815424265</v>
      </c>
      <c r="AB37">
        <f t="shared" si="33"/>
        <v>59.074036801063997</v>
      </c>
      <c r="AC37">
        <f t="shared" si="2"/>
        <v>1.2111015224189761</v>
      </c>
      <c r="AD37">
        <f t="shared" si="34"/>
        <v>48.777113815424265</v>
      </c>
      <c r="AI37">
        <f t="shared" si="115"/>
        <v>0.56392009510663099</v>
      </c>
      <c r="AJ37">
        <f t="shared" si="116"/>
        <v>0.74813920952891311</v>
      </c>
      <c r="AK37">
        <f t="shared" si="35"/>
        <v>1.9624985883253157</v>
      </c>
      <c r="AL37">
        <f t="shared" si="3"/>
        <v>0</v>
      </c>
      <c r="AM37">
        <f t="shared" si="4"/>
        <v>1.9624985883253157</v>
      </c>
      <c r="AN37">
        <f t="shared" si="79"/>
        <v>1.9624985883253157</v>
      </c>
      <c r="AO37">
        <f t="shared" si="5"/>
        <v>0</v>
      </c>
      <c r="AP37">
        <f t="shared" si="6"/>
        <v>30</v>
      </c>
      <c r="AQ37">
        <f t="shared" si="80"/>
        <v>30</v>
      </c>
      <c r="AS37">
        <f t="shared" si="81"/>
        <v>1.9081082750442049</v>
      </c>
      <c r="AU37">
        <f t="shared" si="36"/>
        <v>0.88380630584429143</v>
      </c>
      <c r="AW37">
        <f t="shared" si="7"/>
        <v>0.36076813557754811</v>
      </c>
      <c r="AX37">
        <f t="shared" si="7"/>
        <v>2.9651369547917233E-2</v>
      </c>
      <c r="AY37">
        <f t="shared" si="82"/>
        <v>0.39041950512546536</v>
      </c>
      <c r="AZ37">
        <f t="shared" si="37"/>
        <v>0.9240525405143668</v>
      </c>
      <c r="BA37">
        <f t="shared" si="83"/>
        <v>7.5947459485633195E-2</v>
      </c>
      <c r="BB37">
        <f t="shared" si="8"/>
        <v>0.86814962941140439</v>
      </c>
      <c r="BC37">
        <f t="shared" si="84"/>
        <v>0.86814962941140439</v>
      </c>
      <c r="BD37">
        <f t="shared" si="85"/>
        <v>0.78950640171388364</v>
      </c>
      <c r="BE37">
        <f t="shared" si="86"/>
        <v>6.4889173319556445E-2</v>
      </c>
      <c r="BF37">
        <f t="shared" si="9"/>
        <v>25.687502413414553</v>
      </c>
      <c r="BG37">
        <f t="shared" si="87"/>
        <v>9.1102995825286907E-3</v>
      </c>
      <c r="BH37">
        <f t="shared" si="88"/>
        <v>2.1420016262748971E-3</v>
      </c>
      <c r="BI37">
        <f t="shared" si="89"/>
        <v>0.91178383861662526</v>
      </c>
      <c r="BJ37">
        <f t="shared" si="90"/>
        <v>2.3492428090464736E-3</v>
      </c>
      <c r="BK37">
        <f t="shared" si="38"/>
        <v>3.4733245065566238E-3</v>
      </c>
      <c r="BL37">
        <f t="shared" si="39"/>
        <v>6.9735296579031942</v>
      </c>
      <c r="BM37">
        <f t="shared" si="91"/>
        <v>4.9807266577267062E-4</v>
      </c>
      <c r="BN37">
        <f t="shared" si="92"/>
        <v>0.74516413633888345</v>
      </c>
      <c r="BO37">
        <f t="shared" si="93"/>
        <v>1.7256130554938722</v>
      </c>
      <c r="BP37">
        <f t="shared" si="94"/>
        <v>0.65713449230973697</v>
      </c>
      <c r="BQ37">
        <f t="shared" si="40"/>
        <v>1.0471040233770907E-5</v>
      </c>
      <c r="BR37">
        <f t="shared" si="95"/>
        <v>1.0878678349370154</v>
      </c>
      <c r="BS37">
        <f t="shared" si="96"/>
        <v>0.99944059298381194</v>
      </c>
      <c r="BT37">
        <f t="shared" si="97"/>
        <v>1.0884767364603489</v>
      </c>
      <c r="BU37">
        <f t="shared" si="41"/>
        <v>0.71527560760483078</v>
      </c>
      <c r="BV37">
        <f t="shared" si="42"/>
        <v>0.71527560760483078</v>
      </c>
      <c r="BW37">
        <f t="shared" si="43"/>
        <v>0.71527560760483078</v>
      </c>
      <c r="BX37">
        <f t="shared" si="10"/>
        <v>17.597228410044476</v>
      </c>
      <c r="BY37">
        <f t="shared" si="11"/>
        <v>0.12084035938365471</v>
      </c>
      <c r="BZ37">
        <f t="shared" si="12"/>
        <v>33397.85090762125</v>
      </c>
      <c r="CA37">
        <f t="shared" si="13"/>
        <v>0.48498527617714088</v>
      </c>
      <c r="CB37">
        <f t="shared" si="14"/>
        <v>9090.0003285786242</v>
      </c>
      <c r="CC37">
        <f t="shared" si="98"/>
        <v>1.6187778227438283E-4</v>
      </c>
      <c r="CD37">
        <f t="shared" si="99"/>
        <v>5.5502748268755045E-4</v>
      </c>
      <c r="CE37">
        <f t="shared" si="100"/>
        <v>-2.7636217258288598</v>
      </c>
      <c r="CF37">
        <f t="shared" si="101"/>
        <v>11.082538568306093</v>
      </c>
      <c r="CG37">
        <f t="shared" si="102"/>
        <v>8.1418200102286488E-3</v>
      </c>
      <c r="CH37">
        <f t="shared" si="15"/>
        <v>36.04943752041509</v>
      </c>
      <c r="CI37" s="11">
        <f t="shared" si="16"/>
        <v>1958918192.9431248</v>
      </c>
      <c r="CJ37" s="18">
        <f t="shared" si="44"/>
        <v>0.25052682614450905</v>
      </c>
      <c r="CK37" s="18">
        <f t="shared" si="17"/>
        <v>50.10536522890181</v>
      </c>
      <c r="CL37">
        <f t="shared" si="103"/>
        <v>4000</v>
      </c>
      <c r="CM37" s="4">
        <f t="shared" si="18"/>
        <v>1297.7998623625397</v>
      </c>
      <c r="CN37" s="11"/>
      <c r="CO37" s="11"/>
      <c r="CP37" s="11"/>
      <c r="CQ37" s="11"/>
      <c r="CR37" s="11"/>
      <c r="CS37" s="11"/>
      <c r="CT37" s="11"/>
      <c r="CU37" s="13">
        <f t="shared" si="19"/>
        <v>1.9081082750442049</v>
      </c>
      <c r="CV37" s="14">
        <v>0.8</v>
      </c>
      <c r="CW37" s="14">
        <f t="shared" si="104"/>
        <v>0.38846930164105603</v>
      </c>
      <c r="CX37" s="14">
        <f t="shared" si="45"/>
        <v>-0.17022413968320294</v>
      </c>
      <c r="CY37" s="14">
        <f t="shared" si="105"/>
        <v>2.5739722522589825E-2</v>
      </c>
      <c r="CZ37" s="14">
        <f t="shared" si="106"/>
        <v>-3.5213862722621557E-4</v>
      </c>
      <c r="DA37" s="14">
        <f t="shared" si="46"/>
        <v>2.2529527187373388E-2</v>
      </c>
      <c r="DB37" s="14">
        <f t="shared" si="47"/>
        <v>0.89690533717294152</v>
      </c>
      <c r="DC37" s="14">
        <f t="shared" si="48"/>
        <v>0.87607457464495109</v>
      </c>
      <c r="DD37" s="14">
        <f t="shared" si="49"/>
        <v>7.6074574644951043E-2</v>
      </c>
      <c r="DE37" s="14">
        <v>0.85</v>
      </c>
      <c r="DF37" s="14">
        <f t="shared" si="50"/>
        <v>0.36561816625040572</v>
      </c>
      <c r="DG37" s="14">
        <f t="shared" si="51"/>
        <v>-0.16021095499595572</v>
      </c>
      <c r="DH37" s="14">
        <f t="shared" si="52"/>
        <v>2.2800584656688567E-2</v>
      </c>
      <c r="DI37" s="14">
        <f t="shared" si="53"/>
        <v>-2.6005725448573799E-4</v>
      </c>
      <c r="DJ37" s="14">
        <f t="shared" si="54"/>
        <v>1.9733334935129149E-2</v>
      </c>
      <c r="DK37" s="14">
        <f t="shared" si="107"/>
        <v>0.90811808438168806</v>
      </c>
      <c r="DL37" s="14">
        <f t="shared" si="108"/>
        <v>0.88076988523497035</v>
      </c>
      <c r="DM37" s="14">
        <f t="shared" si="109"/>
        <v>3.0769885234970373E-2</v>
      </c>
      <c r="DN37" s="14">
        <f t="shared" si="110"/>
        <v>-0.90609378819961461</v>
      </c>
      <c r="DO37" s="14">
        <f t="shared" si="111"/>
        <v>0.88395883035034306</v>
      </c>
      <c r="DP37" s="14">
        <f t="shared" si="55"/>
        <v>0.85</v>
      </c>
      <c r="DQ37" s="14">
        <f t="shared" si="56"/>
        <v>0.36561816625040572</v>
      </c>
      <c r="DR37" s="14">
        <f t="shared" si="57"/>
        <v>-0.16021095499595572</v>
      </c>
      <c r="DS37" s="14">
        <f t="shared" si="58"/>
        <v>2.2800584656688567E-2</v>
      </c>
      <c r="DT37" s="14">
        <f t="shared" si="59"/>
        <v>-2.6005725448573799E-4</v>
      </c>
      <c r="DU37" s="14">
        <f t="shared" si="60"/>
        <v>1.9733334935129149E-2</v>
      </c>
      <c r="DV37" s="14">
        <f t="shared" si="61"/>
        <v>0.90811808438168806</v>
      </c>
      <c r="DW37" s="14">
        <f t="shared" si="62"/>
        <v>0.88076988523497035</v>
      </c>
      <c r="DX37" s="14">
        <f t="shared" si="63"/>
        <v>3.0769885234970373E-2</v>
      </c>
      <c r="DY37" s="14">
        <f t="shared" si="64"/>
        <v>0.88395883035034306</v>
      </c>
      <c r="DZ37" s="14">
        <f t="shared" si="65"/>
        <v>0.35157230251286015</v>
      </c>
      <c r="EA37" s="14">
        <f t="shared" si="66"/>
        <v>-0.15405616989265195</v>
      </c>
      <c r="EB37" s="14">
        <f t="shared" si="67"/>
        <v>2.1082385856879243E-2</v>
      </c>
      <c r="EC37" s="14">
        <f t="shared" si="68"/>
        <v>-2.1379788711228343E-4</v>
      </c>
      <c r="ED37" s="14">
        <f t="shared" si="69"/>
        <v>1.8125403425264284E-2</v>
      </c>
      <c r="EE37" s="14">
        <f t="shared" si="70"/>
        <v>0.9147377896281188</v>
      </c>
      <c r="EF37" s="14">
        <f t="shared" si="71"/>
        <v>0.88382000531668381</v>
      </c>
      <c r="EG37" s="14">
        <f t="shared" si="72"/>
        <v>-1.3882503365925114E-4</v>
      </c>
      <c r="EH37" s="14">
        <f t="shared" si="73"/>
        <v>-0.91018182751742971</v>
      </c>
      <c r="EI37" s="14">
        <f t="shared" si="74"/>
        <v>0.88380630584429143</v>
      </c>
      <c r="EM37">
        <f t="shared" si="20"/>
        <v>1272.7082194544846</v>
      </c>
      <c r="EW37">
        <f t="shared" si="112"/>
        <v>4.0753719381620526</v>
      </c>
      <c r="EX37">
        <f t="shared" si="75"/>
        <v>6.0810472743906864E-2</v>
      </c>
      <c r="EY37">
        <f t="shared" si="113"/>
        <v>1.15434414736862</v>
      </c>
      <c r="EZ37">
        <f t="shared" si="114"/>
        <v>1.4475693643472683E-2</v>
      </c>
    </row>
    <row r="38" spans="3:159">
      <c r="C38" s="4">
        <f t="shared" si="76"/>
        <v>1297.7998623625397</v>
      </c>
      <c r="D38" s="4">
        <f>Sheet6!J38</f>
        <v>1349.9997621719626</v>
      </c>
      <c r="E38" s="4">
        <f t="shared" si="21"/>
        <v>1350.1997584355402</v>
      </c>
      <c r="F38" s="4">
        <f t="shared" si="22"/>
        <v>-0.19999626357753186</v>
      </c>
      <c r="G38" s="4">
        <f>Sheet7!D38</f>
        <v>1350.8180388433314</v>
      </c>
      <c r="H38" s="4">
        <f>Sheet7!F38</f>
        <v>0.70728720891429475</v>
      </c>
      <c r="I38" s="4">
        <f t="shared" si="23"/>
        <v>1.1087734799700748</v>
      </c>
      <c r="J38" s="4">
        <f t="shared" si="24"/>
        <v>1350.1801382967442</v>
      </c>
      <c r="K38" s="4">
        <f t="shared" si="0"/>
        <v>1323.899812267251</v>
      </c>
      <c r="M38" s="4">
        <f t="shared" si="1"/>
        <v>1323.899812267251</v>
      </c>
      <c r="Q38">
        <f t="shared" si="25"/>
        <v>213.12538991437157</v>
      </c>
      <c r="S38">
        <f t="shared" si="26"/>
        <v>1.2097566736725556</v>
      </c>
      <c r="T38">
        <f t="shared" si="27"/>
        <v>1.1668697965141708E-2</v>
      </c>
      <c r="U38">
        <f t="shared" si="28"/>
        <v>120.97566736725555</v>
      </c>
      <c r="V38">
        <f t="shared" si="77"/>
        <v>679.27837226713996</v>
      </c>
      <c r="W38">
        <f t="shared" si="29"/>
        <v>43.02786876715664</v>
      </c>
      <c r="X38">
        <f t="shared" si="78"/>
        <v>0.78868746100856291</v>
      </c>
      <c r="Y38">
        <f t="shared" si="30"/>
        <v>48.33</v>
      </c>
      <c r="Z38">
        <f t="shared" si="31"/>
        <v>1.0081305613937963</v>
      </c>
      <c r="AA38">
        <f t="shared" si="32"/>
        <v>48.722950032162174</v>
      </c>
      <c r="AB38">
        <f t="shared" si="33"/>
        <v>58.942913962422644</v>
      </c>
      <c r="AC38">
        <f t="shared" si="2"/>
        <v>1.2097566736725556</v>
      </c>
      <c r="AD38">
        <f t="shared" si="34"/>
        <v>48.722950032162174</v>
      </c>
      <c r="AI38">
        <f t="shared" si="115"/>
        <v>0.55551687886559087</v>
      </c>
      <c r="AJ38">
        <f t="shared" si="116"/>
        <v>0.74182209315663983</v>
      </c>
      <c r="AK38">
        <f t="shared" si="35"/>
        <v>1.9130043791347267</v>
      </c>
      <c r="AL38">
        <f t="shared" si="3"/>
        <v>0</v>
      </c>
      <c r="AM38">
        <f t="shared" si="4"/>
        <v>1.9130043791347267</v>
      </c>
      <c r="AN38">
        <f t="shared" si="79"/>
        <v>1.9130043791347267</v>
      </c>
      <c r="AO38">
        <f t="shared" si="5"/>
        <v>0</v>
      </c>
      <c r="AP38">
        <f t="shared" si="6"/>
        <v>30</v>
      </c>
      <c r="AQ38">
        <f t="shared" si="80"/>
        <v>30</v>
      </c>
      <c r="AS38">
        <f t="shared" si="81"/>
        <v>1.9848572897559986</v>
      </c>
      <c r="AU38">
        <f t="shared" si="36"/>
        <v>0.88043924800264239</v>
      </c>
      <c r="AW38">
        <f t="shared" si="7"/>
        <v>0.36036752624307145</v>
      </c>
      <c r="AX38">
        <f t="shared" si="7"/>
        <v>2.2826939970692559E-2</v>
      </c>
      <c r="AY38">
        <f t="shared" si="82"/>
        <v>0.38319446621376402</v>
      </c>
      <c r="AZ38">
        <f t="shared" si="37"/>
        <v>0.9404298809525119</v>
      </c>
      <c r="BA38">
        <f t="shared" si="83"/>
        <v>5.9570119047488101E-2</v>
      </c>
      <c r="BB38">
        <f t="shared" si="8"/>
        <v>0.87558799101483786</v>
      </c>
      <c r="BC38">
        <f t="shared" si="84"/>
        <v>0.87558799101483786</v>
      </c>
      <c r="BD38">
        <f t="shared" si="85"/>
        <v>0.78841068507052936</v>
      </c>
      <c r="BE38">
        <f t="shared" si="86"/>
        <v>4.994069129363897E-2</v>
      </c>
      <c r="BF38">
        <f t="shared" si="9"/>
        <v>25.673236309243933</v>
      </c>
      <c r="BG38">
        <f t="shared" si="87"/>
        <v>8.8830048772317888E-3</v>
      </c>
      <c r="BH38">
        <f t="shared" si="88"/>
        <v>2.1371234686435887E-3</v>
      </c>
      <c r="BI38">
        <f t="shared" si="89"/>
        <v>0.9139063031775797</v>
      </c>
      <c r="BJ38">
        <f t="shared" si="90"/>
        <v>2.3384492055837452E-3</v>
      </c>
      <c r="BK38">
        <f t="shared" si="38"/>
        <v>3.4525679995724237E-3</v>
      </c>
      <c r="BL38">
        <f t="shared" si="39"/>
        <v>5.9954766764887903</v>
      </c>
      <c r="BM38">
        <f t="shared" si="91"/>
        <v>5.7586213505118606E-4</v>
      </c>
      <c r="BN38">
        <f t="shared" si="92"/>
        <v>0.89348876435979674</v>
      </c>
      <c r="BO38">
        <f t="shared" si="93"/>
        <v>1.8712896186404493</v>
      </c>
      <c r="BP38">
        <f t="shared" si="94"/>
        <v>0.6909936298006869</v>
      </c>
      <c r="BQ38">
        <f t="shared" si="40"/>
        <v>7.9913249148556596E-6</v>
      </c>
      <c r="BR38">
        <f t="shared" si="95"/>
        <v>1.0880411774667471</v>
      </c>
      <c r="BS38">
        <f t="shared" si="96"/>
        <v>0.99957303973050482</v>
      </c>
      <c r="BT38">
        <f t="shared" si="97"/>
        <v>1.088505926250366</v>
      </c>
      <c r="BU38">
        <f t="shared" si="41"/>
        <v>0.75215066103929917</v>
      </c>
      <c r="BV38">
        <f t="shared" si="42"/>
        <v>0.75215066103929917</v>
      </c>
      <c r="BW38">
        <f t="shared" si="43"/>
        <v>0.75215066103929917</v>
      </c>
      <c r="BX38">
        <f t="shared" si="10"/>
        <v>17.558168974355063</v>
      </c>
      <c r="BY38">
        <f t="shared" si="11"/>
        <v>9.7144194925979005E-2</v>
      </c>
      <c r="BZ38">
        <f t="shared" si="12"/>
        <v>33279.559111567985</v>
      </c>
      <c r="CA38">
        <f t="shared" si="13"/>
        <v>0.57133618948821741</v>
      </c>
      <c r="CB38">
        <f t="shared" si="14"/>
        <v>7688.8211941588706</v>
      </c>
      <c r="CC38">
        <f t="shared" si="98"/>
        <v>1.6187778227438283E-4</v>
      </c>
      <c r="CD38">
        <f t="shared" si="99"/>
        <v>6.5617340715801718E-4</v>
      </c>
      <c r="CE38">
        <f t="shared" si="100"/>
        <v>-2.7016465527011997</v>
      </c>
      <c r="CF38">
        <f t="shared" si="101"/>
        <v>10.8536115553642</v>
      </c>
      <c r="CG38">
        <f t="shared" si="102"/>
        <v>8.4889006583556016E-3</v>
      </c>
      <c r="CH38">
        <f t="shared" si="15"/>
        <v>37.701767016529338</v>
      </c>
      <c r="CI38" s="11">
        <f t="shared" si="16"/>
        <v>1939104106.574645</v>
      </c>
      <c r="CJ38" s="18">
        <f t="shared" si="44"/>
        <v>0.26199948036500198</v>
      </c>
      <c r="CK38" s="18">
        <f t="shared" si="17"/>
        <v>52.399896073000399</v>
      </c>
      <c r="CL38">
        <f t="shared" si="103"/>
        <v>4200</v>
      </c>
      <c r="CM38" s="4">
        <f t="shared" si="18"/>
        <v>1350.1997584355402</v>
      </c>
      <c r="CN38" s="11"/>
      <c r="CO38" s="11"/>
      <c r="CP38" s="11"/>
      <c r="CQ38" s="11"/>
      <c r="CR38" s="11"/>
      <c r="CS38" s="11"/>
      <c r="CT38" s="11"/>
      <c r="CU38" s="13">
        <f t="shared" si="19"/>
        <v>1.9848572897559986</v>
      </c>
      <c r="CV38" s="14">
        <v>0.8</v>
      </c>
      <c r="CW38" s="14">
        <f t="shared" si="104"/>
        <v>0.40409453451524341</v>
      </c>
      <c r="CX38" s="14">
        <f t="shared" si="45"/>
        <v>-0.17707099170502855</v>
      </c>
      <c r="CY38" s="14">
        <f t="shared" si="105"/>
        <v>2.7852001135979593E-2</v>
      </c>
      <c r="CZ38" s="14">
        <f t="shared" si="106"/>
        <v>-4.2888911607362023E-4</v>
      </c>
      <c r="DA38" s="14">
        <f t="shared" si="46"/>
        <v>2.4574678951424612E-2</v>
      </c>
      <c r="DB38" s="14">
        <f t="shared" si="47"/>
        <v>0.88893264145852258</v>
      </c>
      <c r="DC38" s="14">
        <f t="shared" si="48"/>
        <v>0.87305513282030967</v>
      </c>
      <c r="DD38" s="14">
        <f t="shared" si="49"/>
        <v>7.3055132820309621E-2</v>
      </c>
      <c r="DE38" s="14">
        <v>0.85</v>
      </c>
      <c r="DF38" s="14">
        <f t="shared" si="50"/>
        <v>0.38032426777905265</v>
      </c>
      <c r="DG38" s="14">
        <f t="shared" si="51"/>
        <v>-0.16665505101649747</v>
      </c>
      <c r="DH38" s="14">
        <f t="shared" si="52"/>
        <v>2.4671668826334866E-2</v>
      </c>
      <c r="DI38" s="14">
        <f t="shared" si="53"/>
        <v>-3.1673811783581907E-4</v>
      </c>
      <c r="DJ38" s="14">
        <f t="shared" si="54"/>
        <v>2.1506750075941876E-2</v>
      </c>
      <c r="DK38" s="14">
        <f t="shared" si="107"/>
        <v>0.90096383439550098</v>
      </c>
      <c r="DL38" s="14">
        <f t="shared" si="108"/>
        <v>0.87771015994147961</v>
      </c>
      <c r="DM38" s="14">
        <f t="shared" si="109"/>
        <v>2.7710159941479628E-2</v>
      </c>
      <c r="DN38" s="14">
        <f t="shared" si="110"/>
        <v>-0.90689945757660106</v>
      </c>
      <c r="DO38" s="14">
        <f t="shared" si="111"/>
        <v>0.88055483131010592</v>
      </c>
      <c r="DP38" s="14">
        <f t="shared" si="55"/>
        <v>0.85</v>
      </c>
      <c r="DQ38" s="14">
        <f t="shared" si="56"/>
        <v>0.38032426777905265</v>
      </c>
      <c r="DR38" s="14">
        <f t="shared" si="57"/>
        <v>-0.16665505101649747</v>
      </c>
      <c r="DS38" s="14">
        <f t="shared" si="58"/>
        <v>2.4671668826334866E-2</v>
      </c>
      <c r="DT38" s="14">
        <f t="shared" si="59"/>
        <v>-3.1673811783581907E-4</v>
      </c>
      <c r="DU38" s="14">
        <f t="shared" si="60"/>
        <v>2.1506750075941879E-2</v>
      </c>
      <c r="DV38" s="14">
        <f t="shared" si="61"/>
        <v>0.90096383439550098</v>
      </c>
      <c r="DW38" s="14">
        <f t="shared" si="62"/>
        <v>0.87771015994147961</v>
      </c>
      <c r="DX38" s="14">
        <f t="shared" si="63"/>
        <v>2.7710159941479628E-2</v>
      </c>
      <c r="DY38" s="14">
        <f t="shared" si="64"/>
        <v>0.88055483131010592</v>
      </c>
      <c r="DZ38" s="14">
        <f t="shared" si="65"/>
        <v>0.3671271976683374</v>
      </c>
      <c r="EA38" s="14">
        <f t="shared" si="66"/>
        <v>-0.16087220048893858</v>
      </c>
      <c r="EB38" s="14">
        <f t="shared" si="67"/>
        <v>2.2989184710508762E-2</v>
      </c>
      <c r="EC38" s="14">
        <f t="shared" si="68"/>
        <v>-2.6546846521889394E-4</v>
      </c>
      <c r="ED38" s="14">
        <f t="shared" si="69"/>
        <v>1.9911031383094465E-2</v>
      </c>
      <c r="EE38" s="14">
        <f t="shared" si="70"/>
        <v>0.90739438892813651</v>
      </c>
      <c r="EF38" s="14">
        <f t="shared" si="71"/>
        <v>0.88044961084158113</v>
      </c>
      <c r="EG38" s="14">
        <f t="shared" si="72"/>
        <v>-1.052204685247915E-4</v>
      </c>
      <c r="EH38" s="14">
        <f t="shared" si="73"/>
        <v>-0.91034311817013835</v>
      </c>
      <c r="EI38" s="14">
        <f t="shared" si="74"/>
        <v>0.88043924800264239</v>
      </c>
      <c r="EM38">
        <f t="shared" si="20"/>
        <v>1323.899812267251</v>
      </c>
      <c r="EW38">
        <f t="shared" si="112"/>
        <v>4.2556818851191682</v>
      </c>
      <c r="EX38">
        <f t="shared" si="75"/>
        <v>6.3500959227414416E-2</v>
      </c>
      <c r="EY38">
        <f t="shared" si="113"/>
        <v>1.1638546692554737</v>
      </c>
      <c r="EZ38">
        <f t="shared" si="114"/>
        <v>1.4594957384305487E-2</v>
      </c>
    </row>
    <row r="39" spans="3:159">
      <c r="C39" s="4">
        <f t="shared" si="76"/>
        <v>1350.1997584355402</v>
      </c>
      <c r="D39" s="4">
        <f>Sheet6!J39</f>
        <v>1404.9934901263348</v>
      </c>
      <c r="E39" s="4">
        <f t="shared" si="21"/>
        <v>1405.5242045984141</v>
      </c>
      <c r="F39" s="4">
        <f t="shared" si="22"/>
        <v>-0.53071447207935307</v>
      </c>
      <c r="G39" s="4">
        <f>Sheet7!D39</f>
        <v>1408.184313567534</v>
      </c>
      <c r="H39" s="4">
        <f>Sheet7!F39</f>
        <v>2.6539940094419308</v>
      </c>
      <c r="I39" s="4">
        <f t="shared" si="23"/>
        <v>0.99808357943001136</v>
      </c>
      <c r="J39" s="4">
        <f t="shared" si="24"/>
        <v>1405.5252236234257</v>
      </c>
      <c r="K39" s="4">
        <f t="shared" si="0"/>
        <v>1377.5966242809375</v>
      </c>
      <c r="M39" s="4">
        <f t="shared" si="1"/>
        <v>1377.5966242809375</v>
      </c>
      <c r="Q39">
        <f t="shared" si="25"/>
        <v>222.59738257387082</v>
      </c>
      <c r="S39">
        <f t="shared" si="26"/>
        <v>1.2083476153351909</v>
      </c>
      <c r="T39">
        <f t="shared" si="27"/>
        <v>1.117081813196575E-2</v>
      </c>
      <c r="U39">
        <f t="shared" si="28"/>
        <v>120.83476153351909</v>
      </c>
      <c r="V39">
        <f t="shared" si="77"/>
        <v>678.48718601070971</v>
      </c>
      <c r="W39">
        <f t="shared" si="29"/>
        <v>30.610965560712451</v>
      </c>
      <c r="X39">
        <f t="shared" si="78"/>
        <v>0.78774026174261302</v>
      </c>
      <c r="Y39">
        <f t="shared" si="30"/>
        <v>48.33</v>
      </c>
      <c r="Z39">
        <f t="shared" si="31"/>
        <v>1.0069563461126592</v>
      </c>
      <c r="AA39">
        <f t="shared" si="32"/>
        <v>48.666200207624819</v>
      </c>
      <c r="AB39">
        <f t="shared" si="33"/>
        <v>58.805686968308422</v>
      </c>
      <c r="AC39">
        <f t="shared" si="2"/>
        <v>1.2083476153351909</v>
      </c>
      <c r="AD39">
        <f t="shared" si="34"/>
        <v>48.666200207624819</v>
      </c>
      <c r="AI39">
        <f t="shared" si="115"/>
        <v>0.54705607236584464</v>
      </c>
      <c r="AJ39">
        <f t="shared" si="116"/>
        <v>0.73539360241547436</v>
      </c>
      <c r="AK39">
        <f t="shared" si="35"/>
        <v>1.8637894328407492</v>
      </c>
      <c r="AL39">
        <f t="shared" si="3"/>
        <v>0</v>
      </c>
      <c r="AM39">
        <f t="shared" si="4"/>
        <v>1.8637894328407492</v>
      </c>
      <c r="AN39">
        <f t="shared" si="79"/>
        <v>1.8637894328407492</v>
      </c>
      <c r="AO39">
        <f t="shared" si="5"/>
        <v>0</v>
      </c>
      <c r="AP39">
        <f t="shared" si="6"/>
        <v>30</v>
      </c>
      <c r="AQ39">
        <f t="shared" si="80"/>
        <v>30</v>
      </c>
      <c r="AS39">
        <f t="shared" si="81"/>
        <v>2.0653622552937594</v>
      </c>
      <c r="AU39">
        <f t="shared" si="36"/>
        <v>0.87705923566922972</v>
      </c>
      <c r="AW39">
        <f t="shared" si="7"/>
        <v>0.35994778987920684</v>
      </c>
      <c r="AX39">
        <f t="shared" si="7"/>
        <v>1.6239583630799831E-2</v>
      </c>
      <c r="AY39">
        <f t="shared" si="82"/>
        <v>0.37618737351000664</v>
      </c>
      <c r="AZ39">
        <f t="shared" si="37"/>
        <v>0.95683113051010515</v>
      </c>
      <c r="BA39">
        <f t="shared" si="83"/>
        <v>4.3168869489894846E-2</v>
      </c>
      <c r="BB39">
        <f t="shared" si="8"/>
        <v>0.88266925626349413</v>
      </c>
      <c r="BC39">
        <f t="shared" si="84"/>
        <v>0.88266925626349413</v>
      </c>
      <c r="BD39">
        <f t="shared" si="85"/>
        <v>0.78726298024250818</v>
      </c>
      <c r="BE39">
        <f t="shared" si="86"/>
        <v>3.5518548429957927E-2</v>
      </c>
      <c r="BF39">
        <f t="shared" si="9"/>
        <v>25.658280563065578</v>
      </c>
      <c r="BG39">
        <f t="shared" si="87"/>
        <v>8.6569979716340627E-3</v>
      </c>
      <c r="BH39">
        <f t="shared" si="88"/>
        <v>2.1322185408588117E-3</v>
      </c>
      <c r="BI39">
        <f t="shared" si="89"/>
        <v>0.91602096932099231</v>
      </c>
      <c r="BJ39">
        <f t="shared" si="90"/>
        <v>2.3276962124997372E-3</v>
      </c>
      <c r="BK39">
        <f t="shared" si="38"/>
        <v>3.4316890458847868E-3</v>
      </c>
      <c r="BL39">
        <f t="shared" si="39"/>
        <v>4.9257348262095402</v>
      </c>
      <c r="BM39">
        <f t="shared" si="91"/>
        <v>6.9668570618640997E-4</v>
      </c>
      <c r="BN39">
        <f t="shared" si="92"/>
        <v>1.1413740839826869</v>
      </c>
      <c r="BO39">
        <f t="shared" si="93"/>
        <v>2.1148858958904424</v>
      </c>
      <c r="BP39">
        <f t="shared" si="94"/>
        <v>0.73463316921773025</v>
      </c>
      <c r="BQ39">
        <f t="shared" si="40"/>
        <v>5.6351805130229163E-6</v>
      </c>
      <c r="BR39">
        <f t="shared" si="95"/>
        <v>1.0882059084636739</v>
      </c>
      <c r="BS39">
        <f t="shared" si="96"/>
        <v>0.99969890359083935</v>
      </c>
      <c r="BT39">
        <f t="shared" si="97"/>
        <v>1.0885336620405648</v>
      </c>
      <c r="BU39">
        <f t="shared" si="41"/>
        <v>0.7996729339450418</v>
      </c>
      <c r="BV39">
        <f t="shared" si="42"/>
        <v>0.7996729339450418</v>
      </c>
      <c r="BW39">
        <f t="shared" si="43"/>
        <v>0.7996729339450418</v>
      </c>
      <c r="BX39">
        <f t="shared" si="10"/>
        <v>17.517291206553551</v>
      </c>
      <c r="BY39">
        <f t="shared" si="11"/>
        <v>7.2193455060039352E-2</v>
      </c>
      <c r="BZ39">
        <f t="shared" si="12"/>
        <v>33155.475007755151</v>
      </c>
      <c r="CA39">
        <f t="shared" si="13"/>
        <v>0.70669189293131751</v>
      </c>
      <c r="CB39">
        <f t="shared" si="14"/>
        <v>6192.9714275766137</v>
      </c>
      <c r="CC39">
        <f t="shared" si="98"/>
        <v>1.6187778227438283E-4</v>
      </c>
      <c r="CD39">
        <f t="shared" si="99"/>
        <v>8.1466547343239551E-4</v>
      </c>
      <c r="CE39">
        <f t="shared" si="100"/>
        <v>-2.620903753105599</v>
      </c>
      <c r="CF39">
        <f t="shared" si="101"/>
        <v>10.555327599071054</v>
      </c>
      <c r="CG39">
        <f t="shared" si="102"/>
        <v>8.9754569136272222E-3</v>
      </c>
      <c r="CH39">
        <f t="shared" si="15"/>
        <v>39.807601838087649</v>
      </c>
      <c r="CI39" s="11">
        <f t="shared" si="16"/>
        <v>1927335461.3324113</v>
      </c>
      <c r="CJ39" s="18">
        <f t="shared" si="44"/>
        <v>0.27662223081436982</v>
      </c>
      <c r="CK39" s="18">
        <f t="shared" si="17"/>
        <v>55.324446162873961</v>
      </c>
      <c r="CL39">
        <f t="shared" si="103"/>
        <v>4400</v>
      </c>
      <c r="CM39" s="4">
        <f t="shared" si="18"/>
        <v>1405.5242045984141</v>
      </c>
      <c r="CN39" s="11"/>
      <c r="CO39" s="11"/>
      <c r="CP39" s="11"/>
      <c r="CQ39" s="11"/>
      <c r="CR39" s="11"/>
      <c r="CS39" s="11"/>
      <c r="CT39" s="11"/>
      <c r="CU39" s="13">
        <f t="shared" si="19"/>
        <v>2.0653622552937594</v>
      </c>
      <c r="CV39" s="14">
        <v>0.8</v>
      </c>
      <c r="CW39" s="14">
        <f t="shared" si="104"/>
        <v>0.42048443657170126</v>
      </c>
      <c r="CX39" s="14">
        <f t="shared" si="45"/>
        <v>-0.18425291564410573</v>
      </c>
      <c r="CY39" s="14">
        <f t="shared" si="105"/>
        <v>3.0157150464502111E-2</v>
      </c>
      <c r="CZ39" s="14">
        <f t="shared" si="106"/>
        <v>-5.2321450077211262E-4</v>
      </c>
      <c r="DA39" s="14">
        <f t="shared" si="46"/>
        <v>2.6840550796648668E-2</v>
      </c>
      <c r="DB39" s="14">
        <f t="shared" si="47"/>
        <v>0.88031281474940937</v>
      </c>
      <c r="DC39" s="14">
        <f t="shared" si="48"/>
        <v>0.87005553014239068</v>
      </c>
      <c r="DD39" s="14">
        <f t="shared" si="49"/>
        <v>7.0055530142390632E-2</v>
      </c>
      <c r="DE39" s="14">
        <v>0.85</v>
      </c>
      <c r="DF39" s="14">
        <f t="shared" si="50"/>
        <v>0.39575005794983653</v>
      </c>
      <c r="DG39" s="14">
        <f t="shared" si="51"/>
        <v>-0.1734145088415113</v>
      </c>
      <c r="DH39" s="14">
        <f t="shared" si="52"/>
        <v>2.6713600411462084E-2</v>
      </c>
      <c r="DI39" s="14">
        <f t="shared" si="53"/>
        <v>-3.8639818542403852E-4</v>
      </c>
      <c r="DJ39" s="14">
        <f t="shared" si="54"/>
        <v>2.3468756413044804E-2</v>
      </c>
      <c r="DK39" s="14">
        <f t="shared" si="107"/>
        <v>0.89322063573374555</v>
      </c>
      <c r="DL39" s="14">
        <f t="shared" si="108"/>
        <v>0.87464826727851519</v>
      </c>
      <c r="DM39" s="14">
        <f t="shared" si="109"/>
        <v>2.4648267278515212E-2</v>
      </c>
      <c r="DN39" s="14">
        <f t="shared" si="110"/>
        <v>-0.90814525727750961</v>
      </c>
      <c r="DO39" s="14">
        <f t="shared" si="111"/>
        <v>0.87714132687584279</v>
      </c>
      <c r="DP39" s="14">
        <f t="shared" si="55"/>
        <v>0.85</v>
      </c>
      <c r="DQ39" s="14">
        <f t="shared" si="56"/>
        <v>0.39575005794983653</v>
      </c>
      <c r="DR39" s="14">
        <f t="shared" si="57"/>
        <v>-0.1734145088415113</v>
      </c>
      <c r="DS39" s="14">
        <f t="shared" si="58"/>
        <v>2.6713600411462084E-2</v>
      </c>
      <c r="DT39" s="14">
        <f t="shared" si="59"/>
        <v>-3.8639818542403852E-4</v>
      </c>
      <c r="DU39" s="14">
        <f t="shared" si="60"/>
        <v>2.3468756413044804E-2</v>
      </c>
      <c r="DV39" s="14">
        <f t="shared" si="61"/>
        <v>0.89322063573374555</v>
      </c>
      <c r="DW39" s="14">
        <f t="shared" si="62"/>
        <v>0.87464826727851519</v>
      </c>
      <c r="DX39" s="14">
        <f t="shared" si="63"/>
        <v>2.4648267278515212E-2</v>
      </c>
      <c r="DY39" s="14">
        <f t="shared" si="64"/>
        <v>0.87714132687584279</v>
      </c>
      <c r="DZ39" s="14">
        <f t="shared" si="65"/>
        <v>0.38350438971504064</v>
      </c>
      <c r="EA39" s="14">
        <f t="shared" si="66"/>
        <v>-0.1680485550034391</v>
      </c>
      <c r="EB39" s="14">
        <f t="shared" si="67"/>
        <v>2.5085983363699459E-2</v>
      </c>
      <c r="EC39" s="14">
        <f t="shared" si="68"/>
        <v>-3.3020362718576973E-4</v>
      </c>
      <c r="ED39" s="14">
        <f t="shared" si="69"/>
        <v>2.190259732579581E-2</v>
      </c>
      <c r="EE39" s="14">
        <f t="shared" si="70"/>
        <v>0.89938730491333574</v>
      </c>
      <c r="EF39" s="14">
        <f t="shared" si="71"/>
        <v>0.8770665499668957</v>
      </c>
      <c r="EG39" s="14">
        <f t="shared" si="72"/>
        <v>-7.4776908947082887E-5</v>
      </c>
      <c r="EH39" s="14">
        <f t="shared" si="73"/>
        <v>-0.91090035135559599</v>
      </c>
      <c r="EI39" s="14">
        <f t="shared" si="74"/>
        <v>0.87705923566922972</v>
      </c>
      <c r="EM39">
        <f t="shared" si="20"/>
        <v>1377.5966242809375</v>
      </c>
      <c r="EW39">
        <f t="shared" si="112"/>
        <v>4.4455237708876956</v>
      </c>
      <c r="EX39">
        <f t="shared" si="75"/>
        <v>6.6333676092365221E-2</v>
      </c>
      <c r="EY39">
        <f t="shared" si="113"/>
        <v>1.174078671720084</v>
      </c>
      <c r="EZ39">
        <f t="shared" si="114"/>
        <v>1.4723168306347394E-2</v>
      </c>
    </row>
    <row r="40" spans="3:159">
      <c r="C40" s="4">
        <f t="shared" si="76"/>
        <v>1405.5242045984141</v>
      </c>
      <c r="D40" s="4">
        <f>Sheet6!J40</f>
        <v>1463.1489444066819</v>
      </c>
      <c r="E40" s="4">
        <f t="shared" si="21"/>
        <v>1464.9034318920185</v>
      </c>
      <c r="F40" s="4">
        <f t="shared" si="22"/>
        <v>-1.75448748533654</v>
      </c>
      <c r="G40" s="4">
        <f>Sheet7!D40</f>
        <v>1472.4814964667612</v>
      </c>
      <c r="H40" s="4">
        <f>Sheet7!F40</f>
        <v>7.1710602668945285</v>
      </c>
      <c r="I40" s="4">
        <f t="shared" si="23"/>
        <v>0.95638874498336024</v>
      </c>
      <c r="J40" s="4">
        <f t="shared" si="24"/>
        <v>1464.9834363897166</v>
      </c>
      <c r="K40" s="4">
        <f t="shared" si="0"/>
        <v>1434.336574502548</v>
      </c>
      <c r="M40" s="4">
        <f t="shared" si="1"/>
        <v>1434.336574502548</v>
      </c>
      <c r="Q40">
        <f t="shared" si="25"/>
        <v>232.64382183414719</v>
      </c>
      <c r="S40">
        <f t="shared" si="26"/>
        <v>1.2068604852979319</v>
      </c>
      <c r="T40">
        <f t="shared" si="27"/>
        <v>1.0687356213920125E-2</v>
      </c>
      <c r="U40">
        <f t="shared" si="28"/>
        <v>120.68604852979318</v>
      </c>
      <c r="V40">
        <f t="shared" si="77"/>
        <v>677.65216249478874</v>
      </c>
      <c r="W40">
        <f t="shared" si="29"/>
        <v>18.549165857073184</v>
      </c>
      <c r="X40">
        <f t="shared" si="78"/>
        <v>0.7867356178165853</v>
      </c>
      <c r="Y40">
        <f t="shared" si="30"/>
        <v>48.33</v>
      </c>
      <c r="Z40">
        <f t="shared" si="31"/>
        <v>1.0057170710816099</v>
      </c>
      <c r="AA40">
        <f t="shared" si="32"/>
        <v>48.606306045374204</v>
      </c>
      <c r="AB40">
        <f t="shared" si="33"/>
        <v>58.66103010246011</v>
      </c>
      <c r="AC40">
        <f t="shared" si="2"/>
        <v>1.2068604852979319</v>
      </c>
      <c r="AD40">
        <f t="shared" si="34"/>
        <v>48.606306045374204</v>
      </c>
      <c r="AI40">
        <f t="shared" si="115"/>
        <v>0.53848393672401829</v>
      </c>
      <c r="AJ40">
        <f t="shared" si="116"/>
        <v>0.72880994335336124</v>
      </c>
      <c r="AK40">
        <f t="shared" si="35"/>
        <v>1.8145616259442321</v>
      </c>
      <c r="AL40">
        <f t="shared" si="3"/>
        <v>0</v>
      </c>
      <c r="AM40">
        <f t="shared" si="4"/>
        <v>1.8145616259442321</v>
      </c>
      <c r="AN40">
        <f t="shared" si="79"/>
        <v>1.8145616259442321</v>
      </c>
      <c r="AO40">
        <f t="shared" si="5"/>
        <v>0</v>
      </c>
      <c r="AP40">
        <f t="shared" si="6"/>
        <v>30</v>
      </c>
      <c r="AQ40">
        <f t="shared" si="80"/>
        <v>30</v>
      </c>
      <c r="AS40">
        <f t="shared" si="81"/>
        <v>2.1504296469303568</v>
      </c>
      <c r="AU40">
        <f t="shared" si="36"/>
        <v>0.87366156972316844</v>
      </c>
      <c r="AW40">
        <f t="shared" si="7"/>
        <v>0.35950479718126049</v>
      </c>
      <c r="AX40">
        <f t="shared" si="7"/>
        <v>9.8406151096432741E-3</v>
      </c>
      <c r="AY40">
        <f t="shared" si="82"/>
        <v>0.36934541229090379</v>
      </c>
      <c r="AZ40">
        <f t="shared" si="37"/>
        <v>0.97335660662845158</v>
      </c>
      <c r="BA40">
        <f t="shared" si="83"/>
        <v>2.6643393371548418E-2</v>
      </c>
      <c r="BB40">
        <f t="shared" si="8"/>
        <v>0.8894575425112865</v>
      </c>
      <c r="BC40">
        <f t="shared" si="84"/>
        <v>0.8894575425112865</v>
      </c>
      <c r="BD40">
        <f t="shared" si="85"/>
        <v>0.78605204738918333</v>
      </c>
      <c r="BE40">
        <f t="shared" si="86"/>
        <v>2.1516362827848339E-2</v>
      </c>
      <c r="BF40">
        <f t="shared" si="9"/>
        <v>25.642486702663575</v>
      </c>
      <c r="BG40">
        <f t="shared" si="87"/>
        <v>8.4309380525080507E-3</v>
      </c>
      <c r="BH40">
        <f t="shared" si="88"/>
        <v>2.1272578425553528E-3</v>
      </c>
      <c r="BI40">
        <f t="shared" si="89"/>
        <v>0.91814032869705531</v>
      </c>
      <c r="BJ40">
        <f t="shared" si="90"/>
        <v>2.3169201657595975E-3</v>
      </c>
      <c r="BK40">
        <f t="shared" si="38"/>
        <v>3.410548040552019E-3</v>
      </c>
      <c r="BL40">
        <f t="shared" si="39"/>
        <v>3.6900645767402378</v>
      </c>
      <c r="BM40">
        <f t="shared" si="91"/>
        <v>9.2425158682855879E-4</v>
      </c>
      <c r="BN40">
        <f t="shared" si="92"/>
        <v>1.6660902489828926</v>
      </c>
      <c r="BO40">
        <f t="shared" si="93"/>
        <v>2.6309422549707313</v>
      </c>
      <c r="BP40">
        <f t="shared" si="94"/>
        <v>0.79578106871480536</v>
      </c>
      <c r="BQ40">
        <f t="shared" si="40"/>
        <v>3.3839738868841449E-6</v>
      </c>
      <c r="BR40">
        <f t="shared" si="95"/>
        <v>1.0883633268941324</v>
      </c>
      <c r="BS40">
        <f t="shared" si="96"/>
        <v>0.99981917747908056</v>
      </c>
      <c r="BT40">
        <f t="shared" si="97"/>
        <v>1.0885601630869943</v>
      </c>
      <c r="BU40">
        <f t="shared" si="41"/>
        <v>0.86625556994173114</v>
      </c>
      <c r="BV40">
        <f t="shared" si="42"/>
        <v>0.86625556994173114</v>
      </c>
      <c r="BW40">
        <f t="shared" si="43"/>
        <v>0.86625556994173114</v>
      </c>
      <c r="BX40">
        <f t="shared" si="10"/>
        <v>17.474200196572529</v>
      </c>
      <c r="BY40">
        <f t="shared" si="11"/>
        <v>4.572718270031028E-2</v>
      </c>
      <c r="BZ40">
        <f t="shared" si="12"/>
        <v>33024.362312834128</v>
      </c>
      <c r="CA40">
        <f t="shared" si="13"/>
        <v>0.95430710605803815</v>
      </c>
      <c r="CB40">
        <f t="shared" si="14"/>
        <v>4567.9381381751873</v>
      </c>
      <c r="CC40">
        <f t="shared" si="98"/>
        <v>1.6187778227438283E-4</v>
      </c>
      <c r="CD40">
        <f t="shared" si="99"/>
        <v>1.1044808067421576E-3</v>
      </c>
      <c r="CE40">
        <f t="shared" si="100"/>
        <v>-2.506293133652429</v>
      </c>
      <c r="CF40">
        <f t="shared" si="101"/>
        <v>10.132511468353311</v>
      </c>
      <c r="CG40">
        <f t="shared" si="102"/>
        <v>9.7401532952811516E-3</v>
      </c>
      <c r="CH40">
        <f t="shared" si="15"/>
        <v>42.726964414128865</v>
      </c>
      <c r="CI40" s="11">
        <f t="shared" si="16"/>
        <v>1933253858.554249</v>
      </c>
      <c r="CJ40" s="18">
        <f t="shared" si="44"/>
        <v>0.29689613646802226</v>
      </c>
      <c r="CK40" s="18">
        <f t="shared" si="17"/>
        <v>59.379227293604451</v>
      </c>
      <c r="CL40">
        <f t="shared" si="103"/>
        <v>4600</v>
      </c>
      <c r="CM40" s="4">
        <f t="shared" si="18"/>
        <v>1464.9034318920185</v>
      </c>
      <c r="CN40" s="11"/>
      <c r="CO40" s="11"/>
      <c r="CP40" s="11"/>
      <c r="CQ40" s="11"/>
      <c r="CR40" s="11"/>
      <c r="CS40" s="11"/>
      <c r="CT40" s="11"/>
      <c r="CU40" s="13">
        <f t="shared" si="19"/>
        <v>2.1504296469303568</v>
      </c>
      <c r="CV40" s="14">
        <v>0.8</v>
      </c>
      <c r="CW40" s="14">
        <f t="shared" si="104"/>
        <v>0.43780319707061982</v>
      </c>
      <c r="CX40" s="14">
        <f t="shared" si="45"/>
        <v>-0.19184185792050693</v>
      </c>
      <c r="CY40" s="14">
        <f t="shared" si="105"/>
        <v>3.269251325782449E-2</v>
      </c>
      <c r="CZ40" s="14">
        <f t="shared" si="106"/>
        <v>-6.4021343854684645E-4</v>
      </c>
      <c r="DA40" s="14">
        <f t="shared" si="46"/>
        <v>2.937366494630525E-2</v>
      </c>
      <c r="DB40" s="14">
        <f t="shared" si="47"/>
        <v>0.87092862460292653</v>
      </c>
      <c r="DC40" s="14">
        <f t="shared" si="48"/>
        <v>0.86707323438709727</v>
      </c>
      <c r="DD40" s="14">
        <f t="shared" si="49"/>
        <v>6.7073234387097225E-2</v>
      </c>
      <c r="DE40" s="14">
        <v>0.85</v>
      </c>
      <c r="DF40" s="14">
        <f t="shared" si="50"/>
        <v>0.4120500678311716</v>
      </c>
      <c r="DG40" s="14">
        <f t="shared" si="51"/>
        <v>-0.1805570427487124</v>
      </c>
      <c r="DH40" s="14">
        <f t="shared" si="52"/>
        <v>2.8959458110737264E-2</v>
      </c>
      <c r="DI40" s="14">
        <f t="shared" si="53"/>
        <v>-4.7280285728611984E-4</v>
      </c>
      <c r="DJ40" s="14">
        <f t="shared" si="54"/>
        <v>2.565883995994855E-2</v>
      </c>
      <c r="DK40" s="14">
        <f t="shared" si="107"/>
        <v>0.88478095657304945</v>
      </c>
      <c r="DL40" s="14">
        <f t="shared" si="108"/>
        <v>0.87157767118362905</v>
      </c>
      <c r="DM40" s="14">
        <f t="shared" si="109"/>
        <v>2.1577671183629077E-2</v>
      </c>
      <c r="DN40" s="14">
        <f t="shared" si="110"/>
        <v>-0.90991126406936418</v>
      </c>
      <c r="DO40" s="14">
        <f t="shared" si="111"/>
        <v>0.87371403897906263</v>
      </c>
      <c r="DP40" s="14">
        <f t="shared" si="55"/>
        <v>0.85</v>
      </c>
      <c r="DQ40" s="14">
        <f t="shared" si="56"/>
        <v>0.4120500678311716</v>
      </c>
      <c r="DR40" s="14">
        <f t="shared" si="57"/>
        <v>-0.1805570427487124</v>
      </c>
      <c r="DS40" s="14">
        <f t="shared" si="58"/>
        <v>2.8959458110737264E-2</v>
      </c>
      <c r="DT40" s="14">
        <f t="shared" si="59"/>
        <v>-4.7280285728611984E-4</v>
      </c>
      <c r="DU40" s="14">
        <f t="shared" si="60"/>
        <v>2.565883995994855E-2</v>
      </c>
      <c r="DV40" s="14">
        <f t="shared" si="61"/>
        <v>0.88478095657304945</v>
      </c>
      <c r="DW40" s="14">
        <f t="shared" si="62"/>
        <v>0.87157767118362905</v>
      </c>
      <c r="DX40" s="14">
        <f t="shared" si="63"/>
        <v>2.1577671183629077E-2</v>
      </c>
      <c r="DY40" s="14">
        <f t="shared" si="64"/>
        <v>0.87371403897906263</v>
      </c>
      <c r="DZ40" s="14">
        <f t="shared" si="65"/>
        <v>0.40086634989378828</v>
      </c>
      <c r="EA40" s="14">
        <f t="shared" si="66"/>
        <v>-0.17565642703388371</v>
      </c>
      <c r="EB40" s="14">
        <f t="shared" si="67"/>
        <v>2.740877680559841E-2</v>
      </c>
      <c r="EC40" s="14">
        <f t="shared" si="68"/>
        <v>-4.1202934759820283E-4</v>
      </c>
      <c r="ED40" s="14">
        <f t="shared" si="69"/>
        <v>2.4143071510693448E-2</v>
      </c>
      <c r="EE40" s="14">
        <f t="shared" si="70"/>
        <v>0.89059967432589338</v>
      </c>
      <c r="EF40" s="14">
        <f t="shared" si="71"/>
        <v>0.87366619074396323</v>
      </c>
      <c r="EG40" s="14">
        <f t="shared" si="72"/>
        <v>-4.7848235099401393E-5</v>
      </c>
      <c r="EH40" s="14">
        <f t="shared" si="73"/>
        <v>-0.91192898172352033</v>
      </c>
      <c r="EI40" s="14">
        <f t="shared" si="74"/>
        <v>0.87366156972316844</v>
      </c>
      <c r="EM40">
        <f t="shared" si="20"/>
        <v>1434.336574502548</v>
      </c>
      <c r="EW40">
        <f t="shared" si="112"/>
        <v>4.6467809370473292</v>
      </c>
      <c r="EX40">
        <f t="shared" si="75"/>
        <v>6.9336725532506818E-2</v>
      </c>
      <c r="EY40">
        <f t="shared" si="113"/>
        <v>1.1851536415086625</v>
      </c>
      <c r="EZ40">
        <f t="shared" si="114"/>
        <v>1.4862050519364742E-2</v>
      </c>
    </row>
    <row r="41" spans="3:159">
      <c r="C41" s="4">
        <f t="shared" si="76"/>
        <v>1464.9034318920185</v>
      </c>
      <c r="D41" s="4">
        <f>Sheet6!J41</f>
        <v>1530.7175453528941</v>
      </c>
      <c r="E41" s="4">
        <f t="shared" si="21"/>
        <v>1531.3531157908394</v>
      </c>
      <c r="F41" s="4">
        <f t="shared" si="22"/>
        <v>-0.6355704379452618</v>
      </c>
      <c r="G41" s="4">
        <f>Sheet7!D41</f>
        <v>1537.8574369238102</v>
      </c>
      <c r="H41" s="4">
        <f>Sheet7!F41</f>
        <v>5.5107020377829485</v>
      </c>
      <c r="I41" s="4">
        <f t="shared" si="23"/>
        <v>0.86083554836669307</v>
      </c>
      <c r="J41" s="4">
        <f t="shared" si="24"/>
        <v>1531.4558634197435</v>
      </c>
      <c r="K41" s="4">
        <f t="shared" si="0"/>
        <v>1497.8104886224564</v>
      </c>
      <c r="M41" s="4">
        <f t="shared" si="1"/>
        <v>1497.8104886224564</v>
      </c>
      <c r="Q41">
        <f t="shared" si="25"/>
        <v>243.92674552047617</v>
      </c>
      <c r="S41">
        <f t="shared" si="26"/>
        <v>1.2051990297585304</v>
      </c>
      <c r="T41">
        <f t="shared" si="27"/>
        <v>1.0192476235762292E-2</v>
      </c>
      <c r="U41">
        <f t="shared" si="28"/>
        <v>120.51990297585304</v>
      </c>
      <c r="V41">
        <f t="shared" si="77"/>
        <v>676.71925520941488</v>
      </c>
      <c r="W41">
        <f t="shared" si="29"/>
        <v>6.1901501956283482</v>
      </c>
      <c r="X41">
        <f t="shared" si="78"/>
        <v>0.78560732544795242</v>
      </c>
      <c r="Y41">
        <f t="shared" si="30"/>
        <v>48.33</v>
      </c>
      <c r="Z41">
        <f t="shared" si="31"/>
        <v>1.0043325247987753</v>
      </c>
      <c r="AA41">
        <f t="shared" si="32"/>
        <v>48.539390923524813</v>
      </c>
      <c r="AB41">
        <f t="shared" si="33"/>
        <v>58.499626846102124</v>
      </c>
      <c r="AC41">
        <f t="shared" si="2"/>
        <v>1.2051990297585304</v>
      </c>
      <c r="AD41">
        <f t="shared" si="34"/>
        <v>48.539390923524813</v>
      </c>
      <c r="AI41">
        <f t="shared" si="115"/>
        <v>0.5293125741711715</v>
      </c>
      <c r="AJ41">
        <f t="shared" si="116"/>
        <v>0.72168631738124545</v>
      </c>
      <c r="AK41">
        <f t="shared" si="35"/>
        <v>1.7626019912286564</v>
      </c>
      <c r="AL41">
        <f t="shared" si="3"/>
        <v>0</v>
      </c>
      <c r="AM41">
        <f t="shared" si="4"/>
        <v>1.7626019912286564</v>
      </c>
      <c r="AN41">
        <f t="shared" si="79"/>
        <v>1.7626019912286564</v>
      </c>
      <c r="AO41">
        <f t="shared" si="5"/>
        <v>0</v>
      </c>
      <c r="AP41">
        <f t="shared" si="6"/>
        <v>30</v>
      </c>
      <c r="AQ41">
        <f t="shared" si="80"/>
        <v>30</v>
      </c>
      <c r="AS41">
        <f t="shared" si="81"/>
        <v>2.2455929364654521</v>
      </c>
      <c r="AU41">
        <f t="shared" si="36"/>
        <v>0.87007852564458543</v>
      </c>
      <c r="AW41">
        <f t="shared" si="7"/>
        <v>0.35900987565222336</v>
      </c>
      <c r="AX41">
        <f t="shared" si="7"/>
        <v>3.2839689943703573E-3</v>
      </c>
      <c r="AY41">
        <f t="shared" si="82"/>
        <v>0.3622938446465937</v>
      </c>
      <c r="AZ41">
        <f t="shared" si="37"/>
        <v>0.99093562023507809</v>
      </c>
      <c r="BA41">
        <f t="shared" si="83"/>
        <v>9.0643797649219149E-3</v>
      </c>
      <c r="BB41">
        <f t="shared" si="8"/>
        <v>0.89632341081058731</v>
      </c>
      <c r="BC41">
        <f t="shared" si="84"/>
        <v>0.89632341081058731</v>
      </c>
      <c r="BD41">
        <f t="shared" si="85"/>
        <v>0.78469960677340678</v>
      </c>
      <c r="BE41">
        <f t="shared" si="86"/>
        <v>7.1778782515575642E-3</v>
      </c>
      <c r="BF41">
        <f t="shared" si="9"/>
        <v>25.624829929109712</v>
      </c>
      <c r="BG41">
        <f t="shared" si="87"/>
        <v>8.1923407151565149E-3</v>
      </c>
      <c r="BH41">
        <f t="shared" si="88"/>
        <v>2.1219623836528623E-3</v>
      </c>
      <c r="BI41">
        <f t="shared" si="89"/>
        <v>0.92038176114107662</v>
      </c>
      <c r="BJ41">
        <f t="shared" si="90"/>
        <v>2.3055241566522166E-3</v>
      </c>
      <c r="BK41">
        <f t="shared" si="38"/>
        <v>3.3879337600935377E-3</v>
      </c>
      <c r="BL41">
        <f t="shared" si="39"/>
        <v>1.9615097698408208</v>
      </c>
      <c r="BM41">
        <f t="shared" si="91"/>
        <v>1.7272071810116312E-3</v>
      </c>
      <c r="BN41">
        <f t="shared" si="92"/>
        <v>4.1211524335172287</v>
      </c>
      <c r="BO41">
        <f t="shared" si="93"/>
        <v>5.049378722904212</v>
      </c>
      <c r="BP41">
        <f t="shared" si="94"/>
        <v>0.90342138467640443</v>
      </c>
      <c r="BQ41">
        <f t="shared" si="40"/>
        <v>1.1182955786171895E-6</v>
      </c>
      <c r="BR41">
        <f t="shared" si="95"/>
        <v>1.0885217811629586</v>
      </c>
      <c r="BS41">
        <f t="shared" si="96"/>
        <v>0.99994024007074644</v>
      </c>
      <c r="BT41">
        <f t="shared" si="97"/>
        <v>1.0885868350352066</v>
      </c>
      <c r="BU41">
        <f t="shared" si="41"/>
        <v>0.98345262584801096</v>
      </c>
      <c r="BV41">
        <f t="shared" si="42"/>
        <v>0.98345262584801096</v>
      </c>
      <c r="BW41">
        <f t="shared" si="43"/>
        <v>0.98345262584801096</v>
      </c>
      <c r="BX41">
        <f t="shared" si="10"/>
        <v>17.426120699689303</v>
      </c>
      <c r="BY41">
        <f t="shared" si="11"/>
        <v>1.6001285915475897E-2</v>
      </c>
      <c r="BZ41">
        <f t="shared" si="12"/>
        <v>32877.702257985577</v>
      </c>
      <c r="CA41">
        <f t="shared" si="13"/>
        <v>1.6289600476574846</v>
      </c>
      <c r="CB41">
        <f t="shared" si="14"/>
        <v>2664.1885442770681</v>
      </c>
      <c r="CC41">
        <f t="shared" si="98"/>
        <v>1.6187778227438283E-4</v>
      </c>
      <c r="CD41">
        <f t="shared" si="99"/>
        <v>1.8937098167611196E-3</v>
      </c>
      <c r="CE41">
        <f t="shared" si="100"/>
        <v>-2.3010565651654593</v>
      </c>
      <c r="CF41">
        <f t="shared" si="101"/>
        <v>9.3796725741855997</v>
      </c>
      <c r="CG41">
        <f t="shared" si="102"/>
        <v>1.1366444702266615E-2</v>
      </c>
      <c r="CH41">
        <f t="shared" si="15"/>
        <v>47.816819282019388</v>
      </c>
      <c r="CI41" s="11">
        <f t="shared" si="16"/>
        <v>1998035166.0129352</v>
      </c>
      <c r="CJ41" s="18">
        <f t="shared" si="44"/>
        <v>0.33224841949410472</v>
      </c>
      <c r="CK41" s="18">
        <f t="shared" si="17"/>
        <v>66.44968389882095</v>
      </c>
      <c r="CL41">
        <f t="shared" si="103"/>
        <v>4800</v>
      </c>
      <c r="CM41" s="4">
        <f t="shared" si="18"/>
        <v>1531.3531157908394</v>
      </c>
      <c r="CN41" s="11"/>
      <c r="CO41" s="11"/>
      <c r="CP41" s="11"/>
      <c r="CQ41" s="11"/>
      <c r="CR41" s="11"/>
      <c r="CS41" s="11"/>
      <c r="CT41" s="11"/>
      <c r="CU41" s="13">
        <f t="shared" si="19"/>
        <v>2.2455929364654521</v>
      </c>
      <c r="CV41" s="14">
        <v>0.8</v>
      </c>
      <c r="CW41" s="14">
        <f t="shared" si="104"/>
        <v>0.45717736839572848</v>
      </c>
      <c r="CX41" s="14">
        <f t="shared" si="45"/>
        <v>-0.20033146477479291</v>
      </c>
      <c r="CY41" s="14">
        <f t="shared" si="105"/>
        <v>3.5650029863210343E-2</v>
      </c>
      <c r="CZ41" s="14">
        <f t="shared" si="106"/>
        <v>-7.9497552777338528E-4</v>
      </c>
      <c r="DA41" s="14">
        <f t="shared" si="46"/>
        <v>3.2382766712351532E-2</v>
      </c>
      <c r="DB41" s="14">
        <f t="shared" si="47"/>
        <v>0.86010824068664382</v>
      </c>
      <c r="DC41" s="14">
        <f t="shared" si="48"/>
        <v>0.8639662251217175</v>
      </c>
      <c r="DD41" s="14">
        <f t="shared" si="49"/>
        <v>6.3966225121717457E-2</v>
      </c>
      <c r="DE41" s="14">
        <v>0.85</v>
      </c>
      <c r="DF41" s="14">
        <f t="shared" si="50"/>
        <v>0.4302845820195092</v>
      </c>
      <c r="DG41" s="14">
        <f t="shared" si="51"/>
        <v>-0.18854726096451099</v>
      </c>
      <c r="DH41" s="14">
        <f t="shared" si="52"/>
        <v>3.1579265207549653E-2</v>
      </c>
      <c r="DI41" s="14">
        <f t="shared" si="53"/>
        <v>-5.8709592516042509E-4</v>
      </c>
      <c r="DJ41" s="14">
        <f t="shared" si="54"/>
        <v>2.8256121445610002E-2</v>
      </c>
      <c r="DK41" s="14">
        <f t="shared" si="107"/>
        <v>0.87503673003858096</v>
      </c>
      <c r="DL41" s="14">
        <f t="shared" si="108"/>
        <v>0.86834424428153856</v>
      </c>
      <c r="DM41" s="14">
        <f t="shared" si="109"/>
        <v>1.834424428153858E-2</v>
      </c>
      <c r="DN41" s="14">
        <f t="shared" si="110"/>
        <v>-0.91243961680357877</v>
      </c>
      <c r="DO41" s="14">
        <f t="shared" si="111"/>
        <v>0.87010461179425924</v>
      </c>
      <c r="DP41" s="14">
        <f t="shared" si="55"/>
        <v>0.85</v>
      </c>
      <c r="DQ41" s="14">
        <f t="shared" si="56"/>
        <v>0.4302845820195092</v>
      </c>
      <c r="DR41" s="14">
        <f t="shared" si="57"/>
        <v>-0.18854726096451099</v>
      </c>
      <c r="DS41" s="14">
        <f t="shared" si="58"/>
        <v>3.1579265207549653E-2</v>
      </c>
      <c r="DT41" s="14">
        <f t="shared" si="59"/>
        <v>-5.8709592516042509E-4</v>
      </c>
      <c r="DU41" s="14">
        <f t="shared" si="60"/>
        <v>2.8256121445610002E-2</v>
      </c>
      <c r="DV41" s="14">
        <f t="shared" si="61"/>
        <v>0.87503673003858096</v>
      </c>
      <c r="DW41" s="14">
        <f t="shared" si="62"/>
        <v>0.86834424428153856</v>
      </c>
      <c r="DX41" s="14">
        <f t="shared" si="63"/>
        <v>1.834424428153858E-2</v>
      </c>
      <c r="DY41" s="14">
        <f t="shared" si="64"/>
        <v>0.87010461179425924</v>
      </c>
      <c r="DZ41" s="14">
        <f t="shared" si="65"/>
        <v>0.42034243901130403</v>
      </c>
      <c r="EA41" s="14">
        <f t="shared" si="66"/>
        <v>-0.1841906934493181</v>
      </c>
      <c r="EB41" s="14">
        <f t="shared" si="67"/>
        <v>3.01367857690901E-2</v>
      </c>
      <c r="EC41" s="14">
        <f t="shared" si="68"/>
        <v>-5.2233164977687034E-4</v>
      </c>
      <c r="ED41" s="14">
        <f t="shared" si="69"/>
        <v>2.6820377835141004E-2</v>
      </c>
      <c r="EE41" s="14">
        <f t="shared" si="70"/>
        <v>0.8803885989108462</v>
      </c>
      <c r="EF41" s="14">
        <f t="shared" si="71"/>
        <v>0.87008077883408819</v>
      </c>
      <c r="EG41" s="14">
        <f t="shared" si="72"/>
        <v>-2.3832960171055184E-5</v>
      </c>
      <c r="EH41" s="14">
        <f t="shared" si="73"/>
        <v>-0.91362506422305134</v>
      </c>
      <c r="EI41" s="14">
        <f t="shared" si="74"/>
        <v>0.87007852564458543</v>
      </c>
      <c r="EM41">
        <f t="shared" si="20"/>
        <v>1497.8104886224564</v>
      </c>
      <c r="EW41">
        <f t="shared" si="112"/>
        <v>4.8725447599860363</v>
      </c>
      <c r="EX41">
        <f t="shared" si="75"/>
        <v>7.2705449911456638E-2</v>
      </c>
      <c r="EY41">
        <f t="shared" si="113"/>
        <v>1.1978670778680831</v>
      </c>
      <c r="EZ41">
        <f t="shared" si="114"/>
        <v>1.50214794126582E-2</v>
      </c>
    </row>
    <row r="42" spans="3:159">
      <c r="C42" s="4">
        <f t="shared" si="76"/>
        <v>1531.3531157908394</v>
      </c>
      <c r="D42" s="4">
        <f>Sheet6!J42</f>
        <v>1598.8959872118244</v>
      </c>
      <c r="E42" s="4">
        <f t="shared" si="21"/>
        <v>1598.7076914338402</v>
      </c>
      <c r="F42" s="4">
        <f t="shared" si="22"/>
        <v>0.1882957779841945</v>
      </c>
      <c r="G42" s="4">
        <f>Sheet7!D42</f>
        <v>1602.6554717796053</v>
      </c>
      <c r="H42" s="4">
        <f>Sheet7!F42</f>
        <v>2.9576536369236237</v>
      </c>
      <c r="I42" s="4">
        <f t="shared" si="23"/>
        <v>0.73663232525891431</v>
      </c>
      <c r="J42" s="4">
        <f t="shared" si="24"/>
        <v>1598.6403701671636</v>
      </c>
      <c r="K42" s="4">
        <f t="shared" si="0"/>
        <v>1565.124551501332</v>
      </c>
      <c r="M42" s="4">
        <f t="shared" si="1"/>
        <v>1565.124551501332</v>
      </c>
      <c r="Q42">
        <f t="shared" si="25"/>
        <v>255.94130612557635</v>
      </c>
      <c r="S42">
        <f t="shared" si="26"/>
        <v>1.2034395557342126</v>
      </c>
      <c r="T42">
        <f t="shared" si="27"/>
        <v>9.7144078159372305E-3</v>
      </c>
      <c r="U42">
        <f t="shared" si="28"/>
        <v>120.34395557342125</v>
      </c>
      <c r="V42">
        <f t="shared" si="77"/>
        <v>675.73131054476039</v>
      </c>
      <c r="W42">
        <f t="shared" si="29"/>
        <v>-5.7716270663174605</v>
      </c>
      <c r="X42">
        <f t="shared" si="78"/>
        <v>0.78440586938744239</v>
      </c>
      <c r="Y42">
        <f t="shared" si="30"/>
        <v>48.33</v>
      </c>
      <c r="Z42">
        <f t="shared" si="31"/>
        <v>1.0028662964451771</v>
      </c>
      <c r="AA42">
        <f t="shared" si="32"/>
        <v>48.468528107195411</v>
      </c>
      <c r="AB42">
        <f t="shared" si="33"/>
        <v>58.32894393241444</v>
      </c>
      <c r="AC42">
        <f t="shared" si="2"/>
        <v>1.2034395557342126</v>
      </c>
      <c r="AD42">
        <f t="shared" si="34"/>
        <v>48.468528107195411</v>
      </c>
      <c r="AI42">
        <f t="shared" si="115"/>
        <v>0.52003467746906651</v>
      </c>
      <c r="AJ42">
        <f t="shared" si="116"/>
        <v>0.71439486294519694</v>
      </c>
      <c r="AK42">
        <f t="shared" si="35"/>
        <v>1.710786960983252</v>
      </c>
      <c r="AL42">
        <f t="shared" si="3"/>
        <v>0</v>
      </c>
      <c r="AM42">
        <f t="shared" si="4"/>
        <v>1.710786960983252</v>
      </c>
      <c r="AN42">
        <f t="shared" si="79"/>
        <v>1.710786960983252</v>
      </c>
      <c r="AO42">
        <f t="shared" si="5"/>
        <v>0</v>
      </c>
      <c r="AP42">
        <f t="shared" si="6"/>
        <v>30</v>
      </c>
      <c r="AQ42">
        <f t="shared" si="80"/>
        <v>30</v>
      </c>
      <c r="AS42">
        <f t="shared" si="81"/>
        <v>2.3465135704667648</v>
      </c>
      <c r="AU42">
        <f t="shared" si="36"/>
        <v>0.86653699851930888</v>
      </c>
      <c r="AW42">
        <f t="shared" si="7"/>
        <v>0.35848575595490645</v>
      </c>
      <c r="AX42">
        <f t="shared" si="7"/>
        <v>-3.0619360974861328E-3</v>
      </c>
      <c r="AY42">
        <f t="shared" si="82"/>
        <v>0.35542381985742033</v>
      </c>
      <c r="AZ42">
        <f t="shared" si="37"/>
        <v>1.0086148871471654</v>
      </c>
      <c r="BA42">
        <f t="shared" si="83"/>
        <v>-8.6148871471654065E-3</v>
      </c>
      <c r="BB42">
        <f t="shared" si="8"/>
        <v>0.90288523713630919</v>
      </c>
      <c r="BC42">
        <f t="shared" si="84"/>
        <v>0.90288523713630919</v>
      </c>
      <c r="BD42">
        <f t="shared" si="85"/>
        <v>0.78326788626976918</v>
      </c>
      <c r="BE42">
        <f t="shared" si="86"/>
        <v>-6.6901297335583698E-3</v>
      </c>
      <c r="BF42">
        <f t="shared" si="9"/>
        <v>25.606118210576955</v>
      </c>
      <c r="BG42">
        <f t="shared" si="87"/>
        <v>7.9544160743271579E-3</v>
      </c>
      <c r="BH42">
        <f t="shared" si="88"/>
        <v>2.1166204690973999E-3</v>
      </c>
      <c r="BI42">
        <f t="shared" si="89"/>
        <v>0.92262148679967271</v>
      </c>
      <c r="BJ42">
        <f t="shared" si="90"/>
        <v>2.2941374110410006E-3</v>
      </c>
      <c r="BK42">
        <f t="shared" si="38"/>
        <v>3.3650501938976116E-3</v>
      </c>
      <c r="BL42" t="e">
        <f t="shared" si="39"/>
        <v>#NUM!</v>
      </c>
      <c r="BM42" t="e">
        <f t="shared" si="91"/>
        <v>#NUM!</v>
      </c>
      <c r="BN42" t="e">
        <f t="shared" si="92"/>
        <v>#NUM!</v>
      </c>
      <c r="BO42" t="e">
        <f t="shared" si="93"/>
        <v>#NUM!</v>
      </c>
      <c r="BP42" t="e">
        <f t="shared" si="94"/>
        <v>#NUM!</v>
      </c>
      <c r="BQ42">
        <f t="shared" si="40"/>
        <v>-1.0323098672258024E-6</v>
      </c>
      <c r="BR42">
        <f t="shared" si="95"/>
        <v>1.0886722097756216</v>
      </c>
      <c r="BS42">
        <f t="shared" si="96"/>
        <v>1.0000551683601551</v>
      </c>
      <c r="BT42">
        <f t="shared" si="97"/>
        <v>1.0886121528283053</v>
      </c>
      <c r="BU42">
        <f t="shared" si="41"/>
        <v>1</v>
      </c>
      <c r="BV42">
        <f t="shared" si="42"/>
        <v>1</v>
      </c>
      <c r="BW42">
        <f t="shared" si="43"/>
        <v>1</v>
      </c>
      <c r="BX42">
        <f t="shared" si="10"/>
        <v>17.375276938529577</v>
      </c>
      <c r="BY42">
        <f t="shared" si="11"/>
        <v>-1.5654011775073976E-2</v>
      </c>
      <c r="BZ42">
        <f t="shared" si="12"/>
        <v>32722.194832015164</v>
      </c>
      <c r="CA42">
        <f t="shared" si="13"/>
        <v>1.710786960983252</v>
      </c>
      <c r="CB42">
        <f t="shared" si="14"/>
        <v>2524.7618881450467</v>
      </c>
      <c r="CC42">
        <f t="shared" si="98"/>
        <v>1.6187778227438283E-4</v>
      </c>
      <c r="CD42">
        <f t="shared" si="99"/>
        <v>1.9982874518542143E-3</v>
      </c>
      <c r="CE42">
        <f t="shared" si="100"/>
        <v>-2.2804759518110527</v>
      </c>
      <c r="CF42">
        <f t="shared" si="101"/>
        <v>9.3046279721955631</v>
      </c>
      <c r="CG42">
        <f t="shared" si="102"/>
        <v>1.1550531617305008E-2</v>
      </c>
      <c r="CH42">
        <f t="shared" si="15"/>
        <v>48.468528107195411</v>
      </c>
      <c r="CI42" s="11">
        <f t="shared" si="16"/>
        <v>1984189952.8736312</v>
      </c>
      <c r="CJ42" s="18">
        <f t="shared" si="44"/>
        <v>0.33677287821500418</v>
      </c>
      <c r="CK42" s="18">
        <f t="shared" si="17"/>
        <v>67.354575643000842</v>
      </c>
      <c r="CL42">
        <f t="shared" si="103"/>
        <v>5000</v>
      </c>
      <c r="CM42" s="4">
        <f t="shared" si="18"/>
        <v>1598.7076914338402</v>
      </c>
      <c r="CN42" s="11"/>
      <c r="CO42" s="11"/>
      <c r="CP42" s="11"/>
      <c r="CQ42" s="11"/>
      <c r="CR42" s="11"/>
      <c r="CS42" s="11"/>
      <c r="CT42" s="11"/>
      <c r="CU42" s="13">
        <f t="shared" si="19"/>
        <v>2.3465135704667648</v>
      </c>
      <c r="CV42" s="14">
        <v>0.8</v>
      </c>
      <c r="CW42" s="14">
        <f t="shared" si="104"/>
        <v>0.47772367005188293</v>
      </c>
      <c r="CX42" s="14">
        <f t="shared" si="45"/>
        <v>-0.20933468976146666</v>
      </c>
      <c r="CY42" s="14">
        <f t="shared" si="105"/>
        <v>3.8926375817836943E-2</v>
      </c>
      <c r="CZ42" s="14">
        <f t="shared" si="106"/>
        <v>-9.9040755118532005E-4</v>
      </c>
      <c r="DA42" s="14">
        <f t="shared" si="46"/>
        <v>3.5784411845713397E-2</v>
      </c>
      <c r="DB42" s="14">
        <f t="shared" si="47"/>
        <v>0.84827826743932511</v>
      </c>
      <c r="DC42" s="14">
        <f t="shared" si="48"/>
        <v>0.86093723248937271</v>
      </c>
      <c r="DD42" s="14">
        <f t="shared" si="49"/>
        <v>6.0937232489372661E-2</v>
      </c>
      <c r="DE42" s="14">
        <v>0.85</v>
      </c>
      <c r="DF42" s="14">
        <f t="shared" si="50"/>
        <v>0.44962227769588986</v>
      </c>
      <c r="DG42" s="14">
        <f t="shared" si="51"/>
        <v>-0.19702088448138041</v>
      </c>
      <c r="DH42" s="14">
        <f t="shared" si="52"/>
        <v>3.448149553413931E-2</v>
      </c>
      <c r="DI42" s="14">
        <f t="shared" si="53"/>
        <v>-7.3142407185491118E-4</v>
      </c>
      <c r="DJ42" s="14">
        <f t="shared" si="54"/>
        <v>3.1186875084560507E-2</v>
      </c>
      <c r="DK42" s="14">
        <f t="shared" si="107"/>
        <v>0.86436728781978445</v>
      </c>
      <c r="DL42" s="14">
        <f t="shared" si="108"/>
        <v>0.86514894975702972</v>
      </c>
      <c r="DM42" s="14">
        <f t="shared" si="109"/>
        <v>1.5148949757029739E-2</v>
      </c>
      <c r="DN42" s="14">
        <f t="shared" si="110"/>
        <v>-0.91576565464685966</v>
      </c>
      <c r="DO42" s="14">
        <f t="shared" si="111"/>
        <v>0.86654238688703766</v>
      </c>
      <c r="DP42" s="14">
        <f t="shared" si="55"/>
        <v>0.85</v>
      </c>
      <c r="DQ42" s="14">
        <f t="shared" si="56"/>
        <v>0.44962227769588986</v>
      </c>
      <c r="DR42" s="14">
        <f t="shared" si="57"/>
        <v>-0.19702088448138041</v>
      </c>
      <c r="DS42" s="14">
        <f t="shared" si="58"/>
        <v>3.448149553413931E-2</v>
      </c>
      <c r="DT42" s="14">
        <f t="shared" si="59"/>
        <v>-7.3142407185491118E-4</v>
      </c>
      <c r="DU42" s="14">
        <f t="shared" si="60"/>
        <v>3.11868750845605E-2</v>
      </c>
      <c r="DV42" s="14">
        <f t="shared" si="61"/>
        <v>0.86436728781978445</v>
      </c>
      <c r="DW42" s="14">
        <f t="shared" si="62"/>
        <v>0.86514894975702972</v>
      </c>
      <c r="DX42" s="14">
        <f t="shared" si="63"/>
        <v>1.5148949757029739E-2</v>
      </c>
      <c r="DY42" s="14">
        <f t="shared" si="64"/>
        <v>0.86654238688703766</v>
      </c>
      <c r="DZ42" s="14">
        <f t="shared" si="65"/>
        <v>0.44103894030440216</v>
      </c>
      <c r="EA42" s="14">
        <f t="shared" si="66"/>
        <v>-0.19325973471509411</v>
      </c>
      <c r="EB42" s="14">
        <f t="shared" si="67"/>
        <v>3.3177550822271029E-2</v>
      </c>
      <c r="EC42" s="14">
        <f t="shared" si="68"/>
        <v>-6.6422439592458125E-4</v>
      </c>
      <c r="ED42" s="14">
        <f t="shared" si="69"/>
        <v>2.9863160849209543E-2</v>
      </c>
      <c r="EE42" s="14">
        <f t="shared" si="70"/>
        <v>0.86914477757585307</v>
      </c>
      <c r="EF42" s="14">
        <f t="shared" si="71"/>
        <v>0.86653745079709965</v>
      </c>
      <c r="EG42" s="14">
        <f t="shared" si="72"/>
        <v>-4.9360899380124224E-6</v>
      </c>
      <c r="EH42" s="14">
        <f t="shared" si="73"/>
        <v>-0.91606404507695693</v>
      </c>
      <c r="EI42" s="14">
        <f t="shared" si="74"/>
        <v>0.86653699851930888</v>
      </c>
      <c r="EM42">
        <f t="shared" si="20"/>
        <v>1565.124551501332</v>
      </c>
      <c r="EW42">
        <f t="shared" si="112"/>
        <v>5.112455412745553</v>
      </c>
      <c r="EX42">
        <f t="shared" si="75"/>
        <v>7.6285265553310666E-2</v>
      </c>
      <c r="EY42">
        <f t="shared" si="113"/>
        <v>1.211714321938637</v>
      </c>
      <c r="EZ42">
        <f t="shared" si="114"/>
        <v>1.5195126468805765E-2</v>
      </c>
    </row>
    <row r="43" spans="3:159">
      <c r="C43" s="4">
        <f t="shared" si="76"/>
        <v>1598.7076914338402</v>
      </c>
      <c r="D43" s="4">
        <f>Sheet6!J43</f>
        <v>1667.0251965929697</v>
      </c>
      <c r="E43" s="4">
        <f t="shared" si="21"/>
        <v>1665.9627983510661</v>
      </c>
      <c r="F43" s="4">
        <f t="shared" si="22"/>
        <v>1.0623982419035656</v>
      </c>
      <c r="G43" s="4">
        <f>Sheet7!D43</f>
        <v>1666.6481369000276</v>
      </c>
      <c r="H43" s="4">
        <f>Sheet7!F43</f>
        <v>-0.30433843387436355</v>
      </c>
      <c r="I43" s="4">
        <f t="shared" si="23"/>
        <v>3.6247222955961989</v>
      </c>
      <c r="J43" s="4">
        <f t="shared" si="24"/>
        <v>1666.7320987622215</v>
      </c>
      <c r="K43" s="4">
        <f t="shared" si="0"/>
        <v>1632.8664440134048</v>
      </c>
      <c r="M43" s="4">
        <f t="shared" si="1"/>
        <v>1632.8664440134048</v>
      </c>
      <c r="Q43">
        <f t="shared" si="25"/>
        <v>268.08121735541192</v>
      </c>
      <c r="S43">
        <f t="shared" si="26"/>
        <v>1.201671492172202</v>
      </c>
      <c r="T43">
        <f t="shared" si="27"/>
        <v>9.2760506005228147E-3</v>
      </c>
      <c r="U43">
        <f t="shared" si="28"/>
        <v>120.1671492172202</v>
      </c>
      <c r="V43">
        <f t="shared" si="77"/>
        <v>674.73854285469145</v>
      </c>
      <c r="W43">
        <f t="shared" si="29"/>
        <v>-16.772228710785232</v>
      </c>
      <c r="X43">
        <f t="shared" si="78"/>
        <v>0.78319187826445891</v>
      </c>
      <c r="Y43">
        <f t="shared" si="30"/>
        <v>48.33</v>
      </c>
      <c r="Z43">
        <f t="shared" si="31"/>
        <v>1.0013929101435017</v>
      </c>
      <c r="AA43">
        <f t="shared" si="32"/>
        <v>48.397319347235438</v>
      </c>
      <c r="AB43">
        <f t="shared" si="33"/>
        <v>58.15767895712699</v>
      </c>
      <c r="AC43">
        <f t="shared" si="2"/>
        <v>1.201671492172202</v>
      </c>
      <c r="AD43">
        <f t="shared" si="34"/>
        <v>48.397319347235438</v>
      </c>
      <c r="AI43">
        <f t="shared" si="115"/>
        <v>0.51112978847076052</v>
      </c>
      <c r="AJ43">
        <f t="shared" si="116"/>
        <v>0.70731488502347162</v>
      </c>
      <c r="AK43">
        <f t="shared" si="35"/>
        <v>1.6617645591751846</v>
      </c>
      <c r="AL43">
        <f t="shared" si="3"/>
        <v>0</v>
      </c>
      <c r="AM43">
        <f t="shared" si="4"/>
        <v>1.6617645591751846</v>
      </c>
      <c r="AN43">
        <f t="shared" si="79"/>
        <v>1.6617645591751846</v>
      </c>
      <c r="AO43">
        <f t="shared" si="5"/>
        <v>0</v>
      </c>
      <c r="AP43">
        <f t="shared" si="6"/>
        <v>30</v>
      </c>
      <c r="AQ43">
        <f t="shared" si="80"/>
        <v>30</v>
      </c>
      <c r="AS43">
        <f t="shared" si="81"/>
        <v>2.4480756282060043</v>
      </c>
      <c r="AU43">
        <f t="shared" si="36"/>
        <v>0.86324813396580979</v>
      </c>
      <c r="AW43">
        <f t="shared" si="7"/>
        <v>0.3579590775691216</v>
      </c>
      <c r="AX43">
        <f t="shared" si="7"/>
        <v>-8.8979228794166618E-3</v>
      </c>
      <c r="AY43">
        <f t="shared" si="82"/>
        <v>0.34906115468970494</v>
      </c>
      <c r="AZ43">
        <f t="shared" si="37"/>
        <v>1.0254910142817995</v>
      </c>
      <c r="BA43">
        <f t="shared" si="83"/>
        <v>-2.5491014281799451E-2</v>
      </c>
      <c r="BB43">
        <f t="shared" si="8"/>
        <v>0.90885041772952679</v>
      </c>
      <c r="BC43">
        <f t="shared" si="84"/>
        <v>0.90885041772952679</v>
      </c>
      <c r="BD43">
        <f t="shared" si="85"/>
        <v>0.78182970333161461</v>
      </c>
      <c r="BE43">
        <f t="shared" si="86"/>
        <v>-1.943423380215463E-2</v>
      </c>
      <c r="BF43">
        <f t="shared" si="9"/>
        <v>25.587301359674314</v>
      </c>
      <c r="BG43">
        <f t="shared" si="87"/>
        <v>7.7293237030489799E-3</v>
      </c>
      <c r="BH43">
        <f t="shared" si="88"/>
        <v>2.1115098721421325E-3</v>
      </c>
      <c r="BI43">
        <f t="shared" si="89"/>
        <v>0.92474463463197432</v>
      </c>
      <c r="BJ43">
        <f t="shared" si="90"/>
        <v>2.2833437395205452E-3</v>
      </c>
      <c r="BK43">
        <f t="shared" si="38"/>
        <v>3.3430683870201289E-3</v>
      </c>
      <c r="BL43" t="e">
        <f t="shared" si="39"/>
        <v>#NUM!</v>
      </c>
      <c r="BM43" t="e">
        <f t="shared" si="91"/>
        <v>#NUM!</v>
      </c>
      <c r="BN43" t="e">
        <f t="shared" si="92"/>
        <v>#NUM!</v>
      </c>
      <c r="BO43" t="e">
        <f t="shared" si="93"/>
        <v>#NUM!</v>
      </c>
      <c r="BP43" t="e">
        <f t="shared" si="94"/>
        <v>#NUM!</v>
      </c>
      <c r="BQ43">
        <f t="shared" si="40"/>
        <v>-2.970905210953432E-6</v>
      </c>
      <c r="BR43">
        <f t="shared" si="95"/>
        <v>1.0888078274020192</v>
      </c>
      <c r="BS43">
        <f t="shared" si="96"/>
        <v>1.0001587788695172</v>
      </c>
      <c r="BT43">
        <f t="shared" si="97"/>
        <v>1.0886349751713447</v>
      </c>
      <c r="BU43">
        <f t="shared" si="41"/>
        <v>1</v>
      </c>
      <c r="BV43">
        <f t="shared" si="42"/>
        <v>1</v>
      </c>
      <c r="BW43">
        <f t="shared" si="43"/>
        <v>1</v>
      </c>
      <c r="BX43">
        <f t="shared" si="10"/>
        <v>17.324259790354599</v>
      </c>
      <c r="BY43">
        <f t="shared" si="11"/>
        <v>-4.7640730830550773E-2</v>
      </c>
      <c r="BZ43">
        <f t="shared" si="12"/>
        <v>32565.735862440448</v>
      </c>
      <c r="CA43">
        <f t="shared" si="13"/>
        <v>1.6617645591751846</v>
      </c>
      <c r="CB43">
        <f t="shared" si="14"/>
        <v>2586.8147867925313</v>
      </c>
      <c r="CC43">
        <f t="shared" si="98"/>
        <v>1.6187778227438283E-4</v>
      </c>
      <c r="CD43">
        <f t="shared" si="99"/>
        <v>1.9503522346320332E-3</v>
      </c>
      <c r="CE43">
        <f t="shared" si="100"/>
        <v>-2.289774635634596</v>
      </c>
      <c r="CF43">
        <f t="shared" si="101"/>
        <v>9.3385223716417816</v>
      </c>
      <c r="CG43">
        <f t="shared" si="102"/>
        <v>1.1466837893516867E-2</v>
      </c>
      <c r="CH43">
        <f t="shared" si="15"/>
        <v>48.397319347235438</v>
      </c>
      <c r="CI43" s="11">
        <f t="shared" si="16"/>
        <v>1953891346.6888609</v>
      </c>
      <c r="CJ43" s="18">
        <f t="shared" si="44"/>
        <v>0.3362755345861298</v>
      </c>
      <c r="CK43" s="18">
        <f t="shared" si="17"/>
        <v>67.255106917225959</v>
      </c>
      <c r="CL43">
        <f t="shared" si="103"/>
        <v>5200</v>
      </c>
      <c r="CM43" s="4">
        <f t="shared" si="18"/>
        <v>1665.9627983510661</v>
      </c>
      <c r="CN43" s="11"/>
      <c r="CO43" s="11"/>
      <c r="CP43" s="11"/>
      <c r="CQ43" s="11"/>
      <c r="CR43" s="11"/>
      <c r="CS43" s="11"/>
      <c r="CT43" s="11"/>
      <c r="CU43" s="13">
        <f t="shared" si="19"/>
        <v>2.4480756282060043</v>
      </c>
      <c r="CV43" s="14">
        <v>0.8</v>
      </c>
      <c r="CW43" s="14">
        <f t="shared" si="104"/>
        <v>0.49840055833919827</v>
      </c>
      <c r="CX43" s="14">
        <f t="shared" si="45"/>
        <v>-0.21839513676504005</v>
      </c>
      <c r="CY43" s="14">
        <f t="shared" si="105"/>
        <v>4.2368929530114958E-2</v>
      </c>
      <c r="CZ43" s="14">
        <f t="shared" si="106"/>
        <v>-1.2241164763254564E-3</v>
      </c>
      <c r="DA43" s="14">
        <f t="shared" si="46"/>
        <v>3.9435803244221621E-2</v>
      </c>
      <c r="DB43" s="14">
        <f t="shared" si="47"/>
        <v>0.83602342409749841</v>
      </c>
      <c r="DC43" s="14">
        <f t="shared" si="48"/>
        <v>0.85816716450166974</v>
      </c>
      <c r="DD43" s="14">
        <f t="shared" si="49"/>
        <v>5.8167164501669699E-2</v>
      </c>
      <c r="DE43" s="14">
        <v>0.85</v>
      </c>
      <c r="DF43" s="14">
        <f t="shared" si="50"/>
        <v>0.4690828784368925</v>
      </c>
      <c r="DG43" s="14">
        <f t="shared" si="51"/>
        <v>-0.20554836401415533</v>
      </c>
      <c r="DH43" s="14">
        <f t="shared" si="52"/>
        <v>3.7530954877887303E-2</v>
      </c>
      <c r="DI43" s="14">
        <f t="shared" si="53"/>
        <v>-9.0402002333998582E-4</v>
      </c>
      <c r="DJ43" s="14">
        <f t="shared" si="54"/>
        <v>3.4326866827292329E-2</v>
      </c>
      <c r="DK43" s="14">
        <f t="shared" si="107"/>
        <v>0.85329672074543517</v>
      </c>
      <c r="DL43" s="14">
        <f t="shared" si="108"/>
        <v>0.86217761378426572</v>
      </c>
      <c r="DM43" s="14">
        <f t="shared" si="109"/>
        <v>1.2177613784265739E-2</v>
      </c>
      <c r="DN43" s="14">
        <f t="shared" si="110"/>
        <v>-0.91979101434808042</v>
      </c>
      <c r="DO43" s="14">
        <f t="shared" si="111"/>
        <v>0.86323954419460902</v>
      </c>
      <c r="DP43" s="14">
        <f t="shared" si="55"/>
        <v>0.85</v>
      </c>
      <c r="DQ43" s="14">
        <f t="shared" si="56"/>
        <v>0.4690828784368925</v>
      </c>
      <c r="DR43" s="14">
        <f t="shared" si="57"/>
        <v>-0.20554836401415533</v>
      </c>
      <c r="DS43" s="14">
        <f t="shared" si="58"/>
        <v>3.7530954877887303E-2</v>
      </c>
      <c r="DT43" s="14">
        <f t="shared" si="59"/>
        <v>-9.0402002333998582E-4</v>
      </c>
      <c r="DU43" s="14">
        <f t="shared" si="60"/>
        <v>3.4326866827292329E-2</v>
      </c>
      <c r="DV43" s="14">
        <f t="shared" si="61"/>
        <v>0.85329672074543517</v>
      </c>
      <c r="DW43" s="14">
        <f t="shared" si="62"/>
        <v>0.86217761378426572</v>
      </c>
      <c r="DX43" s="14">
        <f t="shared" si="63"/>
        <v>1.2177613784265739E-2</v>
      </c>
      <c r="DY43" s="14">
        <f t="shared" si="64"/>
        <v>0.86323954419460902</v>
      </c>
      <c r="DZ43" s="14">
        <f t="shared" si="65"/>
        <v>0.46188853297187571</v>
      </c>
      <c r="EA43" s="14">
        <f t="shared" si="66"/>
        <v>-0.20239585939617702</v>
      </c>
      <c r="EB43" s="14">
        <f t="shared" si="67"/>
        <v>3.6388555167792692E-2</v>
      </c>
      <c r="EC43" s="14">
        <f t="shared" si="68"/>
        <v>-8.3678915822982573E-4</v>
      </c>
      <c r="ED43" s="14">
        <f t="shared" si="69"/>
        <v>3.3143281773258593E-2</v>
      </c>
      <c r="EE43" s="14">
        <f t="shared" si="70"/>
        <v>0.85742731003099382</v>
      </c>
      <c r="EF43" s="14">
        <f t="shared" si="71"/>
        <v>0.86324743986628993</v>
      </c>
      <c r="EG43" s="14">
        <f t="shared" si="72"/>
        <v>7.8956716809130967E-6</v>
      </c>
      <c r="EH43" s="14">
        <f t="shared" si="73"/>
        <v>-0.91919464399236384</v>
      </c>
      <c r="EI43" s="14">
        <f t="shared" si="74"/>
        <v>0.86324813396580979</v>
      </c>
      <c r="EM43">
        <f t="shared" si="20"/>
        <v>1632.8664440134048</v>
      </c>
      <c r="EW43">
        <f t="shared" si="112"/>
        <v>5.3541406771187985</v>
      </c>
      <c r="EX43">
        <f t="shared" si="75"/>
        <v>7.9891560979784393E-2</v>
      </c>
      <c r="EY43">
        <f t="shared" si="113"/>
        <v>1.2260170925005216</v>
      </c>
      <c r="EZ43">
        <f t="shared" si="114"/>
        <v>1.5374485913195624E-2</v>
      </c>
    </row>
    <row r="44" spans="3:159">
      <c r="C44" s="4">
        <f t="shared" si="76"/>
        <v>1665.9627983510661</v>
      </c>
      <c r="D44" s="4">
        <f>Sheet6!J44</f>
        <v>1735.0247108373196</v>
      </c>
      <c r="E44" s="4">
        <f t="shared" si="21"/>
        <v>1733.1187676196084</v>
      </c>
      <c r="F44" s="4">
        <f t="shared" si="22"/>
        <v>1.905943217711183</v>
      </c>
      <c r="G44" s="4">
        <f>Sheet7!D44</f>
        <v>1729.6372111212959</v>
      </c>
      <c r="H44" s="4">
        <f>Sheet7!F44</f>
        <v>-4.4744544110430979</v>
      </c>
      <c r="I44" s="4">
        <f t="shared" si="23"/>
        <v>1.1842966060448077</v>
      </c>
      <c r="J44" s="4">
        <f t="shared" si="24"/>
        <v>1733.4153646583447</v>
      </c>
      <c r="K44" s="4">
        <f t="shared" si="0"/>
        <v>1700.493754594193</v>
      </c>
      <c r="M44" s="4">
        <f t="shared" si="1"/>
        <v>1700.493754594193</v>
      </c>
      <c r="Q44">
        <f t="shared" si="25"/>
        <v>280.24777168360544</v>
      </c>
      <c r="S44">
        <f t="shared" si="26"/>
        <v>1.199909010209351</v>
      </c>
      <c r="T44">
        <f t="shared" si="27"/>
        <v>8.8761734933705504E-3</v>
      </c>
      <c r="U44">
        <f t="shared" si="28"/>
        <v>119.9909010209351</v>
      </c>
      <c r="V44">
        <f t="shared" si="77"/>
        <v>673.74890923255055</v>
      </c>
      <c r="W44">
        <f t="shared" si="29"/>
        <v>-26.848446925154285</v>
      </c>
      <c r="X44">
        <f t="shared" si="78"/>
        <v>0.78197522283163956</v>
      </c>
      <c r="Y44">
        <f t="shared" si="30"/>
        <v>48.33</v>
      </c>
      <c r="Z44">
        <f t="shared" si="31"/>
        <v>0.9999241751744592</v>
      </c>
      <c r="AA44">
        <f t="shared" si="32"/>
        <v>48.326335386181611</v>
      </c>
      <c r="AB44">
        <f t="shared" si="33"/>
        <v>57.987205260278316</v>
      </c>
      <c r="AC44">
        <f t="shared" si="2"/>
        <v>1.199909010209351</v>
      </c>
      <c r="AD44">
        <f t="shared" si="34"/>
        <v>48.326335386181611</v>
      </c>
      <c r="AI44">
        <f t="shared" si="115"/>
        <v>0.50264091392834509</v>
      </c>
      <c r="AJ44">
        <f t="shared" si="116"/>
        <v>0.70049010169605108</v>
      </c>
      <c r="AK44">
        <f t="shared" si="35"/>
        <v>1.6156807475543207</v>
      </c>
      <c r="AL44">
        <f t="shared" si="3"/>
        <v>0</v>
      </c>
      <c r="AM44">
        <f t="shared" si="4"/>
        <v>1.6156807475543207</v>
      </c>
      <c r="AN44">
        <f t="shared" si="79"/>
        <v>1.6156807475543207</v>
      </c>
      <c r="AO44">
        <f t="shared" si="5"/>
        <v>0</v>
      </c>
      <c r="AP44">
        <f t="shared" si="6"/>
        <v>30</v>
      </c>
      <c r="AQ44">
        <f t="shared" si="80"/>
        <v>30</v>
      </c>
      <c r="AS44">
        <f t="shared" si="81"/>
        <v>2.5494658989418184</v>
      </c>
      <c r="AU44">
        <f t="shared" si="36"/>
        <v>0.86024607261889563</v>
      </c>
      <c r="AW44">
        <f t="shared" si="7"/>
        <v>0.35743406185412452</v>
      </c>
      <c r="AX44">
        <f t="shared" si="7"/>
        <v>-1.4243510167406357E-2</v>
      </c>
      <c r="AY44">
        <f t="shared" si="82"/>
        <v>0.34319055168671814</v>
      </c>
      <c r="AZ44">
        <f t="shared" si="37"/>
        <v>1.0415032118378613</v>
      </c>
      <c r="BA44">
        <f t="shared" si="83"/>
        <v>-4.150321183786132E-2</v>
      </c>
      <c r="BB44">
        <f t="shared" si="8"/>
        <v>0.91425870235603113</v>
      </c>
      <c r="BC44">
        <f t="shared" si="84"/>
        <v>0.91425870235603113</v>
      </c>
      <c r="BD44">
        <f t="shared" si="85"/>
        <v>0.78039658700580872</v>
      </c>
      <c r="BE44">
        <f t="shared" si="86"/>
        <v>-3.1098286111755441E-2</v>
      </c>
      <c r="BF44">
        <f t="shared" si="9"/>
        <v>25.568530129156702</v>
      </c>
      <c r="BG44">
        <f t="shared" si="87"/>
        <v>7.5177332962458121E-3</v>
      </c>
      <c r="BH44">
        <f t="shared" si="88"/>
        <v>2.1066551674268049E-3</v>
      </c>
      <c r="BI44">
        <f t="shared" si="89"/>
        <v>0.92674415124822318</v>
      </c>
      <c r="BJ44">
        <f t="shared" si="90"/>
        <v>2.2731788105588477E-3</v>
      </c>
      <c r="BK44">
        <f t="shared" si="38"/>
        <v>3.3220851437706016E-3</v>
      </c>
      <c r="BL44" t="e">
        <f t="shared" si="39"/>
        <v>#NUM!</v>
      </c>
      <c r="BM44" t="e">
        <f t="shared" si="91"/>
        <v>#NUM!</v>
      </c>
      <c r="BN44" t="e">
        <f t="shared" si="92"/>
        <v>#NUM!</v>
      </c>
      <c r="BO44" t="e">
        <f t="shared" si="93"/>
        <v>#NUM!</v>
      </c>
      <c r="BP44" t="e">
        <f t="shared" si="94"/>
        <v>#NUM!</v>
      </c>
      <c r="BQ44">
        <f t="shared" si="40"/>
        <v>-4.7114995189789929E-6</v>
      </c>
      <c r="BR44">
        <f t="shared" si="95"/>
        <v>1.088929608490079</v>
      </c>
      <c r="BS44">
        <f t="shared" si="96"/>
        <v>1.0002518167018339</v>
      </c>
      <c r="BT44">
        <f t="shared" si="97"/>
        <v>1.0886554668609807</v>
      </c>
      <c r="BU44">
        <f t="shared" si="41"/>
        <v>1</v>
      </c>
      <c r="BV44">
        <f t="shared" si="42"/>
        <v>1</v>
      </c>
      <c r="BW44">
        <f t="shared" si="43"/>
        <v>1</v>
      </c>
      <c r="BX44">
        <f t="shared" si="10"/>
        <v>17.273478351607604</v>
      </c>
      <c r="BY44">
        <f t="shared" si="11"/>
        <v>-7.9698134702239354E-2</v>
      </c>
      <c r="BZ44">
        <f t="shared" si="12"/>
        <v>32409.587957657928</v>
      </c>
      <c r="CA44">
        <f t="shared" si="13"/>
        <v>1.6156807475543207</v>
      </c>
      <c r="CB44">
        <f t="shared" si="14"/>
        <v>2647.8409282815414</v>
      </c>
      <c r="CC44">
        <f t="shared" si="98"/>
        <v>1.6187778227438283E-4</v>
      </c>
      <c r="CD44">
        <f t="shared" si="99"/>
        <v>1.9054014711051219E-3</v>
      </c>
      <c r="CE44">
        <f t="shared" si="100"/>
        <v>-2.2987009125860043</v>
      </c>
      <c r="CF44">
        <f t="shared" si="101"/>
        <v>9.3710780763364419</v>
      </c>
      <c r="CG44">
        <f t="shared" si="102"/>
        <v>1.1387303280214358E-2</v>
      </c>
      <c r="CH44">
        <f t="shared" si="15"/>
        <v>48.326335386181611</v>
      </c>
      <c r="CI44" s="11">
        <f t="shared" si="16"/>
        <v>1924599173.8332834</v>
      </c>
      <c r="CJ44" s="18">
        <f t="shared" si="44"/>
        <v>0.33577984634271213</v>
      </c>
      <c r="CK44" s="18">
        <f t="shared" si="17"/>
        <v>67.155969268542421</v>
      </c>
      <c r="CL44">
        <f t="shared" si="103"/>
        <v>5400</v>
      </c>
      <c r="CM44" s="4">
        <f t="shared" si="18"/>
        <v>1733.1187676196084</v>
      </c>
      <c r="CN44" s="11"/>
      <c r="CO44" s="11"/>
      <c r="CP44" s="11"/>
      <c r="CQ44" s="11"/>
      <c r="CR44" s="11"/>
      <c r="CS44" s="11"/>
      <c r="CT44" s="11"/>
      <c r="CU44" s="13">
        <f t="shared" si="19"/>
        <v>2.5494658989418184</v>
      </c>
      <c r="CV44" s="14">
        <v>0.8</v>
      </c>
      <c r="CW44" s="14">
        <f t="shared" si="104"/>
        <v>0.51904247273214688</v>
      </c>
      <c r="CX44" s="14">
        <f t="shared" si="45"/>
        <v>-0.22744025848794183</v>
      </c>
      <c r="CY44" s="14">
        <f t="shared" si="105"/>
        <v>4.5951135267980253E-2</v>
      </c>
      <c r="CZ44" s="14">
        <f t="shared" si="106"/>
        <v>-1.4994936416803236E-3</v>
      </c>
      <c r="DA44" s="14">
        <f t="shared" si="46"/>
        <v>4.3319287631201658E-2</v>
      </c>
      <c r="DB44" s="14">
        <f t="shared" si="47"/>
        <v>0.82345936997021663</v>
      </c>
      <c r="DC44" s="14">
        <f t="shared" si="48"/>
        <v>0.85568204372206669</v>
      </c>
      <c r="DD44" s="14">
        <f t="shared" si="49"/>
        <v>5.5682043722066643E-2</v>
      </c>
      <c r="DE44" s="14">
        <v>0.85</v>
      </c>
      <c r="DF44" s="14">
        <f t="shared" si="50"/>
        <v>0.48851056257143238</v>
      </c>
      <c r="DG44" s="14">
        <f t="shared" si="51"/>
        <v>-0.21406141975335702</v>
      </c>
      <c r="DH44" s="14">
        <f t="shared" si="52"/>
        <v>4.0704119822155528E-2</v>
      </c>
      <c r="DI44" s="14">
        <f t="shared" si="53"/>
        <v>-1.1073883108077699E-3</v>
      </c>
      <c r="DJ44" s="14">
        <f t="shared" si="54"/>
        <v>3.7660124406845082E-2</v>
      </c>
      <c r="DK44" s="14">
        <f t="shared" si="107"/>
        <v>0.84192756750133768</v>
      </c>
      <c r="DL44" s="14">
        <f t="shared" si="108"/>
        <v>0.8594571853132591</v>
      </c>
      <c r="DM44" s="14">
        <f t="shared" si="109"/>
        <v>9.4571853132591199E-3</v>
      </c>
      <c r="DN44" s="14">
        <f t="shared" si="110"/>
        <v>-0.92449716817615168</v>
      </c>
      <c r="DO44" s="14">
        <f t="shared" si="111"/>
        <v>0.86022954492323245</v>
      </c>
      <c r="DP44" s="14">
        <f t="shared" si="55"/>
        <v>0.85</v>
      </c>
      <c r="DQ44" s="14">
        <f t="shared" si="56"/>
        <v>0.48851056257143238</v>
      </c>
      <c r="DR44" s="14">
        <f t="shared" si="57"/>
        <v>-0.21406141975335702</v>
      </c>
      <c r="DS44" s="14">
        <f t="shared" si="58"/>
        <v>4.0704119822155528E-2</v>
      </c>
      <c r="DT44" s="14">
        <f t="shared" si="59"/>
        <v>-1.1073883108077699E-3</v>
      </c>
      <c r="DU44" s="14">
        <f t="shared" si="60"/>
        <v>3.7660124406845082E-2</v>
      </c>
      <c r="DV44" s="14">
        <f t="shared" si="61"/>
        <v>0.84192756750133768</v>
      </c>
      <c r="DW44" s="14">
        <f t="shared" si="62"/>
        <v>0.8594571853132591</v>
      </c>
      <c r="DX44" s="14">
        <f t="shared" si="63"/>
        <v>9.4571853132591199E-3</v>
      </c>
      <c r="DY44" s="14">
        <f t="shared" si="64"/>
        <v>0.86022954492323245</v>
      </c>
      <c r="DZ44" s="14">
        <f t="shared" si="65"/>
        <v>0.48270136806655867</v>
      </c>
      <c r="EA44" s="14">
        <f t="shared" si="66"/>
        <v>-0.21151587720297493</v>
      </c>
      <c r="EB44" s="14">
        <f t="shared" si="67"/>
        <v>3.9741797903468531E-2</v>
      </c>
      <c r="EC44" s="14">
        <f t="shared" si="68"/>
        <v>-1.0430924238607057E-3</v>
      </c>
      <c r="ED44" s="14">
        <f t="shared" si="69"/>
        <v>3.6642152076795602E-2</v>
      </c>
      <c r="EE44" s="14">
        <f t="shared" si="70"/>
        <v>0.84535937993765586</v>
      </c>
      <c r="EF44" s="14">
        <f t="shared" si="71"/>
        <v>0.86024480008357551</v>
      </c>
      <c r="EG44" s="14">
        <f t="shared" si="72"/>
        <v>1.5255160343063956E-5</v>
      </c>
      <c r="EH44" s="14">
        <f t="shared" si="73"/>
        <v>-0.9230058838172116</v>
      </c>
      <c r="EI44" s="14">
        <f t="shared" si="74"/>
        <v>0.86024607261889563</v>
      </c>
      <c r="EM44">
        <f t="shared" si="20"/>
        <v>1700.493754594193</v>
      </c>
      <c r="EW44">
        <f t="shared" si="112"/>
        <v>5.5953998533741931</v>
      </c>
      <c r="EX44">
        <f t="shared" si="75"/>
        <v>8.3491498552233936E-2</v>
      </c>
      <c r="EY44">
        <f t="shared" si="113"/>
        <v>1.2406504641429319</v>
      </c>
      <c r="EZ44">
        <f t="shared" si="114"/>
        <v>1.5557991157580052E-2</v>
      </c>
    </row>
    <row r="45" spans="3:159">
      <c r="C45" s="4">
        <f t="shared" si="76"/>
        <v>1733.1187676196084</v>
      </c>
      <c r="D45" s="4">
        <f>Sheet6!J45</f>
        <v>1802.8337508151646</v>
      </c>
      <c r="E45" s="4">
        <f t="shared" si="21"/>
        <v>1800.17597231478</v>
      </c>
      <c r="F45" s="4">
        <f t="shared" si="22"/>
        <v>2.6577785003846657</v>
      </c>
      <c r="G45" s="4">
        <f>Sheet7!D45</f>
        <v>1791.4517116621573</v>
      </c>
      <c r="H45" s="4">
        <f>Sheet7!F45</f>
        <v>-9.7247554448795199</v>
      </c>
      <c r="I45" s="4">
        <f t="shared" si="23"/>
        <v>1.0879011905342559</v>
      </c>
      <c r="J45" s="4">
        <f t="shared" si="24"/>
        <v>1800.390717823281</v>
      </c>
      <c r="K45" s="4">
        <f t="shared" si="0"/>
        <v>1767.9762592173865</v>
      </c>
      <c r="M45" s="4">
        <f t="shared" si="1"/>
        <v>1767.9762592173865</v>
      </c>
      <c r="Q45">
        <f t="shared" si="25"/>
        <v>292.43356305659762</v>
      </c>
      <c r="S45">
        <f t="shared" si="26"/>
        <v>1.1981528788585099</v>
      </c>
      <c r="T45">
        <f t="shared" si="27"/>
        <v>8.5104733240148507E-3</v>
      </c>
      <c r="U45">
        <f t="shared" si="28"/>
        <v>119.81528788585098</v>
      </c>
      <c r="V45">
        <f t="shared" si="77"/>
        <v>672.76284147905324</v>
      </c>
      <c r="W45">
        <f t="shared" si="29"/>
        <v>-36.112970643607611</v>
      </c>
      <c r="X45">
        <f t="shared" si="78"/>
        <v>0.78075664369434028</v>
      </c>
      <c r="Y45">
        <f t="shared" si="30"/>
        <v>48.33</v>
      </c>
      <c r="Z45">
        <f t="shared" si="31"/>
        <v>0.99846073238209154</v>
      </c>
      <c r="AA45">
        <f t="shared" si="32"/>
        <v>48.255607196026482</v>
      </c>
      <c r="AB45">
        <f t="shared" si="33"/>
        <v>57.817594682984556</v>
      </c>
      <c r="AC45">
        <f t="shared" si="2"/>
        <v>1.1981528788585099</v>
      </c>
      <c r="AD45">
        <f t="shared" si="34"/>
        <v>48.255607196026482</v>
      </c>
      <c r="AI45">
        <f t="shared" si="115"/>
        <v>0.49454135161820972</v>
      </c>
      <c r="AJ45">
        <f t="shared" si="116"/>
        <v>0.69390857394105165</v>
      </c>
      <c r="AK45">
        <f t="shared" si="35"/>
        <v>1.5723015249443197</v>
      </c>
      <c r="AL45">
        <f t="shared" si="3"/>
        <v>0</v>
      </c>
      <c r="AM45">
        <f t="shared" si="4"/>
        <v>1.5723015249443197</v>
      </c>
      <c r="AN45">
        <f t="shared" si="79"/>
        <v>1.5723015249443197</v>
      </c>
      <c r="AO45">
        <f t="shared" si="5"/>
        <v>0</v>
      </c>
      <c r="AP45">
        <f t="shared" si="6"/>
        <v>30</v>
      </c>
      <c r="AQ45">
        <f t="shared" si="80"/>
        <v>30</v>
      </c>
      <c r="AS45">
        <f t="shared" si="81"/>
        <v>2.6506390692914339</v>
      </c>
      <c r="AU45">
        <f t="shared" si="36"/>
        <v>0.85753532380947983</v>
      </c>
      <c r="AW45">
        <f t="shared" si="7"/>
        <v>0.35691093788677386</v>
      </c>
      <c r="AX45">
        <f t="shared" si="7"/>
        <v>-1.9158481158012695E-2</v>
      </c>
      <c r="AY45">
        <f t="shared" si="82"/>
        <v>0.33775245672876114</v>
      </c>
      <c r="AZ45">
        <f t="shared" si="37"/>
        <v>1.0567234398339205</v>
      </c>
      <c r="BA45">
        <f t="shared" si="83"/>
        <v>-5.6723439833920475E-2</v>
      </c>
      <c r="BB45">
        <f t="shared" si="8"/>
        <v>0.91918669832738176</v>
      </c>
      <c r="BC45">
        <f t="shared" si="84"/>
        <v>0.91918669832738176</v>
      </c>
      <c r="BD45">
        <f t="shared" si="85"/>
        <v>0.77896915783422116</v>
      </c>
      <c r="BE45">
        <f t="shared" si="86"/>
        <v>-4.1813977518880018E-2</v>
      </c>
      <c r="BF45">
        <f t="shared" si="9"/>
        <v>25.54981281891984</v>
      </c>
      <c r="BG45">
        <f t="shared" si="87"/>
        <v>7.3185698090335888E-3</v>
      </c>
      <c r="BH45">
        <f t="shared" si="88"/>
        <v>2.1020404692304439E-3</v>
      </c>
      <c r="BI45">
        <f t="shared" si="89"/>
        <v>0.92862951686866635</v>
      </c>
      <c r="BJ45">
        <f t="shared" si="90"/>
        <v>2.2635942871151813E-3</v>
      </c>
      <c r="BK45">
        <f t="shared" si="38"/>
        <v>3.3020272312970383E-3</v>
      </c>
      <c r="BL45" t="e">
        <f t="shared" si="39"/>
        <v>#NUM!</v>
      </c>
      <c r="BM45" t="e">
        <f t="shared" si="91"/>
        <v>#NUM!</v>
      </c>
      <c r="BN45" t="e">
        <f t="shared" si="92"/>
        <v>#NUM!</v>
      </c>
      <c r="BO45" t="e">
        <f t="shared" si="93"/>
        <v>#NUM!</v>
      </c>
      <c r="BP45" t="e">
        <f t="shared" si="94"/>
        <v>#NUM!</v>
      </c>
      <c r="BQ45">
        <f t="shared" si="40"/>
        <v>-6.2804927433137604E-6</v>
      </c>
      <c r="BR45">
        <f t="shared" si="95"/>
        <v>1.0890393955907243</v>
      </c>
      <c r="BS45">
        <f t="shared" si="96"/>
        <v>1.0003356900367351</v>
      </c>
      <c r="BT45">
        <f t="shared" si="97"/>
        <v>1.0886739385962845</v>
      </c>
      <c r="BU45">
        <f t="shared" si="41"/>
        <v>1</v>
      </c>
      <c r="BV45">
        <f t="shared" si="42"/>
        <v>1</v>
      </c>
      <c r="BW45">
        <f t="shared" si="43"/>
        <v>1</v>
      </c>
      <c r="BX45">
        <f t="shared" si="10"/>
        <v>17.222954022629565</v>
      </c>
      <c r="BY45">
        <f t="shared" si="11"/>
        <v>-0.11180615867978988</v>
      </c>
      <c r="BZ45">
        <f t="shared" si="12"/>
        <v>32253.829277630764</v>
      </c>
      <c r="CA45">
        <f t="shared" si="13"/>
        <v>1.5723015249443197</v>
      </c>
      <c r="CB45">
        <f t="shared" si="14"/>
        <v>2707.8174237591188</v>
      </c>
      <c r="CC45">
        <f t="shared" si="98"/>
        <v>1.6187778227438283E-4</v>
      </c>
      <c r="CD45">
        <f t="shared" si="99"/>
        <v>1.8631979969299473E-3</v>
      </c>
      <c r="CE45">
        <f t="shared" si="100"/>
        <v>-2.3072721306013437</v>
      </c>
      <c r="CF45">
        <f t="shared" si="101"/>
        <v>9.402355769988521</v>
      </c>
      <c r="CG45">
        <f t="shared" si="102"/>
        <v>1.1311667730894063E-2</v>
      </c>
      <c r="CH45">
        <f t="shared" si="15"/>
        <v>48.255607196026482</v>
      </c>
      <c r="CI45" s="11">
        <f t="shared" si="16"/>
        <v>1896259076.7704577</v>
      </c>
      <c r="CJ45" s="18">
        <f t="shared" si="44"/>
        <v>0.33528602347585823</v>
      </c>
      <c r="CK45" s="18">
        <f t="shared" si="17"/>
        <v>67.057204695171649</v>
      </c>
      <c r="CL45">
        <f t="shared" si="103"/>
        <v>5600</v>
      </c>
      <c r="CM45" s="4">
        <f t="shared" si="18"/>
        <v>1800.17597231478</v>
      </c>
      <c r="CN45" s="11"/>
      <c r="CO45" s="11"/>
      <c r="CP45" s="11"/>
      <c r="CQ45" s="11"/>
      <c r="CR45" s="11"/>
      <c r="CS45" s="11"/>
      <c r="CT45" s="11"/>
      <c r="CU45" s="13">
        <f t="shared" si="19"/>
        <v>2.6506390692914339</v>
      </c>
      <c r="CV45" s="14">
        <v>0.8</v>
      </c>
      <c r="CW45" s="14">
        <f t="shared" si="104"/>
        <v>0.53964018793759883</v>
      </c>
      <c r="CX45" s="14">
        <f t="shared" si="45"/>
        <v>-0.23646601248053767</v>
      </c>
      <c r="CY45" s="14">
        <f t="shared" si="105"/>
        <v>4.9670555939140437E-2</v>
      </c>
      <c r="CZ45" s="14">
        <f t="shared" si="106"/>
        <v>-1.8215939153000682E-3</v>
      </c>
      <c r="DA45" s="14">
        <f t="shared" si="46"/>
        <v>4.7442149127719178E-2</v>
      </c>
      <c r="DB45" s="14">
        <f t="shared" si="47"/>
        <v>0.81061382076726041</v>
      </c>
      <c r="DC45" s="14">
        <f t="shared" si="48"/>
        <v>0.8534833991437335</v>
      </c>
      <c r="DD45" s="14">
        <f t="shared" si="49"/>
        <v>5.3483399143733457E-2</v>
      </c>
      <c r="DE45" s="14">
        <v>0.85</v>
      </c>
      <c r="DF45" s="14">
        <f t="shared" si="50"/>
        <v>0.50789664747068131</v>
      </c>
      <c r="DG45" s="14">
        <f t="shared" si="51"/>
        <v>-0.22255624704050608</v>
      </c>
      <c r="DH45" s="14">
        <f t="shared" si="52"/>
        <v>4.3998831558546551E-2</v>
      </c>
      <c r="DI45" s="14">
        <f t="shared" si="53"/>
        <v>-1.3452619956303242E-3</v>
      </c>
      <c r="DJ45" s="14">
        <f t="shared" si="54"/>
        <v>4.1192168826372035E-2</v>
      </c>
      <c r="DK45" s="14">
        <f t="shared" si="107"/>
        <v>0.83028319112943838</v>
      </c>
      <c r="DL45" s="14">
        <f t="shared" si="108"/>
        <v>0.85698901189637366</v>
      </c>
      <c r="DM45" s="14">
        <f t="shared" si="109"/>
        <v>6.9890118963736869E-3</v>
      </c>
      <c r="DN45" s="14">
        <f t="shared" si="110"/>
        <v>-0.92988774494719662</v>
      </c>
      <c r="DO45" s="14">
        <f t="shared" si="111"/>
        <v>0.85751597376602762</v>
      </c>
      <c r="DP45" s="14">
        <f t="shared" si="55"/>
        <v>0.85</v>
      </c>
      <c r="DQ45" s="14">
        <f t="shared" si="56"/>
        <v>0.50789664747068131</v>
      </c>
      <c r="DR45" s="14">
        <f t="shared" si="57"/>
        <v>-0.22255624704050608</v>
      </c>
      <c r="DS45" s="14">
        <f t="shared" si="58"/>
        <v>4.3998831558546551E-2</v>
      </c>
      <c r="DT45" s="14">
        <f t="shared" si="59"/>
        <v>-1.3452619956303242E-3</v>
      </c>
      <c r="DU45" s="14">
        <f t="shared" si="60"/>
        <v>4.1192168826372035E-2</v>
      </c>
      <c r="DV45" s="14">
        <f t="shared" si="61"/>
        <v>0.83028319112943838</v>
      </c>
      <c r="DW45" s="14">
        <f t="shared" si="62"/>
        <v>0.85698901189637366</v>
      </c>
      <c r="DX45" s="14">
        <f t="shared" si="63"/>
        <v>6.9890118963736869E-3</v>
      </c>
      <c r="DY45" s="14">
        <f t="shared" si="64"/>
        <v>0.85751597376602762</v>
      </c>
      <c r="DZ45" s="14">
        <f t="shared" si="65"/>
        <v>0.50344502441638628</v>
      </c>
      <c r="EA45" s="14">
        <f t="shared" si="66"/>
        <v>-0.22060558143730363</v>
      </c>
      <c r="EB45" s="14">
        <f t="shared" si="67"/>
        <v>4.3230927900274843E-2</v>
      </c>
      <c r="EC45" s="14">
        <f t="shared" si="68"/>
        <v>-1.2873315344564731E-3</v>
      </c>
      <c r="ED45" s="14">
        <f t="shared" si="69"/>
        <v>4.0362475007026617E-2</v>
      </c>
      <c r="EE45" s="14">
        <f t="shared" si="70"/>
        <v>0.83298268814394794</v>
      </c>
      <c r="EF45" s="14">
        <f t="shared" si="71"/>
        <v>0.85753392092892367</v>
      </c>
      <c r="EG45" s="14">
        <f t="shared" si="72"/>
        <v>1.7947162896048141E-5</v>
      </c>
      <c r="EH45" s="14">
        <f t="shared" si="73"/>
        <v>-0.92749987566308423</v>
      </c>
      <c r="EI45" s="14">
        <f t="shared" si="74"/>
        <v>0.85753532380947983</v>
      </c>
      <c r="EM45">
        <f t="shared" si="20"/>
        <v>1767.9762592173865</v>
      </c>
      <c r="EW45">
        <f t="shared" si="112"/>
        <v>5.8358571202826761</v>
      </c>
      <c r="EX45">
        <f t="shared" si="75"/>
        <v>8.7079470471677231E-2</v>
      </c>
      <c r="EY45">
        <f t="shared" si="113"/>
        <v>1.2555917100835288</v>
      </c>
      <c r="EZ45">
        <f t="shared" si="114"/>
        <v>1.5745357203815823E-2</v>
      </c>
    </row>
    <row r="46" spans="3:159">
      <c r="C46" s="4">
        <f t="shared" si="76"/>
        <v>1800.17597231478</v>
      </c>
      <c r="D46" s="4">
        <f>Sheet6!J46</f>
        <v>1870.4222425357541</v>
      </c>
      <c r="E46" s="4">
        <f t="shared" si="21"/>
        <v>1867.1348049005139</v>
      </c>
      <c r="F46" s="4">
        <f t="shared" si="22"/>
        <v>3.2874376352401669</v>
      </c>
      <c r="G46" s="4">
        <f>Sheet7!D46</f>
        <v>1851.9453564167475</v>
      </c>
      <c r="H46" s="4">
        <f>Sheet7!F46</f>
        <v>-16.202702607281026</v>
      </c>
      <c r="I46" s="4">
        <f t="shared" si="23"/>
        <v>1.0548390089644091</v>
      </c>
      <c r="J46" s="4">
        <f t="shared" si="24"/>
        <v>1867.305712328488</v>
      </c>
      <c r="K46" s="4">
        <f t="shared" si="0"/>
        <v>1835.299107425267</v>
      </c>
      <c r="M46" s="4">
        <f t="shared" si="1"/>
        <v>1835.299107425267</v>
      </c>
      <c r="Q46">
        <f t="shared" si="25"/>
        <v>304.6340407059418</v>
      </c>
      <c r="S46">
        <f t="shared" si="26"/>
        <v>1.1964034634089191</v>
      </c>
      <c r="T46">
        <f t="shared" si="27"/>
        <v>8.1751815372190454E-3</v>
      </c>
      <c r="U46">
        <f t="shared" si="28"/>
        <v>119.64034634089191</v>
      </c>
      <c r="V46">
        <f t="shared" si="77"/>
        <v>671.78054470410814</v>
      </c>
      <c r="W46">
        <f t="shared" si="29"/>
        <v>-44.664320088288918</v>
      </c>
      <c r="X46">
        <f t="shared" si="78"/>
        <v>0.77953659592940583</v>
      </c>
      <c r="Y46">
        <f t="shared" si="30"/>
        <v>48.33</v>
      </c>
      <c r="Z46">
        <f t="shared" si="31"/>
        <v>0.99700288617409927</v>
      </c>
      <c r="AA46">
        <f t="shared" si="32"/>
        <v>48.185149488794217</v>
      </c>
      <c r="AB46">
        <f t="shared" si="33"/>
        <v>57.648879733269908</v>
      </c>
      <c r="AC46">
        <f t="shared" si="2"/>
        <v>1.1964034634089191</v>
      </c>
      <c r="AD46">
        <f t="shared" si="34"/>
        <v>48.185149488794217</v>
      </c>
      <c r="AI46">
        <f t="shared" si="115"/>
        <v>0.48680500104628677</v>
      </c>
      <c r="AJ46">
        <f t="shared" si="116"/>
        <v>0.6875577163738894</v>
      </c>
      <c r="AK46">
        <f t="shared" si="35"/>
        <v>1.5314074387807672</v>
      </c>
      <c r="AL46">
        <f t="shared" si="3"/>
        <v>0</v>
      </c>
      <c r="AM46">
        <f t="shared" si="4"/>
        <v>1.5314074387807672</v>
      </c>
      <c r="AN46">
        <f t="shared" si="79"/>
        <v>1.5314074387807672</v>
      </c>
      <c r="AO46">
        <f t="shared" si="5"/>
        <v>0</v>
      </c>
      <c r="AP46">
        <f t="shared" si="6"/>
        <v>30</v>
      </c>
      <c r="AQ46">
        <f t="shared" si="80"/>
        <v>30</v>
      </c>
      <c r="AS46">
        <f t="shared" si="81"/>
        <v>2.7515728747005501</v>
      </c>
      <c r="AU46">
        <f t="shared" si="36"/>
        <v>0.85511816814645158</v>
      </c>
      <c r="AW46">
        <f t="shared" si="7"/>
        <v>0.35638981448100127</v>
      </c>
      <c r="AX46">
        <f t="shared" si="7"/>
        <v>-2.3695102330176195E-2</v>
      </c>
      <c r="AY46">
        <f t="shared" si="82"/>
        <v>0.33269471215082508</v>
      </c>
      <c r="AZ46">
        <f t="shared" si="37"/>
        <v>1.0712217581607795</v>
      </c>
      <c r="BA46">
        <f t="shared" si="83"/>
        <v>-7.1221758160779469E-2</v>
      </c>
      <c r="BB46">
        <f t="shared" si="8"/>
        <v>0.92369937529695534</v>
      </c>
      <c r="BC46">
        <f t="shared" si="84"/>
        <v>0.92369937529695534</v>
      </c>
      <c r="BD46">
        <f t="shared" si="85"/>
        <v>0.7775477074745325</v>
      </c>
      <c r="BE46">
        <f t="shared" si="86"/>
        <v>-5.1696405863992843E-2</v>
      </c>
      <c r="BF46">
        <f t="shared" si="9"/>
        <v>25.531153445175065</v>
      </c>
      <c r="BG46">
        <f t="shared" si="87"/>
        <v>7.1308250254932216E-3</v>
      </c>
      <c r="BH46">
        <f t="shared" si="88"/>
        <v>2.0976500701449111E-3</v>
      </c>
      <c r="BI46">
        <f t="shared" si="89"/>
        <v>0.93040969096562598</v>
      </c>
      <c r="BJ46">
        <f t="shared" si="90"/>
        <v>2.2545445200252206E-3</v>
      </c>
      <c r="BK46">
        <f t="shared" si="38"/>
        <v>3.2828244509335871E-3</v>
      </c>
      <c r="BL46" t="e">
        <f t="shared" si="39"/>
        <v>#NUM!</v>
      </c>
      <c r="BM46" t="e">
        <f t="shared" si="91"/>
        <v>#NUM!</v>
      </c>
      <c r="BN46" t="e">
        <f t="shared" si="92"/>
        <v>#NUM!</v>
      </c>
      <c r="BO46" t="e">
        <f t="shared" si="93"/>
        <v>#NUM!</v>
      </c>
      <c r="BP46" t="e">
        <f t="shared" si="94"/>
        <v>#NUM!</v>
      </c>
      <c r="BQ46">
        <f t="shared" si="40"/>
        <v>-7.700567536304325E-6</v>
      </c>
      <c r="BR46">
        <f t="shared" si="95"/>
        <v>1.0891387723375179</v>
      </c>
      <c r="BS46">
        <f t="shared" si="96"/>
        <v>1.0004116091147877</v>
      </c>
      <c r="BT46">
        <f t="shared" si="97"/>
        <v>1.0886906573397728</v>
      </c>
      <c r="BU46">
        <f t="shared" si="41"/>
        <v>1</v>
      </c>
      <c r="BV46">
        <f t="shared" si="42"/>
        <v>1</v>
      </c>
      <c r="BW46">
        <f t="shared" si="43"/>
        <v>1</v>
      </c>
      <c r="BX46">
        <f t="shared" si="10"/>
        <v>17.172696487050683</v>
      </c>
      <c r="BY46">
        <f t="shared" si="11"/>
        <v>-0.14395239221511996</v>
      </c>
      <c r="BZ46">
        <f t="shared" si="12"/>
        <v>32098.501469001239</v>
      </c>
      <c r="CA46">
        <f t="shared" si="13"/>
        <v>1.5314074387807672</v>
      </c>
      <c r="CB46">
        <f t="shared" si="14"/>
        <v>2766.737372832315</v>
      </c>
      <c r="CC46">
        <f t="shared" si="98"/>
        <v>1.6187778227438283E-4</v>
      </c>
      <c r="CD46">
        <f t="shared" si="99"/>
        <v>1.8235196623795262E-3</v>
      </c>
      <c r="CE46">
        <f t="shared" si="100"/>
        <v>-2.3155063626247019</v>
      </c>
      <c r="CF46">
        <f t="shared" si="101"/>
        <v>9.4324190890880768</v>
      </c>
      <c r="CG46">
        <f t="shared" si="102"/>
        <v>1.1239676794512833E-2</v>
      </c>
      <c r="CH46">
        <f t="shared" si="15"/>
        <v>48.185149488794217</v>
      </c>
      <c r="CI46" s="11">
        <f t="shared" si="16"/>
        <v>1868815293.6186733</v>
      </c>
      <c r="CJ46" s="18">
        <f t="shared" si="44"/>
        <v>0.33479416292867015</v>
      </c>
      <c r="CK46" s="18">
        <f t="shared" si="17"/>
        <v>66.958832585734029</v>
      </c>
      <c r="CL46">
        <f t="shared" si="103"/>
        <v>5800</v>
      </c>
      <c r="CM46" s="4">
        <f t="shared" si="18"/>
        <v>1867.1348049005139</v>
      </c>
      <c r="CN46" s="11"/>
      <c r="CO46" s="11"/>
      <c r="CP46" s="11"/>
      <c r="CQ46" s="11"/>
      <c r="CR46" s="11"/>
      <c r="CS46" s="11"/>
      <c r="CT46" s="11"/>
      <c r="CU46" s="13">
        <f t="shared" si="19"/>
        <v>2.7515728747005501</v>
      </c>
      <c r="CV46" s="14">
        <v>0.8</v>
      </c>
      <c r="CW46" s="14">
        <f t="shared" si="104"/>
        <v>0.5601891711436725</v>
      </c>
      <c r="CX46" s="14">
        <f t="shared" si="45"/>
        <v>-0.24547041250092991</v>
      </c>
      <c r="CY46" s="14">
        <f t="shared" si="105"/>
        <v>5.3525393633043851E-2</v>
      </c>
      <c r="CZ46" s="14">
        <f t="shared" si="106"/>
        <v>-2.1958551547062756E-3</v>
      </c>
      <c r="DA46" s="14">
        <f t="shared" si="46"/>
        <v>5.1812544225670991E-2</v>
      </c>
      <c r="DB46" s="14">
        <f t="shared" si="47"/>
        <v>0.79751200967458258</v>
      </c>
      <c r="DC46" s="14">
        <f t="shared" si="48"/>
        <v>0.85157196255858836</v>
      </c>
      <c r="DD46" s="14">
        <f t="shared" si="49"/>
        <v>5.1571962558588313E-2</v>
      </c>
      <c r="DE46" s="14">
        <v>0.85</v>
      </c>
      <c r="DF46" s="14">
        <f t="shared" si="50"/>
        <v>0.52723686695875072</v>
      </c>
      <c r="DG46" s="14">
        <f t="shared" si="51"/>
        <v>-0.23103097647146348</v>
      </c>
      <c r="DH46" s="14">
        <f t="shared" si="52"/>
        <v>4.7413497474253399E-2</v>
      </c>
      <c r="DI46" s="14">
        <f t="shared" si="53"/>
        <v>-1.6216569800348137E-3</v>
      </c>
      <c r="DJ46" s="14">
        <f t="shared" si="54"/>
        <v>4.4929256643711273E-2</v>
      </c>
      <c r="DK46" s="14">
        <f t="shared" si="107"/>
        <v>0.81838478742502352</v>
      </c>
      <c r="DL46" s="14">
        <f t="shared" si="108"/>
        <v>0.85477359813035259</v>
      </c>
      <c r="DM46" s="14">
        <f t="shared" si="109"/>
        <v>4.7735981303526076E-3</v>
      </c>
      <c r="DN46" s="14">
        <f t="shared" si="110"/>
        <v>-0.93596728856471534</v>
      </c>
      <c r="DO46" s="14">
        <f t="shared" si="111"/>
        <v>0.85510017624405743</v>
      </c>
      <c r="DP46" s="14">
        <f t="shared" si="55"/>
        <v>0.85</v>
      </c>
      <c r="DQ46" s="14">
        <f t="shared" si="56"/>
        <v>0.52723686695875072</v>
      </c>
      <c r="DR46" s="14">
        <f t="shared" si="57"/>
        <v>-0.23103097647146348</v>
      </c>
      <c r="DS46" s="14">
        <f t="shared" si="58"/>
        <v>4.7413497474253399E-2</v>
      </c>
      <c r="DT46" s="14">
        <f t="shared" si="59"/>
        <v>-1.6216569800348137E-3</v>
      </c>
      <c r="DU46" s="14">
        <f t="shared" si="60"/>
        <v>4.4929256643711273E-2</v>
      </c>
      <c r="DV46" s="14">
        <f t="shared" si="61"/>
        <v>0.81838478742502352</v>
      </c>
      <c r="DW46" s="14">
        <f t="shared" si="62"/>
        <v>0.85477359813035259</v>
      </c>
      <c r="DX46" s="14">
        <f t="shared" si="63"/>
        <v>4.7735981303526076E-3</v>
      </c>
      <c r="DY46" s="14">
        <f t="shared" si="64"/>
        <v>0.85510017624405743</v>
      </c>
      <c r="DZ46" s="14">
        <f t="shared" si="65"/>
        <v>0.52409220505999454</v>
      </c>
      <c r="EA46" s="14">
        <f t="shared" si="66"/>
        <v>-0.22965301078910713</v>
      </c>
      <c r="EB46" s="14">
        <f t="shared" si="67"/>
        <v>4.684959618979407E-2</v>
      </c>
      <c r="EC46" s="14">
        <f t="shared" si="68"/>
        <v>-1.5738692292737702E-3</v>
      </c>
      <c r="ED46" s="14">
        <f t="shared" si="69"/>
        <v>4.4306746122270355E-2</v>
      </c>
      <c r="EE46" s="14">
        <f t="shared" si="70"/>
        <v>0.82033788147774511</v>
      </c>
      <c r="EF46" s="14">
        <f t="shared" si="71"/>
        <v>0.85511695687907618</v>
      </c>
      <c r="EG46" s="14">
        <f t="shared" si="72"/>
        <v>1.678063501875382E-5</v>
      </c>
      <c r="EH46" s="14">
        <f t="shared" si="73"/>
        <v>-0.93267708167464436</v>
      </c>
      <c r="EI46" s="14">
        <f t="shared" si="74"/>
        <v>0.85511816814645158</v>
      </c>
      <c r="EM46">
        <f t="shared" si="20"/>
        <v>1835.299107425267</v>
      </c>
      <c r="EW46">
        <f t="shared" si="112"/>
        <v>6.0751960556757618</v>
      </c>
      <c r="EX46">
        <f t="shared" si="75"/>
        <v>9.0650755259450683E-2</v>
      </c>
      <c r="EY46">
        <f t="shared" si="113"/>
        <v>1.2708200554784972</v>
      </c>
      <c r="EZ46">
        <f t="shared" si="114"/>
        <v>1.593632353143749E-2</v>
      </c>
    </row>
    <row r="47" spans="3:159">
      <c r="C47" s="4">
        <f t="shared" si="76"/>
        <v>1867.1348049005139</v>
      </c>
      <c r="D47" s="4">
        <f>Sheet6!J47</f>
        <v>1937.7851795893712</v>
      </c>
      <c r="E47" s="4">
        <f t="shared" si="21"/>
        <v>1933.9956589171097</v>
      </c>
      <c r="F47" s="4">
        <f t="shared" si="22"/>
        <v>3.7895206722614603</v>
      </c>
      <c r="G47" s="4">
        <f>Sheet7!D47</f>
        <v>1910.9936243542988</v>
      </c>
      <c r="H47" s="4">
        <f>Sheet7!F47</f>
        <v>-24.0340800998963</v>
      </c>
      <c r="I47" s="4">
        <f t="shared" si="23"/>
        <v>1.0385213000152522</v>
      </c>
      <c r="J47" s="4">
        <f t="shared" si="24"/>
        <v>1934.1362215254337</v>
      </c>
      <c r="K47" s="4">
        <f t="shared" si="0"/>
        <v>1902.4599922449424</v>
      </c>
      <c r="M47" s="4">
        <f t="shared" si="1"/>
        <v>1902.4599922449424</v>
      </c>
      <c r="Q47">
        <f t="shared" si="25"/>
        <v>316.84703209809021</v>
      </c>
      <c r="S47">
        <f t="shared" si="26"/>
        <v>1.1946608017563134</v>
      </c>
      <c r="T47">
        <f t="shared" si="27"/>
        <v>7.8669991730367685E-3</v>
      </c>
      <c r="U47">
        <f t="shared" si="28"/>
        <v>119.46608017563133</v>
      </c>
      <c r="V47">
        <f t="shared" si="77"/>
        <v>670.80204018616996</v>
      </c>
      <c r="W47">
        <f t="shared" si="29"/>
        <v>-52.588554623563802</v>
      </c>
      <c r="X47">
        <f t="shared" si="78"/>
        <v>0.77831529679019107</v>
      </c>
      <c r="Y47">
        <f t="shared" si="30"/>
        <v>48.33</v>
      </c>
      <c r="Z47">
        <f t="shared" si="31"/>
        <v>0.99555066813026116</v>
      </c>
      <c r="AA47">
        <f t="shared" si="32"/>
        <v>48.114963790735523</v>
      </c>
      <c r="AB47">
        <f t="shared" si="33"/>
        <v>57.481061218716086</v>
      </c>
      <c r="AC47">
        <f t="shared" si="2"/>
        <v>1.1946608017563134</v>
      </c>
      <c r="AD47">
        <f t="shared" si="34"/>
        <v>48.114963790735523</v>
      </c>
      <c r="AI47">
        <f t="shared" si="115"/>
        <v>0.47940677566345491</v>
      </c>
      <c r="AJ47">
        <f t="shared" si="116"/>
        <v>0.68142471963190188</v>
      </c>
      <c r="AK47">
        <f t="shared" si="35"/>
        <v>1.4927947513762132</v>
      </c>
      <c r="AL47">
        <f t="shared" si="3"/>
        <v>0</v>
      </c>
      <c r="AM47">
        <f t="shared" si="4"/>
        <v>1.4927947513762132</v>
      </c>
      <c r="AN47">
        <f t="shared" si="79"/>
        <v>1.4927947513762132</v>
      </c>
      <c r="AO47">
        <f t="shared" si="5"/>
        <v>0</v>
      </c>
      <c r="AP47">
        <f t="shared" si="6"/>
        <v>30</v>
      </c>
      <c r="AQ47">
        <f t="shared" si="80"/>
        <v>30</v>
      </c>
      <c r="AS47">
        <f t="shared" si="81"/>
        <v>2.852263856439194</v>
      </c>
      <c r="AU47">
        <f t="shared" si="36"/>
        <v>0.85299505219004335</v>
      </c>
      <c r="AW47">
        <f t="shared" si="7"/>
        <v>0.35587070292535117</v>
      </c>
      <c r="AX47">
        <f t="shared" si="7"/>
        <v>-2.7899029487927489E-2</v>
      </c>
      <c r="AY47">
        <f t="shared" si="82"/>
        <v>0.32797167343742367</v>
      </c>
      <c r="AZ47">
        <f t="shared" si="37"/>
        <v>1.0850653631013978</v>
      </c>
      <c r="BA47">
        <f t="shared" si="83"/>
        <v>-8.5065363101397784E-2</v>
      </c>
      <c r="BB47">
        <f t="shared" si="8"/>
        <v>0.92785194095727042</v>
      </c>
      <c r="BC47">
        <f t="shared" si="84"/>
        <v>0.92785194095727042</v>
      </c>
      <c r="BD47">
        <f t="shared" si="85"/>
        <v>0.77613226129028956</v>
      </c>
      <c r="BE47">
        <f t="shared" si="86"/>
        <v>-6.0846078832209237E-2</v>
      </c>
      <c r="BF47">
        <f t="shared" si="9"/>
        <v>25.512552539683931</v>
      </c>
      <c r="BG47">
        <f t="shared" si="87"/>
        <v>6.9535629222489586E-3</v>
      </c>
      <c r="BH47">
        <f t="shared" si="88"/>
        <v>2.0934687501092948E-3</v>
      </c>
      <c r="BI47">
        <f t="shared" si="89"/>
        <v>0.93209304492311096</v>
      </c>
      <c r="BJ47">
        <f t="shared" si="90"/>
        <v>2.2459868802926072E-3</v>
      </c>
      <c r="BK47">
        <f t="shared" si="38"/>
        <v>3.2644103762176357E-3</v>
      </c>
      <c r="BL47" t="e">
        <f t="shared" si="39"/>
        <v>#NUM!</v>
      </c>
      <c r="BM47" t="e">
        <f t="shared" si="91"/>
        <v>#NUM!</v>
      </c>
      <c r="BN47" t="e">
        <f t="shared" si="92"/>
        <v>#NUM!</v>
      </c>
      <c r="BO47" t="e">
        <f t="shared" si="93"/>
        <v>#NUM!</v>
      </c>
      <c r="BP47" t="e">
        <f t="shared" si="94"/>
        <v>#NUM!</v>
      </c>
      <c r="BQ47">
        <f t="shared" si="40"/>
        <v>-8.9912077317993922E-6</v>
      </c>
      <c r="BR47">
        <f t="shared" si="95"/>
        <v>1.0892290994270226</v>
      </c>
      <c r="BS47">
        <f t="shared" si="96"/>
        <v>1.0004806137592046</v>
      </c>
      <c r="BT47">
        <f t="shared" si="97"/>
        <v>1.0887058524146256</v>
      </c>
      <c r="BU47">
        <f t="shared" si="41"/>
        <v>1</v>
      </c>
      <c r="BV47">
        <f t="shared" si="42"/>
        <v>1</v>
      </c>
      <c r="BW47">
        <f t="shared" si="43"/>
        <v>1</v>
      </c>
      <c r="BX47">
        <f t="shared" si="10"/>
        <v>17.12270598543687</v>
      </c>
      <c r="BY47">
        <f t="shared" si="11"/>
        <v>-0.17613082054509663</v>
      </c>
      <c r="BZ47">
        <f t="shared" si="12"/>
        <v>31943.616322814396</v>
      </c>
      <c r="CA47">
        <f t="shared" si="13"/>
        <v>1.4927947513762132</v>
      </c>
      <c r="CB47">
        <f t="shared" si="14"/>
        <v>2824.6062298412025</v>
      </c>
      <c r="CC47">
        <f t="shared" si="98"/>
        <v>1.6187778227438283E-4</v>
      </c>
      <c r="CD47">
        <f t="shared" si="99"/>
        <v>1.786160473165719E-3</v>
      </c>
      <c r="CE47">
        <f t="shared" si="100"/>
        <v>-2.3234218365951489</v>
      </c>
      <c r="CF47">
        <f t="shared" si="101"/>
        <v>9.4613325188631183</v>
      </c>
      <c r="CG47">
        <f t="shared" si="102"/>
        <v>1.1171085811968936E-2</v>
      </c>
      <c r="CH47">
        <f t="shared" si="15"/>
        <v>48.114963790735523</v>
      </c>
      <c r="CI47" s="11">
        <f t="shared" si="16"/>
        <v>1842212132.9533923</v>
      </c>
      <c r="CJ47" s="18">
        <f t="shared" si="44"/>
        <v>0.33430427008297903</v>
      </c>
      <c r="CK47" s="18">
        <f t="shared" si="17"/>
        <v>66.860854016595809</v>
      </c>
      <c r="CL47">
        <f t="shared" si="103"/>
        <v>6000</v>
      </c>
      <c r="CM47" s="4">
        <f t="shared" si="18"/>
        <v>1933.9956589171097</v>
      </c>
      <c r="CN47" s="11"/>
      <c r="CO47" s="11"/>
      <c r="CP47" s="11"/>
      <c r="CQ47" s="11"/>
      <c r="CR47" s="11"/>
      <c r="CS47" s="11"/>
      <c r="CT47" s="11"/>
      <c r="CU47" s="13">
        <f t="shared" si="19"/>
        <v>2.852263856439194</v>
      </c>
      <c r="CV47" s="14">
        <v>0.8</v>
      </c>
      <c r="CW47" s="14">
        <f t="shared" si="104"/>
        <v>0.58068871819199563</v>
      </c>
      <c r="CX47" s="14">
        <f t="shared" si="45"/>
        <v>-0.25445314999255403</v>
      </c>
      <c r="CY47" s="14">
        <f t="shared" si="105"/>
        <v>5.7514484045585158E-2</v>
      </c>
      <c r="CZ47" s="14">
        <f t="shared" si="106"/>
        <v>-2.6281314607782989E-3</v>
      </c>
      <c r="DA47" s="14">
        <f t="shared" si="46"/>
        <v>5.6439558182149054E-2</v>
      </c>
      <c r="DB47" s="14">
        <f t="shared" si="47"/>
        <v>0.78417681216280399</v>
      </c>
      <c r="DC47" s="14">
        <f t="shared" si="48"/>
        <v>0.84994805832896425</v>
      </c>
      <c r="DD47" s="14">
        <f t="shared" si="49"/>
        <v>4.9948058328964207E-2</v>
      </c>
      <c r="DE47" s="14">
        <v>0.85</v>
      </c>
      <c r="DF47" s="14">
        <f t="shared" si="50"/>
        <v>0.54653055829834885</v>
      </c>
      <c r="DG47" s="14">
        <f t="shared" si="51"/>
        <v>-0.23948531764005082</v>
      </c>
      <c r="DH47" s="14">
        <f t="shared" si="52"/>
        <v>5.0947086213390322E-2</v>
      </c>
      <c r="DI47" s="14">
        <f t="shared" si="53"/>
        <v>-1.940896565370362E-3</v>
      </c>
      <c r="DJ47" s="14">
        <f t="shared" si="54"/>
        <v>4.8878423776902477E-2</v>
      </c>
      <c r="DK47" s="14">
        <f t="shared" si="107"/>
        <v>0.80625148865346452</v>
      </c>
      <c r="DL47" s="14">
        <f t="shared" si="108"/>
        <v>0.85281096707187221</v>
      </c>
      <c r="DM47" s="14">
        <f t="shared" si="109"/>
        <v>2.8109670718722279E-3</v>
      </c>
      <c r="DN47" s="14">
        <f t="shared" si="110"/>
        <v>-0.94274182514184079</v>
      </c>
      <c r="DO47" s="14">
        <f t="shared" si="111"/>
        <v>0.85298169339357499</v>
      </c>
      <c r="DP47" s="14">
        <f t="shared" si="55"/>
        <v>0.85</v>
      </c>
      <c r="DQ47" s="14">
        <f t="shared" si="56"/>
        <v>0.54653055829834885</v>
      </c>
      <c r="DR47" s="14">
        <f t="shared" si="57"/>
        <v>-0.23948531764005082</v>
      </c>
      <c r="DS47" s="14">
        <f t="shared" si="58"/>
        <v>5.0947086213390322E-2</v>
      </c>
      <c r="DT47" s="14">
        <f t="shared" si="59"/>
        <v>-1.940896565370362E-3</v>
      </c>
      <c r="DU47" s="14">
        <f t="shared" si="60"/>
        <v>4.887842377690247E-2</v>
      </c>
      <c r="DV47" s="14">
        <f t="shared" si="61"/>
        <v>0.80625148865346452</v>
      </c>
      <c r="DW47" s="14">
        <f t="shared" si="62"/>
        <v>0.85281096707187221</v>
      </c>
      <c r="DX47" s="14">
        <f t="shared" si="63"/>
        <v>2.8109670718722279E-3</v>
      </c>
      <c r="DY47" s="14">
        <f t="shared" si="64"/>
        <v>0.85298169339357499</v>
      </c>
      <c r="DZ47" s="14">
        <f t="shared" si="65"/>
        <v>0.54462009929590327</v>
      </c>
      <c r="EA47" s="14">
        <f t="shared" si="66"/>
        <v>-0.23864816979151424</v>
      </c>
      <c r="EB47" s="14">
        <f t="shared" si="67"/>
        <v>5.059152621771415E-2</v>
      </c>
      <c r="EC47" s="14">
        <f t="shared" si="68"/>
        <v>-1.9072097912679888E-3</v>
      </c>
      <c r="ED47" s="14">
        <f t="shared" si="69"/>
        <v>4.8477276488541179E-2</v>
      </c>
      <c r="EE47" s="14">
        <f t="shared" si="70"/>
        <v>0.80746419219972887</v>
      </c>
      <c r="EF47" s="14">
        <f t="shared" si="71"/>
        <v>0.85299423111733064</v>
      </c>
      <c r="EG47" s="14">
        <f t="shared" si="72"/>
        <v>1.2537723755645658E-5</v>
      </c>
      <c r="EH47" s="14">
        <f t="shared" si="73"/>
        <v>-0.93853692473769079</v>
      </c>
      <c r="EI47" s="14">
        <f t="shared" si="74"/>
        <v>0.85299505219004335</v>
      </c>
      <c r="EM47">
        <f t="shared" si="20"/>
        <v>1902.4599922449424</v>
      </c>
      <c r="EW47">
        <f t="shared" si="112"/>
        <v>6.3131522414180115</v>
      </c>
      <c r="EX47">
        <f t="shared" si="75"/>
        <v>9.4201407412649985E-2</v>
      </c>
      <c r="EY47">
        <f t="shared" si="113"/>
        <v>1.2863165654743338</v>
      </c>
      <c r="EZ47">
        <f t="shared" si="114"/>
        <v>1.6130652693805661E-2</v>
      </c>
    </row>
    <row r="48" spans="3:159">
      <c r="C48" s="4">
        <f t="shared" si="76"/>
        <v>1933.9956589171097</v>
      </c>
      <c r="D48" s="4">
        <f>Sheet6!J48</f>
        <v>2004.9319939150648</v>
      </c>
      <c r="E48" s="4">
        <f t="shared" si="21"/>
        <v>2000.7589185528207</v>
      </c>
      <c r="F48" s="4">
        <f t="shared" si="22"/>
        <v>4.1730753622441625</v>
      </c>
      <c r="G48" s="4">
        <f>Sheet7!D48</f>
        <v>1968.490509763938</v>
      </c>
      <c r="H48" s="4">
        <f>Sheet7!F48</f>
        <v>-33.326227121211787</v>
      </c>
      <c r="I48" s="4">
        <f t="shared" si="23"/>
        <v>1.0290278608835537</v>
      </c>
      <c r="J48" s="4">
        <f t="shared" si="24"/>
        <v>2000.8766368923102</v>
      </c>
      <c r="K48" s="4">
        <f t="shared" si="0"/>
        <v>1969.4638264160872</v>
      </c>
      <c r="M48" s="4">
        <f t="shared" si="1"/>
        <v>1969.4638264160872</v>
      </c>
      <c r="Q48">
        <f t="shared" si="25"/>
        <v>329.07179663234012</v>
      </c>
      <c r="S48">
        <f t="shared" si="26"/>
        <v>1.1929247446247857</v>
      </c>
      <c r="T48">
        <f t="shared" si="27"/>
        <v>7.5830492594846392E-3</v>
      </c>
      <c r="U48">
        <f t="shared" si="28"/>
        <v>119.29247446247857</v>
      </c>
      <c r="V48">
        <f t="shared" si="77"/>
        <v>669.82724410681715</v>
      </c>
      <c r="W48">
        <f t="shared" si="29"/>
        <v>-59.96053288989868</v>
      </c>
      <c r="X48">
        <f t="shared" si="78"/>
        <v>0.77709282033676608</v>
      </c>
      <c r="Y48">
        <f t="shared" si="30"/>
        <v>48.33</v>
      </c>
      <c r="Z48">
        <f t="shared" si="31"/>
        <v>0.99410395385398809</v>
      </c>
      <c r="AA48">
        <f t="shared" si="32"/>
        <v>48.045044089763245</v>
      </c>
      <c r="AB48">
        <f t="shared" si="33"/>
        <v>57.314121951267389</v>
      </c>
      <c r="AC48">
        <f t="shared" si="2"/>
        <v>1.1929247446247857</v>
      </c>
      <c r="AD48">
        <f t="shared" si="34"/>
        <v>48.045044089763245</v>
      </c>
      <c r="AI48">
        <f t="shared" si="115"/>
        <v>0.47232316005275221</v>
      </c>
      <c r="AJ48">
        <f t="shared" si="116"/>
        <v>0.67549711020333436</v>
      </c>
      <c r="AK48">
        <f t="shared" si="35"/>
        <v>1.4562772573369709</v>
      </c>
      <c r="AL48">
        <f t="shared" si="3"/>
        <v>0</v>
      </c>
      <c r="AM48">
        <f t="shared" si="4"/>
        <v>1.4562772573369709</v>
      </c>
      <c r="AN48">
        <f t="shared" si="79"/>
        <v>1.4562772573369709</v>
      </c>
      <c r="AO48">
        <f t="shared" si="5"/>
        <v>0</v>
      </c>
      <c r="AP48">
        <f t="shared" si="6"/>
        <v>30</v>
      </c>
      <c r="AQ48">
        <f t="shared" si="80"/>
        <v>30</v>
      </c>
      <c r="AS48">
        <f t="shared" si="81"/>
        <v>2.9527193799341638</v>
      </c>
      <c r="AU48">
        <f t="shared" si="36"/>
        <v>0.85116500686688112</v>
      </c>
      <c r="AW48">
        <f t="shared" si="7"/>
        <v>0.35535355875287389</v>
      </c>
      <c r="AX48">
        <f t="shared" si="7"/>
        <v>-3.1809976280610025E-2</v>
      </c>
      <c r="AY48">
        <f t="shared" si="82"/>
        <v>0.32354358247226389</v>
      </c>
      <c r="AZ48">
        <f t="shared" si="37"/>
        <v>1.0983174385272716</v>
      </c>
      <c r="BA48">
        <f t="shared" si="83"/>
        <v>-9.8317438527271594E-2</v>
      </c>
      <c r="BB48">
        <f t="shared" si="8"/>
        <v>0.93169125746074055</v>
      </c>
      <c r="BC48">
        <f t="shared" si="84"/>
        <v>0.93169125746074055</v>
      </c>
      <c r="BD48">
        <f t="shared" si="85"/>
        <v>0.77472269266772964</v>
      </c>
      <c r="BE48">
        <f t="shared" si="86"/>
        <v>-6.9350397289672572E-2</v>
      </c>
      <c r="BF48">
        <f t="shared" si="9"/>
        <v>25.49400863533651</v>
      </c>
      <c r="BG48">
        <f t="shared" si="87"/>
        <v>6.7859280161545223E-3</v>
      </c>
      <c r="BH48">
        <f t="shared" si="88"/>
        <v>2.0894821451982485E-3</v>
      </c>
      <c r="BI48">
        <f t="shared" si="89"/>
        <v>0.93368726786475653</v>
      </c>
      <c r="BJ48">
        <f t="shared" si="90"/>
        <v>2.2378822300711801E-3</v>
      </c>
      <c r="BK48">
        <f t="shared" si="38"/>
        <v>3.2467234932083556E-3</v>
      </c>
      <c r="BL48" t="e">
        <f t="shared" si="39"/>
        <v>#NUM!</v>
      </c>
      <c r="BM48" t="e">
        <f t="shared" si="91"/>
        <v>#NUM!</v>
      </c>
      <c r="BN48" t="e">
        <f t="shared" si="92"/>
        <v>#NUM!</v>
      </c>
      <c r="BO48" t="e">
        <f t="shared" si="93"/>
        <v>#NUM!</v>
      </c>
      <c r="BP48" t="e">
        <f t="shared" si="94"/>
        <v>#NUM!</v>
      </c>
      <c r="BQ48">
        <f t="shared" si="40"/>
        <v>-1.0169108301483765E-5</v>
      </c>
      <c r="BR48">
        <f t="shared" si="95"/>
        <v>1.0893115430795435</v>
      </c>
      <c r="BS48">
        <f t="shared" si="96"/>
        <v>1.0005435951444104</v>
      </c>
      <c r="BT48">
        <f t="shared" si="97"/>
        <v>1.0887197203259504</v>
      </c>
      <c r="BU48">
        <f t="shared" si="41"/>
        <v>1</v>
      </c>
      <c r="BV48">
        <f t="shared" si="42"/>
        <v>1</v>
      </c>
      <c r="BW48">
        <f t="shared" si="43"/>
        <v>1</v>
      </c>
      <c r="BX48">
        <f t="shared" si="10"/>
        <v>17.0729773977361</v>
      </c>
      <c r="BY48">
        <f t="shared" si="11"/>
        <v>-0.20833932346430437</v>
      </c>
      <c r="BZ48">
        <f t="shared" si="12"/>
        <v>31789.16818447936</v>
      </c>
      <c r="CA48">
        <f t="shared" si="13"/>
        <v>1.4562772573369709</v>
      </c>
      <c r="CB48">
        <f t="shared" si="14"/>
        <v>2881.4363330954061</v>
      </c>
      <c r="CC48">
        <f t="shared" si="98"/>
        <v>1.6187778227438283E-4</v>
      </c>
      <c r="CD48">
        <f t="shared" si="99"/>
        <v>1.7509323187370771E-3</v>
      </c>
      <c r="CE48">
        <f t="shared" si="100"/>
        <v>-2.3310362011640806</v>
      </c>
      <c r="CF48">
        <f t="shared" si="101"/>
        <v>9.4891586846861635</v>
      </c>
      <c r="CG48">
        <f t="shared" si="102"/>
        <v>1.1105665319400314E-2</v>
      </c>
      <c r="CH48">
        <f t="shared" si="15"/>
        <v>48.045044089763245</v>
      </c>
      <c r="CI48" s="11">
        <f t="shared" si="16"/>
        <v>1816396118.4317658</v>
      </c>
      <c r="CJ48" s="18">
        <f t="shared" si="44"/>
        <v>0.33381629817855463</v>
      </c>
      <c r="CK48" s="18">
        <f t="shared" si="17"/>
        <v>66.763259635710924</v>
      </c>
      <c r="CL48">
        <f t="shared" si="103"/>
        <v>6200</v>
      </c>
      <c r="CM48" s="4">
        <f t="shared" si="18"/>
        <v>2000.7589185528207</v>
      </c>
      <c r="CN48" s="11"/>
      <c r="CO48" s="11"/>
      <c r="CP48" s="11"/>
      <c r="CQ48" s="11"/>
      <c r="CR48" s="11"/>
      <c r="CS48" s="11"/>
      <c r="CT48" s="11"/>
      <c r="CU48" s="13">
        <f t="shared" si="19"/>
        <v>2.9527193799341638</v>
      </c>
      <c r="CV48" s="14">
        <v>0.8</v>
      </c>
      <c r="CW48" s="14">
        <f t="shared" si="104"/>
        <v>0.6011403286003062</v>
      </c>
      <c r="CX48" s="14">
        <f t="shared" si="45"/>
        <v>-0.26341488203208452</v>
      </c>
      <c r="CY48" s="14">
        <f t="shared" si="105"/>
        <v>6.1637097554382146E-2</v>
      </c>
      <c r="CZ48" s="14">
        <f t="shared" si="106"/>
        <v>-3.1247081815322141E-3</v>
      </c>
      <c r="DA48" s="14">
        <f t="shared" si="46"/>
        <v>6.1333037161700271E-2</v>
      </c>
      <c r="DB48" s="14">
        <f t="shared" si="47"/>
        <v>0.77062951218186226</v>
      </c>
      <c r="DC48" s="14">
        <f t="shared" si="48"/>
        <v>0.84861197221238294</v>
      </c>
      <c r="DD48" s="14">
        <f t="shared" si="49"/>
        <v>4.8611972212382892E-2</v>
      </c>
      <c r="DE48" s="14">
        <v>0.85</v>
      </c>
      <c r="DF48" s="14">
        <f t="shared" si="50"/>
        <v>0.56577913280028824</v>
      </c>
      <c r="DG48" s="14">
        <f t="shared" si="51"/>
        <v>-0.24791988897137371</v>
      </c>
      <c r="DH48" s="14">
        <f t="shared" si="52"/>
        <v>5.4598951466857545E-2</v>
      </c>
      <c r="DI48" s="14">
        <f t="shared" si="53"/>
        <v>-2.3076225325214614E-3</v>
      </c>
      <c r="DJ48" s="14">
        <f t="shared" si="54"/>
        <v>5.3047337908829914E-2</v>
      </c>
      <c r="DK48" s="14">
        <f t="shared" si="107"/>
        <v>0.79390105168251934</v>
      </c>
      <c r="DL48" s="14">
        <f t="shared" si="108"/>
        <v>0.85110102238278329</v>
      </c>
      <c r="DM48" s="14">
        <f t="shared" si="109"/>
        <v>1.1010223827833121E-3</v>
      </c>
      <c r="DN48" s="14">
        <f t="shared" si="110"/>
        <v>-0.95021899659199283</v>
      </c>
      <c r="DO48" s="14">
        <f t="shared" si="111"/>
        <v>0.85115870382167913</v>
      </c>
      <c r="DP48" s="14">
        <f t="shared" si="55"/>
        <v>0.85</v>
      </c>
      <c r="DQ48" s="14">
        <f t="shared" si="56"/>
        <v>0.56577913280028824</v>
      </c>
      <c r="DR48" s="14">
        <f t="shared" si="57"/>
        <v>-0.24791988897137371</v>
      </c>
      <c r="DS48" s="14">
        <f t="shared" si="58"/>
        <v>5.4598951466857545E-2</v>
      </c>
      <c r="DT48" s="14">
        <f t="shared" si="59"/>
        <v>-2.3076225325214614E-3</v>
      </c>
      <c r="DU48" s="14">
        <f t="shared" si="60"/>
        <v>5.3047337908829921E-2</v>
      </c>
      <c r="DV48" s="14">
        <f t="shared" si="61"/>
        <v>0.79390105168251934</v>
      </c>
      <c r="DW48" s="14">
        <f t="shared" si="62"/>
        <v>0.8511010223827834</v>
      </c>
      <c r="DX48" s="14">
        <f t="shared" si="63"/>
        <v>1.1010223827834231E-3</v>
      </c>
      <c r="DY48" s="14">
        <f t="shared" si="64"/>
        <v>0.85115870382167913</v>
      </c>
      <c r="DZ48" s="14">
        <f t="shared" si="65"/>
        <v>0.56500892338991793</v>
      </c>
      <c r="EA48" s="14">
        <f t="shared" si="66"/>
        <v>-0.24758238937049834</v>
      </c>
      <c r="EB48" s="14">
        <f t="shared" si="67"/>
        <v>5.4450398789216307E-2</v>
      </c>
      <c r="EC48" s="14">
        <f t="shared" si="68"/>
        <v>-2.2919581154315647E-3</v>
      </c>
      <c r="ED48" s="14">
        <f t="shared" si="69"/>
        <v>5.2876015829382478E-2</v>
      </c>
      <c r="EE48" s="14">
        <f t="shared" si="70"/>
        <v>0.79439973867445368</v>
      </c>
      <c r="EF48" s="14">
        <f t="shared" si="71"/>
        <v>0.85116466069115726</v>
      </c>
      <c r="EG48" s="14">
        <f t="shared" si="72"/>
        <v>5.9568694781297893E-6</v>
      </c>
      <c r="EH48" s="14">
        <f t="shared" si="73"/>
        <v>-0.94507801978107175</v>
      </c>
      <c r="EI48" s="14">
        <f t="shared" si="74"/>
        <v>0.85116500686688112</v>
      </c>
      <c r="EM48">
        <f t="shared" si="20"/>
        <v>1969.4638264160872</v>
      </c>
      <c r="EW48">
        <f t="shared" si="112"/>
        <v>6.5494963475121777</v>
      </c>
      <c r="EX48">
        <f t="shared" si="75"/>
        <v>9.7728004994392187E-2</v>
      </c>
      <c r="EY48">
        <f t="shared" si="113"/>
        <v>1.3020633352938638</v>
      </c>
      <c r="EZ48">
        <f t="shared" si="114"/>
        <v>1.6328120161632657E-2</v>
      </c>
    </row>
    <row r="49" spans="3:156">
      <c r="C49" s="4">
        <f t="shared" si="76"/>
        <v>2000.7589185528207</v>
      </c>
      <c r="D49" s="4">
        <f>Sheet6!J49</f>
        <v>2071.8779433419672</v>
      </c>
      <c r="E49" s="4">
        <f t="shared" si="21"/>
        <v>2067.4249545528323</v>
      </c>
      <c r="F49" s="4">
        <f t="shared" si="22"/>
        <v>4.4529887891349063</v>
      </c>
      <c r="G49" s="4">
        <f>Sheet7!D49</f>
        <v>2024.3450253559763</v>
      </c>
      <c r="H49" s="4">
        <f>Sheet7!F49</f>
        <v>-44.171523536527729</v>
      </c>
      <c r="I49" s="4">
        <f t="shared" si="23"/>
        <v>1.0229650184740062</v>
      </c>
      <c r="J49" s="4">
        <f t="shared" si="24"/>
        <v>2067.5249217735682</v>
      </c>
      <c r="K49" s="4">
        <f t="shared" si="0"/>
        <v>2036.3184309473941</v>
      </c>
      <c r="M49" s="4">
        <f t="shared" si="1"/>
        <v>2036.3184309473941</v>
      </c>
      <c r="Q49">
        <f t="shared" si="25"/>
        <v>341.30824445147698</v>
      </c>
      <c r="S49">
        <f t="shared" si="26"/>
        <v>1.1911950683903165</v>
      </c>
      <c r="T49">
        <f t="shared" si="27"/>
        <v>7.3208278107756595E-3</v>
      </c>
      <c r="U49">
        <f t="shared" si="28"/>
        <v>119.11950683903166</v>
      </c>
      <c r="V49">
        <f t="shared" si="77"/>
        <v>668.85603090116274</v>
      </c>
      <c r="W49">
        <f t="shared" si="29"/>
        <v>-66.845193533347498</v>
      </c>
      <c r="X49">
        <f t="shared" si="78"/>
        <v>0.77586917555485235</v>
      </c>
      <c r="Y49">
        <f t="shared" si="30"/>
        <v>48.33</v>
      </c>
      <c r="Z49">
        <f t="shared" si="31"/>
        <v>0.99266255699193051</v>
      </c>
      <c r="AA49">
        <f t="shared" si="32"/>
        <v>47.97538137942</v>
      </c>
      <c r="AB49">
        <f t="shared" si="33"/>
        <v>57.148037703309726</v>
      </c>
      <c r="AC49">
        <f t="shared" si="2"/>
        <v>1.1911950683903165</v>
      </c>
      <c r="AD49">
        <f t="shared" si="34"/>
        <v>47.97538137942</v>
      </c>
      <c r="AI49">
        <f t="shared" si="115"/>
        <v>0.46553252006723028</v>
      </c>
      <c r="AJ49">
        <f t="shared" si="116"/>
        <v>0.66976312059187826</v>
      </c>
      <c r="AK49">
        <f t="shared" si="35"/>
        <v>1.421686728010916</v>
      </c>
      <c r="AL49">
        <f t="shared" si="3"/>
        <v>0</v>
      </c>
      <c r="AM49">
        <f t="shared" si="4"/>
        <v>1.421686728010916</v>
      </c>
      <c r="AN49">
        <f t="shared" si="79"/>
        <v>1.421686728010916</v>
      </c>
      <c r="AO49">
        <f t="shared" si="5"/>
        <v>0</v>
      </c>
      <c r="AP49">
        <f t="shared" si="6"/>
        <v>30</v>
      </c>
      <c r="AQ49">
        <f t="shared" si="80"/>
        <v>30</v>
      </c>
      <c r="AS49">
        <f t="shared" si="81"/>
        <v>3.0529511708356734</v>
      </c>
      <c r="AU49">
        <f t="shared" si="36"/>
        <v>0.84962593188616986</v>
      </c>
      <c r="AW49">
        <f t="shared" si="7"/>
        <v>0.35483831534948368</v>
      </c>
      <c r="AX49">
        <f t="shared" si="7"/>
        <v>-3.5462393649386456E-2</v>
      </c>
      <c r="AY49">
        <f t="shared" si="82"/>
        <v>0.31937592170009721</v>
      </c>
      <c r="AZ49">
        <f t="shared" si="37"/>
        <v>1.1110365285542303</v>
      </c>
      <c r="BA49">
        <f t="shared" si="83"/>
        <v>-0.1110365285542303</v>
      </c>
      <c r="BB49">
        <f t="shared" si="8"/>
        <v>0.9352570966653343</v>
      </c>
      <c r="BC49">
        <f t="shared" si="84"/>
        <v>0.9352570966653343</v>
      </c>
      <c r="BD49">
        <f t="shared" si="85"/>
        <v>0.77331881484736542</v>
      </c>
      <c r="BE49">
        <f t="shared" si="86"/>
        <v>-7.7285160712096082E-2</v>
      </c>
      <c r="BF49">
        <f t="shared" si="9"/>
        <v>25.475519465338131</v>
      </c>
      <c r="BG49">
        <f t="shared" si="87"/>
        <v>6.6271474038776413E-3</v>
      </c>
      <c r="BH49">
        <f t="shared" si="88"/>
        <v>2.0856769566566205E-3</v>
      </c>
      <c r="BI49">
        <f t="shared" si="89"/>
        <v>0.93519933378042774</v>
      </c>
      <c r="BJ49">
        <f t="shared" si="90"/>
        <v>2.2301950838924671E-3</v>
      </c>
      <c r="BK49">
        <f t="shared" si="38"/>
        <v>3.2297077779848168E-3</v>
      </c>
      <c r="BL49" t="e">
        <f t="shared" si="39"/>
        <v>#NUM!</v>
      </c>
      <c r="BM49" t="e">
        <f t="shared" si="91"/>
        <v>#NUM!</v>
      </c>
      <c r="BN49" t="e">
        <f t="shared" si="92"/>
        <v>#NUM!</v>
      </c>
      <c r="BO49" t="e">
        <f t="shared" si="93"/>
        <v>#NUM!</v>
      </c>
      <c r="BP49" t="e">
        <f t="shared" si="94"/>
        <v>#NUM!</v>
      </c>
      <c r="BQ49">
        <f t="shared" si="40"/>
        <v>-1.1248559514172561E-5</v>
      </c>
      <c r="BR49">
        <f t="shared" si="95"/>
        <v>1.0893871017507415</v>
      </c>
      <c r="BS49">
        <f t="shared" si="96"/>
        <v>1.0006013162219713</v>
      </c>
      <c r="BT49">
        <f t="shared" si="97"/>
        <v>1.0887324292796294</v>
      </c>
      <c r="BU49">
        <f t="shared" si="41"/>
        <v>1</v>
      </c>
      <c r="BV49">
        <f t="shared" si="42"/>
        <v>1</v>
      </c>
      <c r="BW49">
        <f t="shared" si="43"/>
        <v>1</v>
      </c>
      <c r="BX49">
        <f t="shared" si="10"/>
        <v>17.023503506922381</v>
      </c>
      <c r="BY49">
        <f t="shared" si="11"/>
        <v>-0.24057760698782873</v>
      </c>
      <c r="BZ49">
        <f t="shared" si="12"/>
        <v>31635.144004340636</v>
      </c>
      <c r="CA49">
        <f t="shared" si="13"/>
        <v>1.421686728010916</v>
      </c>
      <c r="CB49">
        <f t="shared" si="14"/>
        <v>2937.2427316778762</v>
      </c>
      <c r="CC49">
        <f t="shared" si="98"/>
        <v>1.6187778227438283E-4</v>
      </c>
      <c r="CD49">
        <f t="shared" si="99"/>
        <v>1.7176653279580916E-3</v>
      </c>
      <c r="CE49">
        <f t="shared" si="100"/>
        <v>-2.338366052031438</v>
      </c>
      <c r="CF49">
        <f t="shared" si="101"/>
        <v>9.5159565919382896</v>
      </c>
      <c r="CG49">
        <f t="shared" si="102"/>
        <v>1.1043204012811794E-2</v>
      </c>
      <c r="CH49">
        <f t="shared" si="15"/>
        <v>47.97538137942</v>
      </c>
      <c r="CI49" s="11">
        <f t="shared" si="16"/>
        <v>1791317393.8179352</v>
      </c>
      <c r="CJ49" s="18">
        <f t="shared" si="44"/>
        <v>0.33333018000005826</v>
      </c>
      <c r="CK49" s="18">
        <f t="shared" si="17"/>
        <v>66.666036000011658</v>
      </c>
      <c r="CL49">
        <f t="shared" si="103"/>
        <v>6400</v>
      </c>
      <c r="CM49" s="4">
        <f t="shared" si="18"/>
        <v>2067.4249545528323</v>
      </c>
      <c r="CN49" s="11"/>
      <c r="CO49" s="11"/>
      <c r="CP49" s="11"/>
      <c r="CQ49" s="11"/>
      <c r="CR49" s="11"/>
      <c r="CS49" s="11"/>
      <c r="CT49" s="11"/>
      <c r="CU49" s="13">
        <f t="shared" si="19"/>
        <v>3.0529511708356734</v>
      </c>
      <c r="CV49" s="14">
        <v>0.8</v>
      </c>
      <c r="CW49" s="14">
        <f t="shared" si="104"/>
        <v>0.62154638957860142</v>
      </c>
      <c r="CX49" s="14">
        <f t="shared" si="45"/>
        <v>-0.2723566546758413</v>
      </c>
      <c r="CY49" s="14">
        <f t="shared" si="105"/>
        <v>6.5892737000891835E-2</v>
      </c>
      <c r="CZ49" s="14">
        <f t="shared" si="106"/>
        <v>-3.6923076747528202E-3</v>
      </c>
      <c r="DA49" s="14">
        <f t="shared" si="46"/>
        <v>6.6503391012307733E-2</v>
      </c>
      <c r="DB49" s="14">
        <f t="shared" si="47"/>
        <v>0.75689052093585674</v>
      </c>
      <c r="DC49" s="14">
        <f t="shared" si="48"/>
        <v>0.84756417626710989</v>
      </c>
      <c r="DD49" s="14">
        <f t="shared" si="49"/>
        <v>4.7564176267109848E-2</v>
      </c>
      <c r="DE49" s="14">
        <v>0.85</v>
      </c>
      <c r="DF49" s="14">
        <f t="shared" si="50"/>
        <v>0.58498483725044848</v>
      </c>
      <c r="DG49" s="14">
        <f t="shared" si="51"/>
        <v>-0.25633567498902715</v>
      </c>
      <c r="DH49" s="14">
        <f t="shared" si="52"/>
        <v>5.8368652845080672E-2</v>
      </c>
      <c r="DI49" s="14">
        <f t="shared" si="53"/>
        <v>-2.7267993976587898E-3</v>
      </c>
      <c r="DJ49" s="14">
        <f t="shared" si="54"/>
        <v>5.7444127586231478E-2</v>
      </c>
      <c r="DK49" s="14">
        <f t="shared" si="107"/>
        <v>0.7813505092823001</v>
      </c>
      <c r="DL49" s="14">
        <f t="shared" si="108"/>
        <v>0.84964377559849169</v>
      </c>
      <c r="DM49" s="14">
        <f t="shared" si="109"/>
        <v>-3.5622440150828716E-4</v>
      </c>
      <c r="DN49" s="14">
        <f t="shared" si="110"/>
        <v>-0.95840801337236403</v>
      </c>
      <c r="DO49" s="14">
        <f t="shared" si="111"/>
        <v>0.84962831654521032</v>
      </c>
      <c r="DP49" s="14">
        <f t="shared" si="55"/>
        <v>0.85</v>
      </c>
      <c r="DQ49" s="14">
        <f t="shared" si="56"/>
        <v>0.58498483725044848</v>
      </c>
      <c r="DR49" s="14">
        <f t="shared" si="57"/>
        <v>-0.25633567498902715</v>
      </c>
      <c r="DS49" s="14">
        <f t="shared" si="58"/>
        <v>5.8368652845080672E-2</v>
      </c>
      <c r="DT49" s="14">
        <f t="shared" si="59"/>
        <v>-2.7267993976587898E-3</v>
      </c>
      <c r="DU49" s="14">
        <f t="shared" si="60"/>
        <v>5.7444127586231478E-2</v>
      </c>
      <c r="DV49" s="14">
        <f t="shared" si="61"/>
        <v>0.7813505092823001</v>
      </c>
      <c r="DW49" s="14">
        <f t="shared" si="62"/>
        <v>0.84964377559849169</v>
      </c>
      <c r="DX49" s="14">
        <f t="shared" si="63"/>
        <v>-3.5622440150828716E-4</v>
      </c>
      <c r="DY49" s="14">
        <f t="shared" si="64"/>
        <v>0.84962831654521032</v>
      </c>
      <c r="DZ49" s="14">
        <f t="shared" si="65"/>
        <v>0.58524074819535776</v>
      </c>
      <c r="EA49" s="14">
        <f t="shared" si="66"/>
        <v>-0.25644781311744208</v>
      </c>
      <c r="EB49" s="14">
        <f t="shared" si="67"/>
        <v>5.8419732611270994E-2</v>
      </c>
      <c r="EC49" s="14">
        <f t="shared" si="68"/>
        <v>-2.7327690277770874E-3</v>
      </c>
      <c r="ED49" s="14">
        <f t="shared" si="69"/>
        <v>5.7504355687664134E-2</v>
      </c>
      <c r="EE49" s="14">
        <f t="shared" si="70"/>
        <v>0.78118181796557729</v>
      </c>
      <c r="EF49" s="14">
        <f t="shared" si="71"/>
        <v>0.84962604563863453</v>
      </c>
      <c r="EG49" s="14">
        <f t="shared" si="72"/>
        <v>-2.2709065757853253E-6</v>
      </c>
      <c r="EH49" s="14">
        <f t="shared" si="73"/>
        <v>-0.95229822681455223</v>
      </c>
      <c r="EI49" s="14">
        <f t="shared" si="74"/>
        <v>0.84962593188616986</v>
      </c>
      <c r="EM49">
        <f t="shared" si="20"/>
        <v>2036.3184309473941</v>
      </c>
      <c r="EW49">
        <f t="shared" si="112"/>
        <v>6.7840205420535966</v>
      </c>
      <c r="EX49">
        <f t="shared" si="75"/>
        <v>0.10122744685058248</v>
      </c>
      <c r="EY49">
        <f t="shared" si="113"/>
        <v>1.3180427651948239</v>
      </c>
      <c r="EZ49">
        <f t="shared" si="114"/>
        <v>1.6528505230826222E-2</v>
      </c>
    </row>
    <row r="50" spans="3:156">
      <c r="C50" s="4">
        <f t="shared" si="76"/>
        <v>2067.4249545528323</v>
      </c>
      <c r="D50" s="4">
        <f>Sheet6!J50</f>
        <v>2138.639073725637</v>
      </c>
      <c r="E50" s="4">
        <f t="shared" si="21"/>
        <v>2133.9941238086371</v>
      </c>
      <c r="F50" s="4">
        <f t="shared" si="22"/>
        <v>4.6449499169998489</v>
      </c>
      <c r="G50" s="4">
        <f>Sheet7!D50</f>
        <v>2078.4774624961055</v>
      </c>
      <c r="H50" s="4">
        <f>Sheet7!F50</f>
        <v>-56.651121223020255</v>
      </c>
      <c r="I50" s="4">
        <f t="shared" si="23"/>
        <v>1.0188568737988153</v>
      </c>
      <c r="J50" s="4">
        <f t="shared" si="24"/>
        <v>2134.0800919525827</v>
      </c>
      <c r="K50" s="4">
        <f t="shared" ref="K50:K57" si="117">AVERAGE(C50,D50)</f>
        <v>2103.0320141392349</v>
      </c>
      <c r="M50" s="4">
        <f t="shared" si="1"/>
        <v>2103.0320141392349</v>
      </c>
      <c r="Q50">
        <f t="shared" si="25"/>
        <v>353.55646969255736</v>
      </c>
      <c r="S50">
        <f t="shared" si="26"/>
        <v>1.1894715406989484</v>
      </c>
      <c r="T50">
        <f t="shared" si="27"/>
        <v>7.0781535395112527E-3</v>
      </c>
      <c r="U50">
        <f t="shared" si="28"/>
        <v>118.94715406989485</v>
      </c>
      <c r="V50">
        <f t="shared" si="77"/>
        <v>667.88827010245961</v>
      </c>
      <c r="W50">
        <f t="shared" si="29"/>
        <v>-73.298859249366473</v>
      </c>
      <c r="X50">
        <f t="shared" si="78"/>
        <v>0.7746443530307443</v>
      </c>
      <c r="Y50">
        <f t="shared" si="30"/>
        <v>48.33</v>
      </c>
      <c r="Z50">
        <f t="shared" si="31"/>
        <v>0.99122628391579037</v>
      </c>
      <c r="AA50">
        <f t="shared" si="32"/>
        <v>47.905966301650146</v>
      </c>
      <c r="AB50">
        <f t="shared" si="33"/>
        <v>56.982783545495707</v>
      </c>
      <c r="AC50">
        <f t="shared" si="2"/>
        <v>1.1894715406989484</v>
      </c>
      <c r="AD50">
        <f t="shared" si="34"/>
        <v>47.905966301650146</v>
      </c>
      <c r="AI50">
        <f t="shared" si="115"/>
        <v>0.45901515200678555</v>
      </c>
      <c r="AJ50">
        <f t="shared" si="116"/>
        <v>0.66421184290334423</v>
      </c>
      <c r="AK50">
        <f t="shared" si="35"/>
        <v>1.3888720374253369</v>
      </c>
      <c r="AL50">
        <f t="shared" si="3"/>
        <v>0</v>
      </c>
      <c r="AM50">
        <f t="shared" si="4"/>
        <v>1.3888720374253369</v>
      </c>
      <c r="AN50">
        <f t="shared" si="79"/>
        <v>1.3888720374253369</v>
      </c>
      <c r="AO50">
        <f t="shared" si="5"/>
        <v>0</v>
      </c>
      <c r="AP50">
        <f t="shared" si="6"/>
        <v>30</v>
      </c>
      <c r="AQ50">
        <f t="shared" si="80"/>
        <v>30</v>
      </c>
      <c r="AS50">
        <f t="shared" si="81"/>
        <v>3.1529715354411318</v>
      </c>
      <c r="AU50">
        <f t="shared" si="36"/>
        <v>0.84837475747093949</v>
      </c>
      <c r="AW50">
        <f t="shared" si="7"/>
        <v>0.35432490350058338</v>
      </c>
      <c r="AX50">
        <f t="shared" si="7"/>
        <v>-3.8886161642351286E-2</v>
      </c>
      <c r="AY50">
        <f t="shared" si="82"/>
        <v>0.31543874185823206</v>
      </c>
      <c r="AZ50">
        <f t="shared" si="37"/>
        <v>1.1232764289296715</v>
      </c>
      <c r="BA50">
        <f t="shared" si="83"/>
        <v>-0.1232764289296715</v>
      </c>
      <c r="BB50">
        <f t="shared" si="8"/>
        <v>0.9385832708995191</v>
      </c>
      <c r="BC50">
        <f t="shared" si="84"/>
        <v>0.9385832708995191</v>
      </c>
      <c r="BD50">
        <f t="shared" si="85"/>
        <v>0.77192043426158263</v>
      </c>
      <c r="BE50">
        <f t="shared" si="86"/>
        <v>-8.4716096681814193E-2</v>
      </c>
      <c r="BF50">
        <f t="shared" si="9"/>
        <v>25.457082662526645</v>
      </c>
      <c r="BG50">
        <f t="shared" si="87"/>
        <v>6.4765267457124846E-3</v>
      </c>
      <c r="BH50">
        <f t="shared" si="88"/>
        <v>2.0820409987492967E-3</v>
      </c>
      <c r="BI50">
        <f t="shared" si="89"/>
        <v>0.93663552795939564</v>
      </c>
      <c r="BJ50">
        <f t="shared" si="90"/>
        <v>2.2228934698701242E-3</v>
      </c>
      <c r="BK50">
        <f t="shared" si="38"/>
        <v>3.2133126690473742E-3</v>
      </c>
      <c r="BL50" t="e">
        <f t="shared" si="39"/>
        <v>#NUM!</v>
      </c>
      <c r="BM50" t="e">
        <f t="shared" si="91"/>
        <v>#NUM!</v>
      </c>
      <c r="BN50" t="e">
        <f t="shared" si="92"/>
        <v>#NUM!</v>
      </c>
      <c r="BO50" t="e">
        <f t="shared" si="93"/>
        <v>#NUM!</v>
      </c>
      <c r="BP50" t="e">
        <f t="shared" si="94"/>
        <v>#NUM!</v>
      </c>
      <c r="BQ50">
        <f t="shared" si="40"/>
        <v>-1.2241805786973584E-5</v>
      </c>
      <c r="BR50">
        <f t="shared" si="95"/>
        <v>1.0894566311154519</v>
      </c>
      <c r="BS50">
        <f t="shared" si="96"/>
        <v>1.000654430821653</v>
      </c>
      <c r="BT50">
        <f t="shared" si="97"/>
        <v>1.0887441234042026</v>
      </c>
      <c r="BU50">
        <f t="shared" si="41"/>
        <v>1</v>
      </c>
      <c r="BV50">
        <f t="shared" si="42"/>
        <v>1</v>
      </c>
      <c r="BW50">
        <f t="shared" si="43"/>
        <v>1</v>
      </c>
      <c r="BX50">
        <f t="shared" si="10"/>
        <v>16.974276886934387</v>
      </c>
      <c r="BY50">
        <f t="shared" si="11"/>
        <v>-0.27284596486287593</v>
      </c>
      <c r="BZ50">
        <f t="shared" si="12"/>
        <v>31481.529230867916</v>
      </c>
      <c r="CA50">
        <f t="shared" si="13"/>
        <v>1.3888720374253369</v>
      </c>
      <c r="CB50">
        <f t="shared" si="14"/>
        <v>2992.0408406940519</v>
      </c>
      <c r="CC50">
        <f t="shared" si="98"/>
        <v>1.6187778227438283E-4</v>
      </c>
      <c r="CD50">
        <f t="shared" si="99"/>
        <v>1.6862069298591812E-3</v>
      </c>
      <c r="CE50">
        <f t="shared" si="100"/>
        <v>-2.3454267466162508</v>
      </c>
      <c r="CF50">
        <f t="shared" si="101"/>
        <v>9.5417809194566239</v>
      </c>
      <c r="CG50">
        <f t="shared" si="102"/>
        <v>1.0983509202614733E-2</v>
      </c>
      <c r="CH50">
        <f t="shared" si="15"/>
        <v>47.905966301650146</v>
      </c>
      <c r="CI50" s="11">
        <f t="shared" si="16"/>
        <v>1766930250.3072288</v>
      </c>
      <c r="CJ50" s="18">
        <f t="shared" si="44"/>
        <v>0.33284584627902486</v>
      </c>
      <c r="CK50" s="18">
        <f t="shared" si="17"/>
        <v>66.569169255804965</v>
      </c>
      <c r="CL50">
        <f t="shared" si="103"/>
        <v>6600</v>
      </c>
      <c r="CM50" s="4">
        <f t="shared" ref="CM50:CM57" si="118">C50+CK50</f>
        <v>2133.9941238086371</v>
      </c>
      <c r="CN50" s="11"/>
      <c r="CO50" s="11"/>
      <c r="CP50" s="11"/>
      <c r="CQ50" s="11"/>
      <c r="CR50" s="11"/>
      <c r="CS50" s="11"/>
      <c r="CT50" s="11"/>
      <c r="CU50" s="13">
        <f t="shared" si="19"/>
        <v>3.1529715354411318</v>
      </c>
      <c r="CV50" s="14">
        <v>0.8</v>
      </c>
      <c r="CW50" s="14">
        <f t="shared" si="104"/>
        <v>0.64190940655009177</v>
      </c>
      <c r="CX50" s="14">
        <f t="shared" si="45"/>
        <v>-0.28127956578022817</v>
      </c>
      <c r="CY50" s="14">
        <f t="shared" si="105"/>
        <v>7.0280999782396991E-2</v>
      </c>
      <c r="CZ50" s="14">
        <f t="shared" si="106"/>
        <v>-4.3380928388611082E-3</v>
      </c>
      <c r="DA50" s="14">
        <f t="shared" si="46"/>
        <v>7.1961447271302145E-2</v>
      </c>
      <c r="DB50" s="14">
        <f t="shared" si="47"/>
        <v>0.74297982968245224</v>
      </c>
      <c r="DC50" s="14">
        <f t="shared" si="48"/>
        <v>0.84680543067836478</v>
      </c>
      <c r="DD50" s="14">
        <f t="shared" si="49"/>
        <v>4.6805430678364734E-2</v>
      </c>
      <c r="DE50" s="14">
        <v>0.85</v>
      </c>
      <c r="DF50" s="14">
        <f t="shared" si="50"/>
        <v>0.60415002969420395</v>
      </c>
      <c r="DG50" s="14">
        <f t="shared" si="51"/>
        <v>-0.2647337089696265</v>
      </c>
      <c r="DH50" s="14">
        <f t="shared" si="52"/>
        <v>6.2255833717278983E-2</v>
      </c>
      <c r="DI50" s="14">
        <f t="shared" si="53"/>
        <v>-3.2037170198137015E-3</v>
      </c>
      <c r="DJ50" s="14">
        <f t="shared" si="54"/>
        <v>6.2077256651901266E-2</v>
      </c>
      <c r="DK50" s="14">
        <f t="shared" si="107"/>
        <v>0.76861658469136607</v>
      </c>
      <c r="DL50" s="14">
        <f t="shared" si="108"/>
        <v>0.84843945076225991</v>
      </c>
      <c r="DM50" s="14">
        <f t="shared" si="109"/>
        <v>-1.560549237740072E-3</v>
      </c>
      <c r="DN50" s="14">
        <f t="shared" si="110"/>
        <v>-0.96731959832209746</v>
      </c>
      <c r="DO50" s="14">
        <f t="shared" si="111"/>
        <v>0.84838672839830087</v>
      </c>
      <c r="DP50" s="14">
        <f t="shared" si="55"/>
        <v>0.85</v>
      </c>
      <c r="DQ50" s="14">
        <f t="shared" si="56"/>
        <v>0.60415002969420395</v>
      </c>
      <c r="DR50" s="14">
        <f t="shared" si="57"/>
        <v>-0.2647337089696265</v>
      </c>
      <c r="DS50" s="14">
        <f t="shared" si="58"/>
        <v>6.2255833717278983E-2</v>
      </c>
      <c r="DT50" s="14">
        <f t="shared" si="59"/>
        <v>-3.2037170198137015E-3</v>
      </c>
      <c r="DU50" s="14">
        <f t="shared" si="60"/>
        <v>6.2077256651901266E-2</v>
      </c>
      <c r="DV50" s="14">
        <f t="shared" si="61"/>
        <v>0.76861658469136607</v>
      </c>
      <c r="DW50" s="14">
        <f t="shared" si="62"/>
        <v>0.84843945076225991</v>
      </c>
      <c r="DX50" s="14">
        <f t="shared" si="63"/>
        <v>-1.560549237740072E-3</v>
      </c>
      <c r="DY50" s="14">
        <f t="shared" si="64"/>
        <v>0.84838672839830087</v>
      </c>
      <c r="DZ50" s="14">
        <f t="shared" si="65"/>
        <v>0.60529886672034583</v>
      </c>
      <c r="EA50" s="14">
        <f t="shared" si="66"/>
        <v>-0.26523712016218426</v>
      </c>
      <c r="EB50" s="14">
        <f t="shared" si="67"/>
        <v>6.2492827197092531E-2</v>
      </c>
      <c r="EC50" s="14">
        <f t="shared" si="68"/>
        <v>-3.2342936388588418E-3</v>
      </c>
      <c r="ED50" s="14">
        <f t="shared" si="69"/>
        <v>6.2362990524000794E-2</v>
      </c>
      <c r="EE50" s="14">
        <f t="shared" si="70"/>
        <v>0.76784696983512346</v>
      </c>
      <c r="EF50" s="14">
        <f t="shared" si="71"/>
        <v>0.84837523397747761</v>
      </c>
      <c r="EG50" s="14">
        <f t="shared" si="72"/>
        <v>-1.1494420823265905E-5</v>
      </c>
      <c r="EH50" s="14">
        <f t="shared" si="73"/>
        <v>-0.96019468469248015</v>
      </c>
      <c r="EI50" s="14">
        <f t="shared" si="74"/>
        <v>0.84837475747093949</v>
      </c>
      <c r="EM50">
        <f t="shared" si="20"/>
        <v>2103.0320141392349</v>
      </c>
      <c r="EW50">
        <f t="shared" si="112"/>
        <v>7.0165311601677045</v>
      </c>
      <c r="EX50">
        <f t="shared" si="75"/>
        <v>0.1046968432198065</v>
      </c>
      <c r="EY50">
        <f t="shared" si="113"/>
        <v>1.3342371596925588</v>
      </c>
      <c r="EZ50">
        <f t="shared" si="114"/>
        <v>1.6731585996666402E-2</v>
      </c>
    </row>
    <row r="51" spans="3:156">
      <c r="C51" s="4">
        <f t="shared" si="76"/>
        <v>2133.9941238086371</v>
      </c>
      <c r="D51" s="4">
        <f>Sheet6!J51</f>
        <v>2205.2299172734397</v>
      </c>
      <c r="E51" s="4">
        <f t="shared" si="21"/>
        <v>2200.4667706098103</v>
      </c>
      <c r="F51" s="4">
        <f t="shared" si="22"/>
        <v>4.7631466636294135</v>
      </c>
      <c r="G51" s="4">
        <f>Sheet7!D51</f>
        <v>2130.8153610416903</v>
      </c>
      <c r="H51" s="4">
        <f>Sheet7!F51</f>
        <v>-70.838968803288935</v>
      </c>
      <c r="I51" s="4">
        <f t="shared" si="23"/>
        <v>1.0159586953857589</v>
      </c>
      <c r="J51" s="4">
        <f t="shared" si="24"/>
        <v>2200.5415901935471</v>
      </c>
      <c r="K51" s="4">
        <f t="shared" si="117"/>
        <v>2169.6120205410384</v>
      </c>
      <c r="M51" s="4">
        <f t="shared" si="1"/>
        <v>2169.6120205410384</v>
      </c>
      <c r="Q51">
        <f t="shared" si="25"/>
        <v>365.81652893707098</v>
      </c>
      <c r="S51">
        <f t="shared" si="26"/>
        <v>1.1877539502003975</v>
      </c>
      <c r="T51">
        <f t="shared" si="27"/>
        <v>6.8531205287021149E-3</v>
      </c>
      <c r="U51">
        <f t="shared" si="28"/>
        <v>118.77539502003975</v>
      </c>
      <c r="V51">
        <f t="shared" si="77"/>
        <v>666.92384303752328</v>
      </c>
      <c r="W51">
        <f t="shared" si="29"/>
        <v>-79.370463202166377</v>
      </c>
      <c r="X51">
        <f t="shared" si="78"/>
        <v>0.77341834710629298</v>
      </c>
      <c r="Y51">
        <f t="shared" si="30"/>
        <v>48.33</v>
      </c>
      <c r="Z51">
        <f t="shared" si="31"/>
        <v>0.98979495850033128</v>
      </c>
      <c r="AA51">
        <f t="shared" si="32"/>
        <v>47.83679034432101</v>
      </c>
      <c r="AB51">
        <f t="shared" si="33"/>
        <v>56.818336696375518</v>
      </c>
      <c r="AC51">
        <f t="shared" si="2"/>
        <v>1.1877539502003975</v>
      </c>
      <c r="AD51">
        <f t="shared" si="34"/>
        <v>47.83679034432101</v>
      </c>
      <c r="AI51">
        <f t="shared" si="115"/>
        <v>0.45275317495668244</v>
      </c>
      <c r="AJ51">
        <f t="shared" si="116"/>
        <v>0.65883324180631408</v>
      </c>
      <c r="AK51">
        <f t="shared" si="35"/>
        <v>1.3576975939517373</v>
      </c>
      <c r="AL51">
        <f t="shared" si="3"/>
        <v>0</v>
      </c>
      <c r="AM51">
        <f t="shared" si="4"/>
        <v>1.3576975939517373</v>
      </c>
      <c r="AN51">
        <f t="shared" si="79"/>
        <v>1.3576975939517373</v>
      </c>
      <c r="AO51">
        <f t="shared" si="5"/>
        <v>0</v>
      </c>
      <c r="AP51">
        <f t="shared" si="6"/>
        <v>30</v>
      </c>
      <c r="AQ51">
        <f t="shared" si="80"/>
        <v>30</v>
      </c>
      <c r="AS51">
        <f t="shared" si="81"/>
        <v>3.2527916349940607</v>
      </c>
      <c r="AU51">
        <f t="shared" si="36"/>
        <v>0.84740753888570997</v>
      </c>
      <c r="AW51">
        <f t="shared" si="7"/>
        <v>0.35381326024824045</v>
      </c>
      <c r="AX51">
        <f t="shared" si="7"/>
        <v>-4.2107240048683464E-2</v>
      </c>
      <c r="AY51">
        <f t="shared" si="82"/>
        <v>0.31170602019955695</v>
      </c>
      <c r="AZ51">
        <f t="shared" si="37"/>
        <v>1.1350863869158705</v>
      </c>
      <c r="BA51">
        <f t="shared" si="83"/>
        <v>-0.13508638691587049</v>
      </c>
      <c r="BB51">
        <f t="shared" si="8"/>
        <v>0.94169861625747697</v>
      </c>
      <c r="BC51">
        <f t="shared" si="84"/>
        <v>0.94169861625747697</v>
      </c>
      <c r="BD51">
        <f t="shared" si="85"/>
        <v>0.77052737465704835</v>
      </c>
      <c r="BE51">
        <f t="shared" si="86"/>
        <v>-9.1700297230246461E-2</v>
      </c>
      <c r="BF51">
        <f t="shared" si="9"/>
        <v>25.43869607746695</v>
      </c>
      <c r="BG51">
        <f t="shared" si="87"/>
        <v>6.3334430612415164E-3</v>
      </c>
      <c r="BH51">
        <f t="shared" si="88"/>
        <v>2.0785631497609145E-3</v>
      </c>
      <c r="BI51">
        <f t="shared" si="89"/>
        <v>0.93800150562155526</v>
      </c>
      <c r="BJ51">
        <f t="shared" si="90"/>
        <v>2.2159486283378402E-3</v>
      </c>
      <c r="BK51">
        <f t="shared" si="38"/>
        <v>3.19749268206537E-3</v>
      </c>
      <c r="BL51" t="e">
        <f t="shared" si="39"/>
        <v>#NUM!</v>
      </c>
      <c r="BM51" t="e">
        <f t="shared" si="91"/>
        <v>#NUM!</v>
      </c>
      <c r="BN51" t="e">
        <f t="shared" si="92"/>
        <v>#NUM!</v>
      </c>
      <c r="BO51" t="e">
        <f t="shared" si="93"/>
        <v>#NUM!</v>
      </c>
      <c r="BP51" t="e">
        <f t="shared" si="94"/>
        <v>#NUM!</v>
      </c>
      <c r="BQ51">
        <f t="shared" si="40"/>
        <v>-1.3159364669716057E-5</v>
      </c>
      <c r="BR51">
        <f t="shared" si="95"/>
        <v>1.0895208662944706</v>
      </c>
      <c r="BS51">
        <f t="shared" si="96"/>
        <v>1.0007035006425038</v>
      </c>
      <c r="BT51">
        <f t="shared" si="97"/>
        <v>1.0887549265041458</v>
      </c>
      <c r="BU51">
        <f t="shared" si="41"/>
        <v>1</v>
      </c>
      <c r="BV51">
        <f t="shared" si="42"/>
        <v>1</v>
      </c>
      <c r="BW51">
        <f t="shared" si="43"/>
        <v>1</v>
      </c>
      <c r="BX51">
        <f t="shared" si="10"/>
        <v>16.925290751535766</v>
      </c>
      <c r="BY51">
        <f t="shared" si="11"/>
        <v>-0.30514469021181495</v>
      </c>
      <c r="BZ51">
        <f t="shared" si="12"/>
        <v>31328.310519753191</v>
      </c>
      <c r="CA51">
        <f t="shared" si="13"/>
        <v>1.3576975939517373</v>
      </c>
      <c r="CB51">
        <f t="shared" si="14"/>
        <v>3045.8454128735993</v>
      </c>
      <c r="CC51">
        <f t="shared" si="98"/>
        <v>1.6187778227438283E-4</v>
      </c>
      <c r="CD51">
        <f t="shared" si="99"/>
        <v>1.65642024335047E-3</v>
      </c>
      <c r="CE51">
        <f t="shared" si="100"/>
        <v>-2.3522324026594901</v>
      </c>
      <c r="CF51">
        <f t="shared" si="101"/>
        <v>9.5666819877123572</v>
      </c>
      <c r="CG51">
        <f t="shared" si="102"/>
        <v>1.0926405775248747E-2</v>
      </c>
      <c r="CH51">
        <f t="shared" si="15"/>
        <v>47.83679034432101</v>
      </c>
      <c r="CI51" s="11">
        <f t="shared" si="16"/>
        <v>1743193082.5893378</v>
      </c>
      <c r="CJ51" s="18">
        <f t="shared" si="44"/>
        <v>0.3323632340058667</v>
      </c>
      <c r="CK51" s="18">
        <f t="shared" si="17"/>
        <v>66.47264680117334</v>
      </c>
      <c r="CL51">
        <f t="shared" si="103"/>
        <v>6800</v>
      </c>
      <c r="CM51" s="4">
        <f t="shared" si="118"/>
        <v>2200.4667706098103</v>
      </c>
      <c r="CN51" s="11"/>
      <c r="CO51" s="11"/>
      <c r="CP51" s="11"/>
      <c r="CQ51" s="11"/>
      <c r="CR51" s="11"/>
      <c r="CS51" s="11"/>
      <c r="CT51" s="11"/>
      <c r="CU51" s="13">
        <f t="shared" si="19"/>
        <v>3.2527916349940607</v>
      </c>
      <c r="CV51" s="14">
        <v>0.8</v>
      </c>
      <c r="CW51" s="14">
        <f t="shared" si="104"/>
        <v>0.66223165181794397</v>
      </c>
      <c r="CX51" s="14">
        <f t="shared" si="45"/>
        <v>-0.29018461105031135</v>
      </c>
      <c r="CY51" s="14">
        <f t="shared" si="105"/>
        <v>7.4801502219614693E-2</v>
      </c>
      <c r="CZ51" s="14">
        <f t="shared" si="106"/>
        <v>-5.0696714411738722E-3</v>
      </c>
      <c r="DA51" s="14">
        <f t="shared" si="46"/>
        <v>7.7718363562980411E-2</v>
      </c>
      <c r="DB51" s="14">
        <f t="shared" si="47"/>
        <v>0.72891722567858086</v>
      </c>
      <c r="DC51" s="14">
        <f t="shared" si="48"/>
        <v>0.84633681656308424</v>
      </c>
      <c r="DD51" s="14">
        <f t="shared" si="49"/>
        <v>4.6336816563084193E-2</v>
      </c>
      <c r="DE51" s="14">
        <v>0.85</v>
      </c>
      <c r="DF51" s="14">
        <f t="shared" si="50"/>
        <v>0.62327684876982969</v>
      </c>
      <c r="DG51" s="14">
        <f t="shared" si="51"/>
        <v>-0.27311492804735188</v>
      </c>
      <c r="DH51" s="14">
        <f t="shared" si="52"/>
        <v>6.6260154215298836E-2</v>
      </c>
      <c r="DI51" s="14">
        <f t="shared" si="53"/>
        <v>-3.7439937973333484E-3</v>
      </c>
      <c r="DJ51" s="14">
        <f t="shared" si="54"/>
        <v>6.6955449467255276E-2</v>
      </c>
      <c r="DK51" s="14">
        <f t="shared" si="107"/>
        <v>0.75571589342402534</v>
      </c>
      <c r="DL51" s="14">
        <f t="shared" si="108"/>
        <v>0.84748851727903429</v>
      </c>
      <c r="DM51" s="14">
        <f t="shared" si="109"/>
        <v>-2.5114827209656854E-3</v>
      </c>
      <c r="DN51" s="14">
        <f t="shared" si="110"/>
        <v>-0.97696598568099891</v>
      </c>
      <c r="DO51" s="14">
        <f t="shared" si="111"/>
        <v>0.84742930382656556</v>
      </c>
      <c r="DP51" s="14">
        <f t="shared" si="55"/>
        <v>0.85</v>
      </c>
      <c r="DQ51" s="14">
        <f t="shared" si="56"/>
        <v>0.62327684876982969</v>
      </c>
      <c r="DR51" s="14">
        <f t="shared" si="57"/>
        <v>-0.27311492804735188</v>
      </c>
      <c r="DS51" s="14">
        <f t="shared" si="58"/>
        <v>6.6260154215298836E-2</v>
      </c>
      <c r="DT51" s="14">
        <f t="shared" si="59"/>
        <v>-3.7439937973333484E-3</v>
      </c>
      <c r="DU51" s="14">
        <f t="shared" si="60"/>
        <v>6.6955449467255276E-2</v>
      </c>
      <c r="DV51" s="14">
        <f t="shared" si="61"/>
        <v>0.75571589342402534</v>
      </c>
      <c r="DW51" s="14">
        <f t="shared" si="62"/>
        <v>0.84748851727903429</v>
      </c>
      <c r="DX51" s="14">
        <f t="shared" si="63"/>
        <v>-2.5114827209656854E-3</v>
      </c>
      <c r="DY51" s="14">
        <f t="shared" si="64"/>
        <v>0.84742930382656556</v>
      </c>
      <c r="DZ51" s="14">
        <f t="shared" si="65"/>
        <v>0.62516757334459705</v>
      </c>
      <c r="EA51" s="14">
        <f t="shared" si="66"/>
        <v>-0.27394342842758279</v>
      </c>
      <c r="EB51" s="14">
        <f t="shared" si="67"/>
        <v>6.6662767344827983E-2</v>
      </c>
      <c r="EC51" s="14">
        <f t="shared" si="68"/>
        <v>-3.8011268301837479E-3</v>
      </c>
      <c r="ED51" s="14">
        <f t="shared" si="69"/>
        <v>6.7451846364270887E-2</v>
      </c>
      <c r="EE51" s="14">
        <f t="shared" si="70"/>
        <v>0.75443083819366319</v>
      </c>
      <c r="EF51" s="14">
        <f t="shared" si="71"/>
        <v>0.84740821873773609</v>
      </c>
      <c r="EG51" s="14">
        <f t="shared" si="72"/>
        <v>-2.1085088829475573E-5</v>
      </c>
      <c r="EH51" s="14">
        <f t="shared" si="73"/>
        <v>-0.96876389278203601</v>
      </c>
      <c r="EI51" s="14">
        <f t="shared" si="74"/>
        <v>0.84740753888570997</v>
      </c>
      <c r="EM51">
        <f t="shared" si="20"/>
        <v>2169.6120205410384</v>
      </c>
      <c r="EW51">
        <f t="shared" si="112"/>
        <v>7.2468461447250725</v>
      </c>
      <c r="EX51">
        <f t="shared" si="75"/>
        <v>0.10813347754507879</v>
      </c>
      <c r="EY51">
        <f t="shared" si="113"/>
        <v>1.3506286089541484</v>
      </c>
      <c r="EZ51">
        <f t="shared" si="114"/>
        <v>1.6937137866465529E-2</v>
      </c>
    </row>
    <row r="52" spans="3:156">
      <c r="C52" s="4">
        <f t="shared" si="76"/>
        <v>2200.4667706098103</v>
      </c>
      <c r="D52" s="4">
        <f>Sheet6!J52</f>
        <v>2271.662760920517</v>
      </c>
      <c r="E52" s="4">
        <f t="shared" si="21"/>
        <v>2266.8432284071578</v>
      </c>
      <c r="F52" s="4">
        <f t="shared" si="22"/>
        <v>4.8195325133592632</v>
      </c>
      <c r="G52" s="4">
        <f>Sheet7!D52</f>
        <v>2181.2890698795927</v>
      </c>
      <c r="H52" s="4">
        <f>Sheet7!F52</f>
        <v>-86.806248935985423</v>
      </c>
      <c r="I52" s="4">
        <f t="shared" si="23"/>
        <v>1.0138545896930711</v>
      </c>
      <c r="J52" s="4">
        <f t="shared" si="24"/>
        <v>2266.9090885868759</v>
      </c>
      <c r="K52" s="4">
        <f t="shared" si="117"/>
        <v>2236.0647657651634</v>
      </c>
      <c r="M52" s="4">
        <f t="shared" si="1"/>
        <v>2236.0647657651634</v>
      </c>
      <c r="Q52">
        <f t="shared" si="25"/>
        <v>378.08836256848173</v>
      </c>
      <c r="S52">
        <f t="shared" si="26"/>
        <v>1.1860421157955547</v>
      </c>
      <c r="T52">
        <f t="shared" si="27"/>
        <v>6.6440565800471394E-3</v>
      </c>
      <c r="U52">
        <f t="shared" si="28"/>
        <v>118.60421157955547</v>
      </c>
      <c r="V52">
        <f t="shared" si="77"/>
        <v>665.96264801920393</v>
      </c>
      <c r="W52">
        <f t="shared" si="29"/>
        <v>-85.10263281505847</v>
      </c>
      <c r="X52">
        <f t="shared" si="78"/>
        <v>0.77219116374315189</v>
      </c>
      <c r="Y52">
        <f t="shared" si="30"/>
        <v>48.33</v>
      </c>
      <c r="Z52">
        <f t="shared" si="31"/>
        <v>0.98836842982962902</v>
      </c>
      <c r="AA52">
        <f t="shared" si="32"/>
        <v>47.767846213665969</v>
      </c>
      <c r="AB52">
        <f t="shared" si="33"/>
        <v>56.654677390253063</v>
      </c>
      <c r="AC52">
        <f t="shared" si="2"/>
        <v>1.1860421157955547</v>
      </c>
      <c r="AD52">
        <f t="shared" si="34"/>
        <v>47.767846213665969</v>
      </c>
      <c r="AI52">
        <f t="shared" si="115"/>
        <v>0.44673035821232959</v>
      </c>
      <c r="AJ52">
        <f t="shared" si="116"/>
        <v>0.65361809955360617</v>
      </c>
      <c r="AK52">
        <f t="shared" si="35"/>
        <v>1.3280415800841758</v>
      </c>
      <c r="AL52">
        <f t="shared" si="3"/>
        <v>0</v>
      </c>
      <c r="AM52">
        <f t="shared" si="4"/>
        <v>1.3280415800841758</v>
      </c>
      <c r="AN52">
        <f t="shared" si="79"/>
        <v>1.3280415800841758</v>
      </c>
      <c r="AO52">
        <f t="shared" si="5"/>
        <v>0</v>
      </c>
      <c r="AP52">
        <f t="shared" si="6"/>
        <v>30</v>
      </c>
      <c r="AQ52">
        <f t="shared" si="80"/>
        <v>30</v>
      </c>
      <c r="AS52">
        <f t="shared" si="81"/>
        <v>3.3524209381786556</v>
      </c>
      <c r="AU52">
        <f t="shared" si="36"/>
        <v>0.84671952698014363</v>
      </c>
      <c r="AW52">
        <f t="shared" si="7"/>
        <v>0.35330333164587258</v>
      </c>
      <c r="AX52">
        <f t="shared" si="7"/>
        <v>-4.5148243365937993E-2</v>
      </c>
      <c r="AY52">
        <f t="shared" si="82"/>
        <v>0.3081550882799346</v>
      </c>
      <c r="AZ52">
        <f t="shared" si="37"/>
        <v>1.1465114323373573</v>
      </c>
      <c r="BA52">
        <f t="shared" si="83"/>
        <v>-0.14651143233735731</v>
      </c>
      <c r="BB52">
        <f t="shared" si="8"/>
        <v>0.94462781963761067</v>
      </c>
      <c r="BC52">
        <f t="shared" si="84"/>
        <v>0.94462781963761067</v>
      </c>
      <c r="BD52">
        <f t="shared" si="85"/>
        <v>0.76913948455858927</v>
      </c>
      <c r="BE52">
        <f t="shared" si="86"/>
        <v>-9.828748704246465E-2</v>
      </c>
      <c r="BF52">
        <f t="shared" si="9"/>
        <v>25.420357878384589</v>
      </c>
      <c r="BG52">
        <f t="shared" si="87"/>
        <v>6.1973366441639187E-3</v>
      </c>
      <c r="BH52">
        <f t="shared" si="88"/>
        <v>2.075233261508087E-3</v>
      </c>
      <c r="BI52">
        <f t="shared" si="89"/>
        <v>0.93930236067543948</v>
      </c>
      <c r="BJ52">
        <f t="shared" si="90"/>
        <v>2.2093346598381965E-3</v>
      </c>
      <c r="BK52">
        <f t="shared" si="38"/>
        <v>3.1822068863486749E-3</v>
      </c>
      <c r="BL52" t="e">
        <f t="shared" si="39"/>
        <v>#NUM!</v>
      </c>
      <c r="BM52" t="e">
        <f t="shared" si="91"/>
        <v>#NUM!</v>
      </c>
      <c r="BN52" t="e">
        <f t="shared" si="92"/>
        <v>#NUM!</v>
      </c>
      <c r="BO52" t="e">
        <f t="shared" si="93"/>
        <v>#NUM!</v>
      </c>
      <c r="BP52" t="e">
        <f t="shared" si="94"/>
        <v>#NUM!</v>
      </c>
      <c r="BQ52">
        <f t="shared" si="40"/>
        <v>-1.4010299247294546E-5</v>
      </c>
      <c r="BR52">
        <f t="shared" si="95"/>
        <v>1.0895804408459731</v>
      </c>
      <c r="BS52">
        <f t="shared" si="96"/>
        <v>1.0007490097694949</v>
      </c>
      <c r="BT52">
        <f t="shared" si="97"/>
        <v>1.0887649452652859</v>
      </c>
      <c r="BU52">
        <f t="shared" si="41"/>
        <v>1</v>
      </c>
      <c r="BV52">
        <f t="shared" si="42"/>
        <v>1</v>
      </c>
      <c r="BW52">
        <f t="shared" si="43"/>
        <v>1</v>
      </c>
      <c r="BX52">
        <f t="shared" si="10"/>
        <v>16.876539212835866</v>
      </c>
      <c r="BY52">
        <f t="shared" si="11"/>
        <v>-0.33747386984381816</v>
      </c>
      <c r="BZ52">
        <f t="shared" si="12"/>
        <v>31175.476608926281</v>
      </c>
      <c r="CA52">
        <f t="shared" si="13"/>
        <v>1.3280415800841758</v>
      </c>
      <c r="CB52">
        <f t="shared" si="14"/>
        <v>3098.6702329888167</v>
      </c>
      <c r="CC52">
        <f t="shared" si="98"/>
        <v>1.6187778227438283E-4</v>
      </c>
      <c r="CD52">
        <f t="shared" si="99"/>
        <v>1.6281822913223206E-3</v>
      </c>
      <c r="CE52">
        <f t="shared" si="100"/>
        <v>-2.3587959835680361</v>
      </c>
      <c r="CF52">
        <f t="shared" si="101"/>
        <v>9.5907060475008752</v>
      </c>
      <c r="CG52">
        <f t="shared" si="102"/>
        <v>1.0871734543263822E-2</v>
      </c>
      <c r="CH52">
        <f t="shared" si="15"/>
        <v>47.767846213665969</v>
      </c>
      <c r="CI52" s="11">
        <f t="shared" si="16"/>
        <v>1720068073.455214</v>
      </c>
      <c r="CJ52" s="18">
        <f t="shared" si="44"/>
        <v>0.33188228898673811</v>
      </c>
      <c r="CK52" s="18">
        <f t="shared" si="17"/>
        <v>66.376457797347626</v>
      </c>
      <c r="CL52">
        <f t="shared" si="103"/>
        <v>7000</v>
      </c>
      <c r="CM52" s="4">
        <f t="shared" si="118"/>
        <v>2266.8432284071578</v>
      </c>
      <c r="CN52" s="11"/>
      <c r="CO52" s="11"/>
      <c r="CP52" s="11"/>
      <c r="CQ52" s="11"/>
      <c r="CR52" s="11"/>
      <c r="CS52" s="11"/>
      <c r="CT52" s="11"/>
      <c r="CU52" s="13">
        <f t="shared" si="19"/>
        <v>3.3524209381786556</v>
      </c>
      <c r="CV52" s="14">
        <v>0.8</v>
      </c>
      <c r="CW52" s="14">
        <f t="shared" si="104"/>
        <v>0.68251505309935612</v>
      </c>
      <c r="CX52" s="14">
        <f t="shared" si="45"/>
        <v>-0.29907263519634247</v>
      </c>
      <c r="CY52" s="14">
        <f t="shared" si="105"/>
        <v>7.9453845181926594E-2</v>
      </c>
      <c r="CZ52" s="14">
        <f t="shared" si="106"/>
        <v>-5.8951018693468131E-3</v>
      </c>
      <c r="DA52" s="14">
        <f t="shared" si="46"/>
        <v>8.3785581615823418E-2</v>
      </c>
      <c r="DB52" s="14">
        <f t="shared" si="47"/>
        <v>0.71472235874529633</v>
      </c>
      <c r="DC52" s="14">
        <f t="shared" si="48"/>
        <v>0.84615974037623887</v>
      </c>
      <c r="DD52" s="14">
        <f t="shared" si="49"/>
        <v>4.6159740376238823E-2</v>
      </c>
      <c r="DE52" s="14">
        <v>0.85</v>
      </c>
      <c r="DF52" s="14">
        <f t="shared" si="50"/>
        <v>0.64236710879939407</v>
      </c>
      <c r="DG52" s="14">
        <f t="shared" si="51"/>
        <v>-0.28148012724361648</v>
      </c>
      <c r="DH52" s="14">
        <f t="shared" si="52"/>
        <v>7.038126078399036E-2</v>
      </c>
      <c r="DI52" s="14">
        <f t="shared" si="53"/>
        <v>-4.3535809153683836E-3</v>
      </c>
      <c r="DJ52" s="14">
        <f t="shared" si="54"/>
        <v>7.2087652086578288E-2</v>
      </c>
      <c r="DK52" s="14">
        <f t="shared" si="107"/>
        <v>0.74266501001991958</v>
      </c>
      <c r="DL52" s="14">
        <f t="shared" si="108"/>
        <v>0.84679169131493337</v>
      </c>
      <c r="DM52" s="14">
        <f t="shared" si="109"/>
        <v>-3.2083086850666076E-3</v>
      </c>
      <c r="DN52" s="14">
        <f t="shared" si="110"/>
        <v>-0.98736098122610993</v>
      </c>
      <c r="DO52" s="14">
        <f t="shared" si="111"/>
        <v>0.84675062237006515</v>
      </c>
      <c r="DP52" s="14">
        <f t="shared" si="55"/>
        <v>0.85</v>
      </c>
      <c r="DQ52" s="14">
        <f t="shared" si="56"/>
        <v>0.64236710879939407</v>
      </c>
      <c r="DR52" s="14">
        <f t="shared" si="57"/>
        <v>-0.28148012724361648</v>
      </c>
      <c r="DS52" s="14">
        <f t="shared" si="58"/>
        <v>7.038126078399036E-2</v>
      </c>
      <c r="DT52" s="14">
        <f t="shared" si="59"/>
        <v>-4.3535809153683836E-3</v>
      </c>
      <c r="DU52" s="14">
        <f t="shared" si="60"/>
        <v>7.2087652086578288E-2</v>
      </c>
      <c r="DV52" s="14">
        <f t="shared" si="61"/>
        <v>0.74266501001991958</v>
      </c>
      <c r="DW52" s="14">
        <f t="shared" si="62"/>
        <v>0.84679169131493337</v>
      </c>
      <c r="DX52" s="14">
        <f t="shared" si="63"/>
        <v>-3.2083086850666076E-3</v>
      </c>
      <c r="DY52" s="14">
        <f t="shared" si="64"/>
        <v>0.84675062237006515</v>
      </c>
      <c r="DZ52" s="14">
        <f t="shared" si="65"/>
        <v>0.64483217142632931</v>
      </c>
      <c r="EA52" s="14">
        <f t="shared" si="66"/>
        <v>-0.28256029796280235</v>
      </c>
      <c r="EB52" s="14">
        <f t="shared" si="67"/>
        <v>7.0922468770463029E-2</v>
      </c>
      <c r="EC52" s="14">
        <f t="shared" si="68"/>
        <v>-4.4377581123580647E-3</v>
      </c>
      <c r="ED52" s="14">
        <f t="shared" si="69"/>
        <v>7.2770062997565069E-2</v>
      </c>
      <c r="EE52" s="14">
        <f t="shared" si="70"/>
        <v>0.7409679184001059</v>
      </c>
      <c r="EF52" s="14">
        <f t="shared" si="71"/>
        <v>0.84672021102116912</v>
      </c>
      <c r="EG52" s="14">
        <f t="shared" si="72"/>
        <v>-3.0411348896031143E-5</v>
      </c>
      <c r="EH52" s="14">
        <f t="shared" si="73"/>
        <v>-0.97800185084499347</v>
      </c>
      <c r="EI52" s="14">
        <f t="shared" si="74"/>
        <v>0.84671952698014363</v>
      </c>
      <c r="EM52">
        <f t="shared" si="20"/>
        <v>2236.0647657651634</v>
      </c>
      <c r="EW52">
        <f t="shared" si="112"/>
        <v>7.4747951345195567</v>
      </c>
      <c r="EX52">
        <f t="shared" si="75"/>
        <v>0.11153480778958895</v>
      </c>
      <c r="EY52">
        <f t="shared" si="113"/>
        <v>1.3671990463649679</v>
      </c>
      <c r="EZ52">
        <f t="shared" si="114"/>
        <v>1.7144934281463735E-2</v>
      </c>
    </row>
    <row r="53" spans="3:156">
      <c r="C53" s="4">
        <f t="shared" si="76"/>
        <v>2266.8432284071578</v>
      </c>
      <c r="D53" s="4">
        <f>Sheet6!J53</f>
        <v>2337.9476605819382</v>
      </c>
      <c r="E53" s="4">
        <f t="shared" si="21"/>
        <v>2333.1238215445674</v>
      </c>
      <c r="F53" s="4">
        <f t="shared" si="22"/>
        <v>4.8238390373708171</v>
      </c>
      <c r="G53" s="4">
        <f>Sheet7!D53</f>
        <v>2229.8266801735745</v>
      </c>
      <c r="H53" s="4">
        <f>Sheet7!F53</f>
        <v>-104.62644657980172</v>
      </c>
      <c r="I53" s="4">
        <f t="shared" si="23"/>
        <v>1.0122946092773868</v>
      </c>
      <c r="J53" s="4">
        <f t="shared" si="24"/>
        <v>2333.1824084575451</v>
      </c>
      <c r="K53" s="4">
        <f t="shared" si="117"/>
        <v>2302.395444494548</v>
      </c>
      <c r="M53" s="4">
        <f t="shared" si="1"/>
        <v>2302.395444494548</v>
      </c>
      <c r="Q53">
        <f t="shared" si="25"/>
        <v>390.37178548156623</v>
      </c>
      <c r="S53">
        <f t="shared" si="26"/>
        <v>1.1843358862118769</v>
      </c>
      <c r="T53">
        <f t="shared" si="27"/>
        <v>6.4494879571592861E-3</v>
      </c>
      <c r="U53">
        <f t="shared" si="28"/>
        <v>118.4335886211877</v>
      </c>
      <c r="V53">
        <f t="shared" si="77"/>
        <v>665.00460010796894</v>
      </c>
      <c r="W53">
        <f t="shared" si="29"/>
        <v>-90.532613998830811</v>
      </c>
      <c r="X53">
        <f t="shared" si="78"/>
        <v>0.77096282145184347</v>
      </c>
      <c r="Y53">
        <f t="shared" si="30"/>
        <v>48.33</v>
      </c>
      <c r="Z53">
        <f t="shared" si="31"/>
        <v>0.98694657184323076</v>
      </c>
      <c r="AA53">
        <f t="shared" si="32"/>
        <v>47.699127817183339</v>
      </c>
      <c r="AB53">
        <f t="shared" si="33"/>
        <v>56.491788814897419</v>
      </c>
      <c r="AC53">
        <f t="shared" si="2"/>
        <v>1.1843358862118769</v>
      </c>
      <c r="AD53">
        <f t="shared" si="34"/>
        <v>47.699127817183339</v>
      </c>
      <c r="AI53">
        <f t="shared" si="115"/>
        <v>0.44093193693815291</v>
      </c>
      <c r="AJ53">
        <f t="shared" si="116"/>
        <v>0.64855793751813018</v>
      </c>
      <c r="AK53">
        <f t="shared" si="35"/>
        <v>1.2997942684525057</v>
      </c>
      <c r="AL53">
        <f t="shared" si="3"/>
        <v>0</v>
      </c>
      <c r="AM53">
        <f t="shared" si="4"/>
        <v>1.2997942684525057</v>
      </c>
      <c r="AN53">
        <f t="shared" si="79"/>
        <v>1.2997942684525057</v>
      </c>
      <c r="AO53">
        <f t="shared" si="5"/>
        <v>0</v>
      </c>
      <c r="AP53">
        <f t="shared" si="6"/>
        <v>30</v>
      </c>
      <c r="AQ53">
        <f t="shared" si="80"/>
        <v>30</v>
      </c>
      <c r="AS53">
        <f t="shared" si="81"/>
        <v>3.4518672331252591</v>
      </c>
      <c r="AU53">
        <f t="shared" si="36"/>
        <v>0.84630523719856321</v>
      </c>
      <c r="AW53">
        <f t="shared" si="7"/>
        <v>0.35279507263176352</v>
      </c>
      <c r="AX53">
        <f t="shared" si="7"/>
        <v>-4.8028931117281438E-2</v>
      </c>
      <c r="AY53">
        <f t="shared" si="82"/>
        <v>0.30476614151448206</v>
      </c>
      <c r="AZ53">
        <f t="shared" si="37"/>
        <v>1.157592739398839</v>
      </c>
      <c r="BA53">
        <f t="shared" si="83"/>
        <v>-0.157592739398839</v>
      </c>
      <c r="BB53">
        <f t="shared" si="8"/>
        <v>0.94739210073106739</v>
      </c>
      <c r="BC53">
        <f t="shared" si="84"/>
        <v>0.94739210073106739</v>
      </c>
      <c r="BD53">
        <f t="shared" si="85"/>
        <v>0.76775663687962126</v>
      </c>
      <c r="BE53">
        <f t="shared" si="86"/>
        <v>-0.10452110442601183</v>
      </c>
      <c r="BF53">
        <f t="shared" si="9"/>
        <v>25.402066547797407</v>
      </c>
      <c r="BG53">
        <f t="shared" si="87"/>
        <v>6.0677033275307914E-3</v>
      </c>
      <c r="BH53">
        <f t="shared" si="88"/>
        <v>2.0720420592750428E-3</v>
      </c>
      <c r="BI53">
        <f t="shared" si="89"/>
        <v>0.94054269263425039</v>
      </c>
      <c r="BJ53">
        <f t="shared" si="90"/>
        <v>2.2030281830925876E-3</v>
      </c>
      <c r="BK53">
        <f t="shared" si="38"/>
        <v>3.1674183690360907E-3</v>
      </c>
      <c r="BL53" t="e">
        <f t="shared" si="39"/>
        <v>#NUM!</v>
      </c>
      <c r="BM53" t="e">
        <f t="shared" si="91"/>
        <v>#NUM!</v>
      </c>
      <c r="BN53" t="e">
        <f t="shared" si="92"/>
        <v>#NUM!</v>
      </c>
      <c r="BO53" t="e">
        <f t="shared" si="93"/>
        <v>#NUM!</v>
      </c>
      <c r="BP53" t="e">
        <f t="shared" si="94"/>
        <v>#NUM!</v>
      </c>
      <c r="BQ53">
        <f t="shared" si="40"/>
        <v>-1.4802445570600906E-5</v>
      </c>
      <c r="BR53">
        <f t="shared" si="95"/>
        <v>1.0896359026278428</v>
      </c>
      <c r="BS53">
        <f t="shared" si="96"/>
        <v>1.0007913767976357</v>
      </c>
      <c r="BT53">
        <f t="shared" si="97"/>
        <v>1.0887742719311737</v>
      </c>
      <c r="BU53">
        <f t="shared" si="41"/>
        <v>1</v>
      </c>
      <c r="BV53">
        <f t="shared" si="42"/>
        <v>1</v>
      </c>
      <c r="BW53">
        <f t="shared" si="43"/>
        <v>1</v>
      </c>
      <c r="BX53">
        <f t="shared" si="10"/>
        <v>16.828017262734967</v>
      </c>
      <c r="BY53">
        <f t="shared" si="11"/>
        <v>-0.36983336885449403</v>
      </c>
      <c r="BZ53">
        <f t="shared" si="12"/>
        <v>31023.018312608936</v>
      </c>
      <c r="CA53">
        <f t="shared" si="13"/>
        <v>1.2997942684525057</v>
      </c>
      <c r="CB53">
        <f t="shared" si="14"/>
        <v>3150.5281386875208</v>
      </c>
      <c r="CC53">
        <f t="shared" si="98"/>
        <v>1.6187778227438283E-4</v>
      </c>
      <c r="CD53">
        <f t="shared" si="99"/>
        <v>1.6013823009693167E-3</v>
      </c>
      <c r="CE53">
        <f t="shared" si="100"/>
        <v>-2.3651294119186375</v>
      </c>
      <c r="CF53">
        <f t="shared" si="101"/>
        <v>9.6138956750153675</v>
      </c>
      <c r="CG53">
        <f t="shared" si="102"/>
        <v>1.0819350489052772E-2</v>
      </c>
      <c r="CH53">
        <f t="shared" si="15"/>
        <v>47.699127817183339</v>
      </c>
      <c r="CI53" s="11">
        <f t="shared" si="16"/>
        <v>1697520791.0323708</v>
      </c>
      <c r="CJ53" s="18">
        <f t="shared" si="44"/>
        <v>0.33140296568704691</v>
      </c>
      <c r="CK53" s="18">
        <f t="shared" si="17"/>
        <v>66.280593137409383</v>
      </c>
      <c r="CL53">
        <f t="shared" si="103"/>
        <v>7200</v>
      </c>
      <c r="CM53" s="4">
        <f t="shared" si="118"/>
        <v>2333.1238215445674</v>
      </c>
      <c r="CN53" s="11"/>
      <c r="CO53" s="11"/>
      <c r="CP53" s="11"/>
      <c r="CQ53" s="11"/>
      <c r="CR53" s="11"/>
      <c r="CS53" s="11"/>
      <c r="CT53" s="11"/>
      <c r="CU53" s="13">
        <f t="shared" si="19"/>
        <v>3.4518672331252591</v>
      </c>
      <c r="CV53" s="14">
        <v>0.8</v>
      </c>
      <c r="CW53" s="14">
        <f t="shared" si="104"/>
        <v>0.70276119596973519</v>
      </c>
      <c r="CX53" s="14">
        <f t="shared" si="45"/>
        <v>-0.30794433300477814</v>
      </c>
      <c r="CY53" s="14">
        <f t="shared" si="105"/>
        <v>8.42376024661457E-2</v>
      </c>
      <c r="CZ53" s="14">
        <f t="shared" si="106"/>
        <v>-6.822900043881714E-3</v>
      </c>
      <c r="DA53" s="14">
        <f t="shared" si="46"/>
        <v>9.0174805707928518E-2</v>
      </c>
      <c r="DB53" s="14">
        <f t="shared" si="47"/>
        <v>0.70041472978267472</v>
      </c>
      <c r="DC53" s="14">
        <f t="shared" si="48"/>
        <v>0.84627593167837323</v>
      </c>
      <c r="DD53" s="14">
        <f t="shared" si="49"/>
        <v>4.6275931678373183E-2</v>
      </c>
      <c r="DE53" s="14">
        <v>0.85</v>
      </c>
      <c r="DF53" s="14">
        <f t="shared" si="50"/>
        <v>0.66142230208916264</v>
      </c>
      <c r="DG53" s="14">
        <f t="shared" si="51"/>
        <v>-0.28982996047508536</v>
      </c>
      <c r="DH53" s="14">
        <f t="shared" si="52"/>
        <v>7.4618775886966457E-2</v>
      </c>
      <c r="DI53" s="14">
        <f t="shared" si="53"/>
        <v>-5.0387674508160455E-3</v>
      </c>
      <c r="DJ53" s="14">
        <f t="shared" si="54"/>
        <v>7.748301441600583E-2</v>
      </c>
      <c r="DK53" s="14">
        <f t="shared" si="107"/>
        <v>0.72948046361907271</v>
      </c>
      <c r="DL53" s="14">
        <f t="shared" si="108"/>
        <v>0.84634992814148824</v>
      </c>
      <c r="DM53" s="14">
        <f t="shared" si="109"/>
        <v>-3.6500718585117387E-3</v>
      </c>
      <c r="DN53" s="14">
        <f t="shared" si="110"/>
        <v>-0.99852007073769977</v>
      </c>
      <c r="DO53" s="14">
        <f t="shared" si="111"/>
        <v>0.84634451828713353</v>
      </c>
      <c r="DP53" s="14">
        <f t="shared" si="55"/>
        <v>0.85</v>
      </c>
      <c r="DQ53" s="14">
        <f t="shared" si="56"/>
        <v>0.66142230208916264</v>
      </c>
      <c r="DR53" s="14">
        <f t="shared" si="57"/>
        <v>-0.28982996047508536</v>
      </c>
      <c r="DS53" s="14">
        <f t="shared" si="58"/>
        <v>7.4618775886966457E-2</v>
      </c>
      <c r="DT53" s="14">
        <f t="shared" si="59"/>
        <v>-5.0387674508160455E-3</v>
      </c>
      <c r="DU53" s="14">
        <f t="shared" si="60"/>
        <v>7.748301441600583E-2</v>
      </c>
      <c r="DV53" s="14">
        <f t="shared" si="61"/>
        <v>0.72948046361907271</v>
      </c>
      <c r="DW53" s="14">
        <f t="shared" si="62"/>
        <v>0.84634992814148824</v>
      </c>
      <c r="DX53" s="14">
        <f t="shared" si="63"/>
        <v>-3.6500718585117387E-3</v>
      </c>
      <c r="DY53" s="14">
        <f t="shared" si="64"/>
        <v>0.84634451828713353</v>
      </c>
      <c r="DZ53" s="14">
        <f t="shared" si="65"/>
        <v>0.66427907858800761</v>
      </c>
      <c r="EA53" s="14">
        <f t="shared" si="66"/>
        <v>-0.2910817770786851</v>
      </c>
      <c r="EB53" s="14">
        <f t="shared" si="67"/>
        <v>7.5264745998780053E-2</v>
      </c>
      <c r="EC53" s="14">
        <f t="shared" si="68"/>
        <v>-5.1485272481714027E-3</v>
      </c>
      <c r="ED53" s="14">
        <f t="shared" si="69"/>
        <v>7.8316014070684406E-2</v>
      </c>
      <c r="EE53" s="14">
        <f t="shared" si="70"/>
        <v>0.72749126523815721</v>
      </c>
      <c r="EF53" s="14">
        <f t="shared" si="71"/>
        <v>0.84630571233295793</v>
      </c>
      <c r="EG53" s="14">
        <f t="shared" si="72"/>
        <v>-3.8805954175602508E-5</v>
      </c>
      <c r="EH53" s="14">
        <f t="shared" si="73"/>
        <v>-0.9879042457319146</v>
      </c>
      <c r="EI53" s="14">
        <f t="shared" si="74"/>
        <v>0.84630523719856321</v>
      </c>
      <c r="EM53">
        <f t="shared" si="20"/>
        <v>2302.395444494548</v>
      </c>
      <c r="EW53">
        <f t="shared" si="112"/>
        <v>7.7002206847244024</v>
      </c>
      <c r="EX53">
        <f t="shared" si="75"/>
        <v>0.11489848464768064</v>
      </c>
      <c r="EY53">
        <f t="shared" si="113"/>
        <v>1.3839303966116629</v>
      </c>
      <c r="EZ53">
        <f t="shared" si="114"/>
        <v>1.7354748573817452E-2</v>
      </c>
    </row>
    <row r="54" spans="3:156">
      <c r="C54" s="4">
        <f t="shared" si="76"/>
        <v>2333.1238215445674</v>
      </c>
      <c r="D54" s="4">
        <f>Sheet6!J54</f>
        <v>2404.0927446773385</v>
      </c>
      <c r="E54" s="4">
        <f t="shared" si="21"/>
        <v>2399.3088667521833</v>
      </c>
      <c r="F54" s="4">
        <f t="shared" si="22"/>
        <v>4.7838779251551387</v>
      </c>
      <c r="G54" s="4">
        <f>Sheet7!D54</f>
        <v>2276.3479641442791</v>
      </c>
      <c r="H54" s="4">
        <f>Sheet7!F54</f>
        <v>-124.3814160946763</v>
      </c>
      <c r="I54" s="4">
        <f t="shared" si="23"/>
        <v>1.0111199336743502</v>
      </c>
      <c r="J54" s="4">
        <f t="shared" si="24"/>
        <v>2399.3614781224692</v>
      </c>
      <c r="K54" s="4">
        <f t="shared" si="117"/>
        <v>2368.6082831109529</v>
      </c>
      <c r="M54" s="4">
        <f t="shared" si="1"/>
        <v>2368.6082831109529</v>
      </c>
      <c r="Q54">
        <f t="shared" si="25"/>
        <v>402.66650585712472</v>
      </c>
      <c r="S54">
        <f t="shared" si="26"/>
        <v>1.1826351358708322</v>
      </c>
      <c r="T54">
        <f t="shared" si="27"/>
        <v>6.2681100917627566E-3</v>
      </c>
      <c r="U54">
        <f t="shared" si="28"/>
        <v>118.26351358708322</v>
      </c>
      <c r="V54">
        <f t="shared" si="77"/>
        <v>664.04962879147229</v>
      </c>
      <c r="W54">
        <f t="shared" si="29"/>
        <v>-95.693046603720148</v>
      </c>
      <c r="X54">
        <f t="shared" si="78"/>
        <v>0.76973334941428762</v>
      </c>
      <c r="Y54">
        <f t="shared" si="30"/>
        <v>48.33</v>
      </c>
      <c r="Z54">
        <f t="shared" si="31"/>
        <v>0.98552927989236028</v>
      </c>
      <c r="AA54">
        <f t="shared" si="32"/>
        <v>47.630630097197773</v>
      </c>
      <c r="AB54">
        <f t="shared" si="33"/>
        <v>56.329656696612844</v>
      </c>
      <c r="AC54">
        <f t="shared" si="2"/>
        <v>1.1826351358708322</v>
      </c>
      <c r="AD54">
        <f t="shared" si="34"/>
        <v>47.630630097197773</v>
      </c>
      <c r="AI54">
        <f t="shared" si="115"/>
        <v>0.43534443998031563</v>
      </c>
      <c r="AJ54">
        <f t="shared" si="116"/>
        <v>0.6436449359086005</v>
      </c>
      <c r="AK54">
        <f t="shared" si="35"/>
        <v>1.2728565188273591</v>
      </c>
      <c r="AL54">
        <f t="shared" si="3"/>
        <v>0</v>
      </c>
      <c r="AM54">
        <f t="shared" si="4"/>
        <v>1.2728565188273591</v>
      </c>
      <c r="AN54">
        <f t="shared" si="79"/>
        <v>1.2728565188273591</v>
      </c>
      <c r="AO54">
        <f t="shared" si="5"/>
        <v>0</v>
      </c>
      <c r="AP54">
        <f t="shared" si="6"/>
        <v>30</v>
      </c>
      <c r="AQ54">
        <f t="shared" si="80"/>
        <v>30</v>
      </c>
      <c r="AS54">
        <f t="shared" si="81"/>
        <v>3.5511368562383101</v>
      </c>
      <c r="AU54">
        <f t="shared" si="36"/>
        <v>0.84615852517956347</v>
      </c>
      <c r="AW54">
        <f t="shared" si="7"/>
        <v>0.35228844579803936</v>
      </c>
      <c r="AX54">
        <f t="shared" si="7"/>
        <v>-5.0766619240578133E-2</v>
      </c>
      <c r="AY54">
        <f t="shared" si="82"/>
        <v>0.30152182655746124</v>
      </c>
      <c r="AZ54">
        <f t="shared" si="37"/>
        <v>1.1683679746179287</v>
      </c>
      <c r="BA54">
        <f t="shared" si="83"/>
        <v>-0.16836797461792874</v>
      </c>
      <c r="BB54">
        <f t="shared" si="8"/>
        <v>0.95000976985605901</v>
      </c>
      <c r="BC54">
        <f t="shared" si="84"/>
        <v>0.95000976985605901</v>
      </c>
      <c r="BD54">
        <f t="shared" si="85"/>
        <v>0.76637872553010322</v>
      </c>
      <c r="BE54">
        <f t="shared" si="86"/>
        <v>-0.11043920803287048</v>
      </c>
      <c r="BF54">
        <f t="shared" si="9"/>
        <v>25.383820839329363</v>
      </c>
      <c r="BG54">
        <f t="shared" si="87"/>
        <v>5.9440875803647682E-3</v>
      </c>
      <c r="BH54">
        <f t="shared" si="88"/>
        <v>2.0689810467073386E-3</v>
      </c>
      <c r="BI54">
        <f t="shared" si="89"/>
        <v>0.94172666684137085</v>
      </c>
      <c r="BJ54">
        <f t="shared" si="90"/>
        <v>2.197008027442689E-3</v>
      </c>
      <c r="BK54">
        <f t="shared" si="38"/>
        <v>3.1530937425003104E-3</v>
      </c>
      <c r="BL54" t="e">
        <f t="shared" si="39"/>
        <v>#NUM!</v>
      </c>
      <c r="BM54" t="e">
        <f t="shared" si="91"/>
        <v>#NUM!</v>
      </c>
      <c r="BN54" t="e">
        <f t="shared" si="92"/>
        <v>#NUM!</v>
      </c>
      <c r="BO54" t="e">
        <f t="shared" si="93"/>
        <v>#NUM!</v>
      </c>
      <c r="BP54" t="e">
        <f t="shared" si="94"/>
        <v>#NUM!</v>
      </c>
      <c r="BQ54">
        <f t="shared" si="40"/>
        <v>-1.5542600803744406E-5</v>
      </c>
      <c r="BR54">
        <f t="shared" si="95"/>
        <v>1.0896877269241747</v>
      </c>
      <c r="BS54">
        <f t="shared" si="96"/>
        <v>1.0008309648645461</v>
      </c>
      <c r="BT54">
        <f t="shared" si="97"/>
        <v>1.0887829865172631</v>
      </c>
      <c r="BU54">
        <f t="shared" si="41"/>
        <v>1</v>
      </c>
      <c r="BV54">
        <f t="shared" si="42"/>
        <v>1</v>
      </c>
      <c r="BW54">
        <f t="shared" si="43"/>
        <v>1</v>
      </c>
      <c r="BX54">
        <f t="shared" si="10"/>
        <v>16.779720649323121</v>
      </c>
      <c r="BY54">
        <f t="shared" si="11"/>
        <v>-0.40222289750662676</v>
      </c>
      <c r="BZ54">
        <f t="shared" si="12"/>
        <v>30870.928162264019</v>
      </c>
      <c r="CA54">
        <f t="shared" si="13"/>
        <v>1.2728565188273591</v>
      </c>
      <c r="CB54">
        <f t="shared" si="14"/>
        <v>3201.431156728474</v>
      </c>
      <c r="CC54">
        <f t="shared" si="98"/>
        <v>1.6187778227438283E-4</v>
      </c>
      <c r="CD54">
        <f t="shared" si="99"/>
        <v>1.5759201910047207E-3</v>
      </c>
      <c r="CE54">
        <f t="shared" si="100"/>
        <v>-2.3712436830146708</v>
      </c>
      <c r="CF54">
        <f t="shared" si="101"/>
        <v>9.6362901701539165</v>
      </c>
      <c r="CG54">
        <f t="shared" si="102"/>
        <v>1.0769121127916635E-2</v>
      </c>
      <c r="CH54">
        <f t="shared" si="15"/>
        <v>47.630630097197773</v>
      </c>
      <c r="CI54" s="11">
        <f t="shared" si="16"/>
        <v>1675519787.9520075</v>
      </c>
      <c r="CJ54" s="18">
        <f t="shared" si="44"/>
        <v>0.33092522603808089</v>
      </c>
      <c r="CK54" s="18">
        <f t="shared" si="17"/>
        <v>66.185045207616184</v>
      </c>
      <c r="CL54">
        <f t="shared" si="103"/>
        <v>7400</v>
      </c>
      <c r="CM54" s="4">
        <f t="shared" si="118"/>
        <v>2399.3088667521833</v>
      </c>
      <c r="CN54" s="11"/>
      <c r="CO54" s="11"/>
      <c r="CP54" s="11"/>
      <c r="CQ54" s="11"/>
      <c r="CR54" s="11"/>
      <c r="CS54" s="11"/>
      <c r="CT54" s="11"/>
      <c r="CU54" s="13">
        <f t="shared" si="19"/>
        <v>3.5511368562383101</v>
      </c>
      <c r="CV54" s="14">
        <v>0.8</v>
      </c>
      <c r="CW54" s="14">
        <f t="shared" si="104"/>
        <v>0.72297137044948501</v>
      </c>
      <c r="CX54" s="14">
        <f t="shared" si="45"/>
        <v>-0.3168002697522373</v>
      </c>
      <c r="CY54" s="14">
        <f t="shared" si="105"/>
        <v>8.915232024247749E-2</v>
      </c>
      <c r="CZ54" s="14">
        <f t="shared" si="106"/>
        <v>-7.8620470919091717E-3</v>
      </c>
      <c r="DA54" s="14">
        <f t="shared" si="46"/>
        <v>9.6897993953638878E-2</v>
      </c>
      <c r="DB54" s="14">
        <f t="shared" si="47"/>
        <v>0.6860136445805084</v>
      </c>
      <c r="DC54" s="14">
        <f t="shared" si="48"/>
        <v>0.84668744356682524</v>
      </c>
      <c r="DD54" s="14">
        <f t="shared" si="49"/>
        <v>4.6687443566825193E-2</v>
      </c>
      <c r="DE54" s="14">
        <v>0.85</v>
      </c>
      <c r="DF54" s="14">
        <f t="shared" si="50"/>
        <v>0.68044364277598601</v>
      </c>
      <c r="DG54" s="14">
        <f t="shared" si="51"/>
        <v>-0.29816495976681162</v>
      </c>
      <c r="DH54" s="14">
        <f t="shared" si="52"/>
        <v>7.897229751582785E-2</v>
      </c>
      <c r="DI54" s="14">
        <f t="shared" si="53"/>
        <v>-5.8061860394714128E-3</v>
      </c>
      <c r="DJ54" s="14">
        <f t="shared" si="54"/>
        <v>8.3150883332210157E-2</v>
      </c>
      <c r="DK54" s="14">
        <f t="shared" si="107"/>
        <v>0.71617870135300898</v>
      </c>
      <c r="DL54" s="14">
        <f t="shared" si="108"/>
        <v>0.84616441542970533</v>
      </c>
      <c r="DM54" s="14">
        <f t="shared" si="109"/>
        <v>-3.8355845702946478E-3</v>
      </c>
      <c r="DN54" s="14">
        <f t="shared" si="110"/>
        <v>-1.0104605627423981</v>
      </c>
      <c r="DO54" s="14">
        <f t="shared" si="111"/>
        <v>0.84620412244503151</v>
      </c>
      <c r="DP54" s="14">
        <f t="shared" si="55"/>
        <v>0.85</v>
      </c>
      <c r="DQ54" s="14">
        <f t="shared" si="56"/>
        <v>0.68044364277598601</v>
      </c>
      <c r="DR54" s="14">
        <f t="shared" si="57"/>
        <v>-0.29816495976681162</v>
      </c>
      <c r="DS54" s="14">
        <f t="shared" si="58"/>
        <v>7.897229751582785E-2</v>
      </c>
      <c r="DT54" s="14">
        <f t="shared" si="59"/>
        <v>-5.8061860394714128E-3</v>
      </c>
      <c r="DU54" s="14">
        <f t="shared" si="60"/>
        <v>8.3150883332210157E-2</v>
      </c>
      <c r="DV54" s="14">
        <f t="shared" si="61"/>
        <v>0.71617870135300898</v>
      </c>
      <c r="DW54" s="14">
        <f t="shared" si="62"/>
        <v>0.84616441542970533</v>
      </c>
      <c r="DX54" s="14">
        <f t="shared" si="63"/>
        <v>-3.8355845702946478E-3</v>
      </c>
      <c r="DY54" s="14">
        <f t="shared" si="64"/>
        <v>0.84620412244503151</v>
      </c>
      <c r="DZ54" s="14">
        <f t="shared" si="65"/>
        <v>0.68349595684835351</v>
      </c>
      <c r="EA54" s="14">
        <f t="shared" si="66"/>
        <v>-0.29950245937055581</v>
      </c>
      <c r="EB54" s="14">
        <f t="shared" si="67"/>
        <v>7.9682389824528799E-2</v>
      </c>
      <c r="EC54" s="14">
        <f t="shared" si="68"/>
        <v>-5.9375857133546405E-3</v>
      </c>
      <c r="ED54" s="14">
        <f t="shared" si="69"/>
        <v>8.408735374732848E-2</v>
      </c>
      <c r="EE54" s="14">
        <f t="shared" si="70"/>
        <v>0.71403220879473583</v>
      </c>
      <c r="EF54" s="14">
        <f t="shared" si="71"/>
        <v>0.84615859509523694</v>
      </c>
      <c r="EG54" s="14">
        <f t="shared" si="72"/>
        <v>-4.5527349794571847E-5</v>
      </c>
      <c r="EH54" s="14">
        <f t="shared" si="73"/>
        <v>-0.99846666959507979</v>
      </c>
      <c r="EI54" s="14">
        <f t="shared" si="74"/>
        <v>0.84615852517956347</v>
      </c>
      <c r="EM54">
        <f t="shared" si="20"/>
        <v>2368.6082831109529</v>
      </c>
      <c r="EW54">
        <f t="shared" si="112"/>
        <v>7.9229797753624505</v>
      </c>
      <c r="EX54">
        <f t="shared" si="75"/>
        <v>0.11822237405341955</v>
      </c>
      <c r="EY54">
        <f t="shared" si="113"/>
        <v>1.4008047616490642</v>
      </c>
      <c r="EZ54">
        <f t="shared" si="114"/>
        <v>1.756635629865962E-2</v>
      </c>
    </row>
    <row r="55" spans="3:156">
      <c r="C55" s="4">
        <f t="shared" si="76"/>
        <v>2399.3088667521833</v>
      </c>
      <c r="D55" s="4">
        <f>Sheet6!J55</f>
        <v>2470.1045915158275</v>
      </c>
      <c r="E55" s="4">
        <f t="shared" si="21"/>
        <v>2465.3986743508235</v>
      </c>
      <c r="F55" s="4">
        <f t="shared" si="22"/>
        <v>4.7059171650039389</v>
      </c>
      <c r="G55" s="4">
        <f>Sheet7!D55</f>
        <v>2320.7567108494791</v>
      </c>
      <c r="H55" s="4">
        <f>Sheet7!F55</f>
        <v>-146.1690568335116</v>
      </c>
      <c r="I55" s="4">
        <f t="shared" si="23"/>
        <v>1.0102250753432436</v>
      </c>
      <c r="J55" s="4">
        <f t="shared" si="24"/>
        <v>2465.4463056745212</v>
      </c>
      <c r="K55" s="4">
        <f t="shared" si="117"/>
        <v>2434.7067291340054</v>
      </c>
      <c r="M55" s="4">
        <f t="shared" si="1"/>
        <v>2434.7067291340054</v>
      </c>
      <c r="Q55">
        <f t="shared" si="25"/>
        <v>414.97215222738021</v>
      </c>
      <c r="S55">
        <f t="shared" si="26"/>
        <v>1.180939759847754</v>
      </c>
      <c r="T55">
        <f t="shared" si="27"/>
        <v>6.098763388842153E-3</v>
      </c>
      <c r="U55">
        <f t="shared" si="28"/>
        <v>118.0939759847754</v>
      </c>
      <c r="V55">
        <f t="shared" si="77"/>
        <v>663.09767515451392</v>
      </c>
      <c r="W55">
        <f t="shared" si="29"/>
        <v>-100.61261221828408</v>
      </c>
      <c r="X55">
        <f t="shared" si="78"/>
        <v>0.76850278477726208</v>
      </c>
      <c r="Y55">
        <f t="shared" si="30"/>
        <v>48.33</v>
      </c>
      <c r="Z55">
        <f t="shared" si="31"/>
        <v>0.98411646653979501</v>
      </c>
      <c r="AA55">
        <f t="shared" si="32"/>
        <v>47.562348827868291</v>
      </c>
      <c r="AB55">
        <f t="shared" si="33"/>
        <v>56.168268802577884</v>
      </c>
      <c r="AC55">
        <f t="shared" si="2"/>
        <v>1.180939759847754</v>
      </c>
      <c r="AD55">
        <f t="shared" si="34"/>
        <v>47.562348827868291</v>
      </c>
      <c r="AI55">
        <f t="shared" si="115"/>
        <v>0.42995553767751254</v>
      </c>
      <c r="AJ55">
        <f t="shared" si="116"/>
        <v>0.63887186020547826</v>
      </c>
      <c r="AK55">
        <f t="shared" si="35"/>
        <v>1.2471384763810058</v>
      </c>
      <c r="AL55">
        <f t="shared" si="3"/>
        <v>0</v>
      </c>
      <c r="AM55">
        <f t="shared" si="4"/>
        <v>1.2471384763810058</v>
      </c>
      <c r="AN55">
        <f t="shared" si="79"/>
        <v>1.2471384763810058</v>
      </c>
      <c r="AO55">
        <f t="shared" si="5"/>
        <v>0</v>
      </c>
      <c r="AP55">
        <f t="shared" si="6"/>
        <v>30</v>
      </c>
      <c r="AQ55">
        <f t="shared" si="80"/>
        <v>30</v>
      </c>
      <c r="AS55">
        <f t="shared" si="81"/>
        <v>3.6502349762129018</v>
      </c>
      <c r="AU55">
        <f t="shared" si="36"/>
        <v>0.8462726696802747</v>
      </c>
      <c r="AW55">
        <f t="shared" si="7"/>
        <v>0.35178341988928885</v>
      </c>
      <c r="AX55">
        <f t="shared" si="7"/>
        <v>-5.3376523755561976E-2</v>
      </c>
      <c r="AY55">
        <f t="shared" si="82"/>
        <v>0.2984068961337269</v>
      </c>
      <c r="AZ55">
        <f t="shared" si="37"/>
        <v>1.1788716160622574</v>
      </c>
      <c r="BA55">
        <f t="shared" si="83"/>
        <v>-0.17887161606225743</v>
      </c>
      <c r="BB55">
        <f t="shared" si="8"/>
        <v>0.95249668403145249</v>
      </c>
      <c r="BC55">
        <f t="shared" si="84"/>
        <v>0.95249668403145249</v>
      </c>
      <c r="BD55">
        <f t="shared" si="85"/>
        <v>0.76500566129709424</v>
      </c>
      <c r="BE55">
        <f t="shared" si="86"/>
        <v>-0.11607523420579223</v>
      </c>
      <c r="BF55">
        <f t="shared" si="9"/>
        <v>25.36561972458162</v>
      </c>
      <c r="BG55">
        <f t="shared" si="87"/>
        <v>5.8260765286494041E-3</v>
      </c>
      <c r="BH55">
        <f t="shared" si="88"/>
        <v>2.0660424206862533E-3</v>
      </c>
      <c r="BI55">
        <f t="shared" si="89"/>
        <v>0.94285806688107898</v>
      </c>
      <c r="BJ55">
        <f t="shared" si="90"/>
        <v>2.1912549653635613E-3</v>
      </c>
      <c r="BK55">
        <f t="shared" si="38"/>
        <v>3.1392027118032355E-3</v>
      </c>
      <c r="BL55" t="e">
        <f t="shared" si="39"/>
        <v>#NUM!</v>
      </c>
      <c r="BM55" t="e">
        <f t="shared" si="91"/>
        <v>#NUM!</v>
      </c>
      <c r="BN55" t="e">
        <f t="shared" si="92"/>
        <v>#NUM!</v>
      </c>
      <c r="BO55" t="e">
        <f t="shared" si="93"/>
        <v>#NUM!</v>
      </c>
      <c r="BP55" t="e">
        <f t="shared" si="94"/>
        <v>#NUM!</v>
      </c>
      <c r="BQ55">
        <f t="shared" si="40"/>
        <v>-1.6236678727450706E-5</v>
      </c>
      <c r="BR55">
        <f t="shared" si="95"/>
        <v>1.0897363272971519</v>
      </c>
      <c r="BS55">
        <f t="shared" si="96"/>
        <v>1.0008680899442077</v>
      </c>
      <c r="BT55">
        <f t="shared" si="97"/>
        <v>1.0887911586409933</v>
      </c>
      <c r="BU55">
        <f t="shared" si="41"/>
        <v>1</v>
      </c>
      <c r="BV55">
        <f t="shared" si="42"/>
        <v>1</v>
      </c>
      <c r="BW55">
        <f t="shared" si="43"/>
        <v>1</v>
      </c>
      <c r="BX55">
        <f t="shared" si="10"/>
        <v>16.731645728634817</v>
      </c>
      <c r="BY55">
        <f t="shared" si="11"/>
        <v>-0.43464210841897527</v>
      </c>
      <c r="BZ55">
        <f t="shared" si="12"/>
        <v>30719.199943962052</v>
      </c>
      <c r="CA55">
        <f t="shared" si="13"/>
        <v>1.2471384763810058</v>
      </c>
      <c r="CB55">
        <f t="shared" si="14"/>
        <v>3251.3906590146712</v>
      </c>
      <c r="CC55">
        <f t="shared" si="98"/>
        <v>1.6187778227438283E-4</v>
      </c>
      <c r="CD55">
        <f t="shared" si="99"/>
        <v>1.5517052637190451E-3</v>
      </c>
      <c r="CE55">
        <f t="shared" si="100"/>
        <v>-2.3771489677157973</v>
      </c>
      <c r="CF55">
        <f t="shared" si="101"/>
        <v>9.6579259181649171</v>
      </c>
      <c r="CG55">
        <f t="shared" si="102"/>
        <v>1.0720925063628393E-2</v>
      </c>
      <c r="CH55">
        <f t="shared" si="15"/>
        <v>47.562348827868291</v>
      </c>
      <c r="CI55" s="11">
        <f t="shared" si="16"/>
        <v>1654036236.9142079</v>
      </c>
      <c r="CJ55" s="18">
        <f t="shared" si="44"/>
        <v>0.33044903799320174</v>
      </c>
      <c r="CK55" s="18">
        <f t="shared" si="17"/>
        <v>66.089807598640348</v>
      </c>
      <c r="CL55">
        <f t="shared" si="103"/>
        <v>7600</v>
      </c>
      <c r="CM55" s="4">
        <f t="shared" si="118"/>
        <v>2465.3986743508235</v>
      </c>
      <c r="CN55" s="11"/>
      <c r="CO55" s="11"/>
      <c r="CP55" s="11"/>
      <c r="CQ55" s="11"/>
      <c r="CR55" s="11"/>
      <c r="CS55" s="11"/>
      <c r="CT55" s="11"/>
      <c r="CU55" s="13">
        <f t="shared" si="19"/>
        <v>3.6502349762129018</v>
      </c>
      <c r="CV55" s="14">
        <v>0.8</v>
      </c>
      <c r="CW55" s="14">
        <f t="shared" si="104"/>
        <v>0.74314662882657023</v>
      </c>
      <c r="CX55" s="14">
        <f t="shared" si="45"/>
        <v>-0.32564090654288635</v>
      </c>
      <c r="CY55" s="14">
        <f t="shared" si="105"/>
        <v>9.4197521344975527E-2</v>
      </c>
      <c r="CZ55" s="14">
        <f t="shared" si="106"/>
        <v>-9.0219975060334828E-3</v>
      </c>
      <c r="DA55" s="14">
        <f t="shared" si="46"/>
        <v>0.10396735600472627</v>
      </c>
      <c r="DB55" s="14">
        <f t="shared" si="47"/>
        <v>0.67153815538680361</v>
      </c>
      <c r="DC55" s="14">
        <f t="shared" si="48"/>
        <v>0.84739665877997961</v>
      </c>
      <c r="DD55" s="14">
        <f t="shared" si="49"/>
        <v>4.7396658779979561E-2</v>
      </c>
      <c r="DE55" s="14">
        <v>0.85</v>
      </c>
      <c r="DF55" s="14">
        <f t="shared" si="50"/>
        <v>0.69943212124853671</v>
      </c>
      <c r="DG55" s="14">
        <f t="shared" si="51"/>
        <v>-0.30648555909918718</v>
      </c>
      <c r="DH55" s="14">
        <f t="shared" si="52"/>
        <v>8.3441402990704974E-2</v>
      </c>
      <c r="DI55" s="14">
        <f t="shared" si="53"/>
        <v>-6.662818901401032E-3</v>
      </c>
      <c r="DJ55" s="14">
        <f t="shared" si="54"/>
        <v>8.9100801221173087E-2</v>
      </c>
      <c r="DK55" s="14">
        <f t="shared" si="107"/>
        <v>0.70277603982577275</v>
      </c>
      <c r="DL55" s="14">
        <f t="shared" si="108"/>
        <v>0.84623657102043826</v>
      </c>
      <c r="DM55" s="14">
        <f t="shared" si="109"/>
        <v>-3.7634289795617226E-3</v>
      </c>
      <c r="DN55" s="14">
        <f t="shared" si="110"/>
        <v>-1.023201755190827</v>
      </c>
      <c r="DO55" s="14">
        <f t="shared" si="111"/>
        <v>0.84632190918314065</v>
      </c>
      <c r="DP55" s="14">
        <f t="shared" si="55"/>
        <v>0.85</v>
      </c>
      <c r="DQ55" s="14">
        <f t="shared" si="56"/>
        <v>0.69943212124853671</v>
      </c>
      <c r="DR55" s="14">
        <f t="shared" si="57"/>
        <v>-0.30648555909918718</v>
      </c>
      <c r="DS55" s="14">
        <f t="shared" si="58"/>
        <v>8.3441402990704974E-2</v>
      </c>
      <c r="DT55" s="14">
        <f t="shared" si="59"/>
        <v>-6.662818901401032E-3</v>
      </c>
      <c r="DU55" s="14">
        <f t="shared" si="60"/>
        <v>8.9100801221173101E-2</v>
      </c>
      <c r="DV55" s="14">
        <f t="shared" si="61"/>
        <v>0.70277603982577275</v>
      </c>
      <c r="DW55" s="14">
        <f t="shared" si="62"/>
        <v>0.84623657102043837</v>
      </c>
      <c r="DX55" s="14">
        <f t="shared" si="63"/>
        <v>-3.7634289795616116E-3</v>
      </c>
      <c r="DY55" s="14">
        <f t="shared" si="64"/>
        <v>0.84632190918314065</v>
      </c>
      <c r="DZ55" s="14">
        <f t="shared" si="65"/>
        <v>0.70247183324732421</v>
      </c>
      <c r="EA55" s="14">
        <f t="shared" si="66"/>
        <v>-0.30781753657512279</v>
      </c>
      <c r="EB55" s="14">
        <f t="shared" si="67"/>
        <v>8.4168246890294215E-2</v>
      </c>
      <c r="EC55" s="14">
        <f t="shared" si="68"/>
        <v>-6.8088649222975521E-3</v>
      </c>
      <c r="ED55" s="14">
        <f t="shared" si="69"/>
        <v>9.0081082798894416E-2</v>
      </c>
      <c r="EE55" s="14">
        <f t="shared" si="70"/>
        <v>0.70062010362572447</v>
      </c>
      <c r="EF55" s="14">
        <f t="shared" si="71"/>
        <v>0.8462721928027479</v>
      </c>
      <c r="EG55" s="14">
        <f t="shared" si="72"/>
        <v>-4.9716380392750281E-5</v>
      </c>
      <c r="EH55" s="14">
        <f t="shared" si="73"/>
        <v>-1.0096848566506993</v>
      </c>
      <c r="EI55" s="14">
        <f t="shared" si="74"/>
        <v>0.8462726696802747</v>
      </c>
      <c r="EM55">
        <f t="shared" si="20"/>
        <v>2434.7067291340054</v>
      </c>
      <c r="EW55">
        <f t="shared" si="112"/>
        <v>8.1429452095722965</v>
      </c>
      <c r="EX55">
        <f t="shared" si="75"/>
        <v>0.12150457804475684</v>
      </c>
      <c r="EY55">
        <f t="shared" si="113"/>
        <v>1.4178046163915785</v>
      </c>
      <c r="EZ55">
        <f t="shared" si="114"/>
        <v>1.7779537688106722E-2</v>
      </c>
    </row>
    <row r="56" spans="3:156">
      <c r="C56" s="4">
        <f t="shared" si="76"/>
        <v>2465.3986743508235</v>
      </c>
      <c r="D56" s="4">
        <f>Sheet6!J56</f>
        <v>2535.9885972588354</v>
      </c>
      <c r="E56" s="4">
        <f t="shared" si="21"/>
        <v>2531.3935491778448</v>
      </c>
      <c r="F56" s="4">
        <f t="shared" si="22"/>
        <v>4.5950480809906367</v>
      </c>
      <c r="G56" s="4">
        <f>Sheet7!D56</f>
        <v>2362.9304344644088</v>
      </c>
      <c r="H56" s="4">
        <f>Sheet7!F56</f>
        <v>-170.11362357531152</v>
      </c>
      <c r="I56" s="4">
        <f t="shared" si="23"/>
        <v>1.009537307199061</v>
      </c>
      <c r="J56" s="4">
        <f t="shared" si="24"/>
        <v>2531.4369595449807</v>
      </c>
      <c r="K56" s="4">
        <f t="shared" si="117"/>
        <v>2500.6936358048297</v>
      </c>
      <c r="M56" s="4">
        <f t="shared" si="1"/>
        <v>2500.6936358048297</v>
      </c>
      <c r="Q56">
        <f t="shared" si="25"/>
        <v>427.28830099189042</v>
      </c>
      <c r="S56">
        <f t="shared" si="26"/>
        <v>1.1792496689994978</v>
      </c>
      <c r="T56">
        <f t="shared" si="27"/>
        <v>5.9404132148568453E-3</v>
      </c>
      <c r="U56">
        <f t="shared" si="28"/>
        <v>117.92496689994978</v>
      </c>
      <c r="V56">
        <f t="shared" si="77"/>
        <v>662.14868914321801</v>
      </c>
      <c r="W56">
        <f t="shared" si="29"/>
        <v>-105.31657660517438</v>
      </c>
      <c r="X56">
        <f t="shared" si="78"/>
        <v>0.76727116990081101</v>
      </c>
      <c r="Y56">
        <f t="shared" si="30"/>
        <v>48.33</v>
      </c>
      <c r="Z56">
        <f t="shared" si="31"/>
        <v>0.98270805749958157</v>
      </c>
      <c r="AA56">
        <f t="shared" si="32"/>
        <v>47.494280418954773</v>
      </c>
      <c r="AB56">
        <f t="shared" si="33"/>
        <v>56.007614463421746</v>
      </c>
      <c r="AC56">
        <f t="shared" si="2"/>
        <v>1.1792496689994978</v>
      </c>
      <c r="AD56">
        <f t="shared" si="34"/>
        <v>47.494280418954773</v>
      </c>
      <c r="AI56">
        <f t="shared" si="115"/>
        <v>0.42475391010880376</v>
      </c>
      <c r="AJ56">
        <f t="shared" si="116"/>
        <v>0.63423199646370365</v>
      </c>
      <c r="AK56">
        <f t="shared" si="35"/>
        <v>1.2225584557818934</v>
      </c>
      <c r="AL56">
        <f t="shared" si="3"/>
        <v>0</v>
      </c>
      <c r="AM56">
        <f t="shared" si="4"/>
        <v>1.2225584557818934</v>
      </c>
      <c r="AN56">
        <f t="shared" si="79"/>
        <v>1.2225584557818934</v>
      </c>
      <c r="AO56">
        <f t="shared" si="5"/>
        <v>0</v>
      </c>
      <c r="AP56">
        <f t="shared" si="6"/>
        <v>30</v>
      </c>
      <c r="AQ56">
        <f t="shared" si="80"/>
        <v>30</v>
      </c>
      <c r="AS56">
        <f t="shared" si="81"/>
        <v>3.7491658707718587</v>
      </c>
      <c r="AU56">
        <f t="shared" si="36"/>
        <v>0.84664046052909048</v>
      </c>
      <c r="AW56">
        <f t="shared" si="7"/>
        <v>0.3512799683511682</v>
      </c>
      <c r="AX56">
        <f t="shared" si="7"/>
        <v>-5.5872048534278913E-2</v>
      </c>
      <c r="AY56">
        <f t="shared" si="82"/>
        <v>0.2954079198168893</v>
      </c>
      <c r="AZ56">
        <f t="shared" si="37"/>
        <v>1.1891352424434376</v>
      </c>
      <c r="BA56">
        <f t="shared" si="83"/>
        <v>-0.1891352424434376</v>
      </c>
      <c r="BB56">
        <f t="shared" si="8"/>
        <v>0.95486662133830702</v>
      </c>
      <c r="BC56">
        <f t="shared" si="84"/>
        <v>0.95486662133830702</v>
      </c>
      <c r="BD56">
        <f t="shared" si="85"/>
        <v>0.76363736787015912</v>
      </c>
      <c r="BE56">
        <f t="shared" si="86"/>
        <v>-0.12145863107564996</v>
      </c>
      <c r="BF56">
        <f t="shared" si="9"/>
        <v>25.347462341571017</v>
      </c>
      <c r="BG56">
        <f t="shared" si="87"/>
        <v>5.7132948298240826E-3</v>
      </c>
      <c r="BH56">
        <f t="shared" si="88"/>
        <v>2.0632189968145071E-3</v>
      </c>
      <c r="BI56">
        <f t="shared" si="89"/>
        <v>0.94394033965404611</v>
      </c>
      <c r="BJ56">
        <f t="shared" si="90"/>
        <v>2.1857514825255548E-3</v>
      </c>
      <c r="BK56">
        <f t="shared" si="38"/>
        <v>3.125717701356188E-3</v>
      </c>
      <c r="BL56" t="e">
        <f t="shared" si="39"/>
        <v>#NUM!</v>
      </c>
      <c r="BM56" t="e">
        <f t="shared" si="91"/>
        <v>#NUM!</v>
      </c>
      <c r="BN56" t="e">
        <f t="shared" si="92"/>
        <v>#NUM!</v>
      </c>
      <c r="BO56" t="e">
        <f t="shared" si="93"/>
        <v>#NUM!</v>
      </c>
      <c r="BP56" t="e">
        <f t="shared" si="94"/>
        <v>#NUM!</v>
      </c>
      <c r="BQ56">
        <f t="shared" si="40"/>
        <v>-1.6889838722088031E-5</v>
      </c>
      <c r="BR56">
        <f t="shared" si="95"/>
        <v>1.0897820645903069</v>
      </c>
      <c r="BS56">
        <f t="shared" si="96"/>
        <v>1.0009030277276374</v>
      </c>
      <c r="BT56">
        <f t="shared" si="97"/>
        <v>1.0887988490398042</v>
      </c>
      <c r="BU56">
        <f t="shared" si="41"/>
        <v>1</v>
      </c>
      <c r="BV56">
        <f t="shared" si="42"/>
        <v>1</v>
      </c>
      <c r="BW56">
        <f t="shared" si="43"/>
        <v>1</v>
      </c>
      <c r="BX56">
        <f t="shared" si="10"/>
        <v>16.683789322431942</v>
      </c>
      <c r="BY56">
        <f t="shared" si="11"/>
        <v>-0.46709070293770188</v>
      </c>
      <c r="BZ56">
        <f t="shared" si="12"/>
        <v>30567.828229801857</v>
      </c>
      <c r="CA56">
        <f t="shared" si="13"/>
        <v>1.2225584557818934</v>
      </c>
      <c r="CB56">
        <f t="shared" si="14"/>
        <v>3300.4175033522392</v>
      </c>
      <c r="CC56">
        <f t="shared" si="98"/>
        <v>1.6187778227438283E-4</v>
      </c>
      <c r="CD56">
        <f t="shared" si="99"/>
        <v>1.5286550852659042E-3</v>
      </c>
      <c r="CE56">
        <f t="shared" si="100"/>
        <v>-2.3828547020879234</v>
      </c>
      <c r="CF56">
        <f t="shared" si="101"/>
        <v>9.6788367052214301</v>
      </c>
      <c r="CG56">
        <f t="shared" si="102"/>
        <v>1.0674650739937876E-2</v>
      </c>
      <c r="CH56">
        <f t="shared" si="15"/>
        <v>47.494280418954773</v>
      </c>
      <c r="CI56" s="11">
        <f t="shared" si="16"/>
        <v>1633043610.3919458</v>
      </c>
      <c r="CJ56" s="18">
        <f t="shared" si="44"/>
        <v>0.32997437413510694</v>
      </c>
      <c r="CK56" s="18">
        <f t="shared" si="17"/>
        <v>65.994874827021391</v>
      </c>
      <c r="CL56">
        <f t="shared" si="103"/>
        <v>7800</v>
      </c>
      <c r="CM56" s="4">
        <f t="shared" si="118"/>
        <v>2531.3935491778448</v>
      </c>
      <c r="CN56" s="11"/>
      <c r="CO56" s="11"/>
      <c r="CP56" s="11"/>
      <c r="CQ56" s="11"/>
      <c r="CR56" s="11"/>
      <c r="CS56" s="11"/>
      <c r="CT56" s="11"/>
      <c r="CU56" s="13">
        <f t="shared" si="19"/>
        <v>3.7491658707718587</v>
      </c>
      <c r="CV56" s="14">
        <v>0.8</v>
      </c>
      <c r="CW56" s="14">
        <f t="shared" si="104"/>
        <v>0.76328784199706112</v>
      </c>
      <c r="CX56" s="14">
        <f t="shared" si="45"/>
        <v>-0.33446662499641489</v>
      </c>
      <c r="CY56" s="14">
        <f t="shared" si="105"/>
        <v>9.9372711618878576E-2</v>
      </c>
      <c r="CZ56" s="14">
        <f t="shared" si="106"/>
        <v>-1.0312687709373901E-2</v>
      </c>
      <c r="DA56" s="14">
        <f t="shared" si="46"/>
        <v>0.11139535428090037</v>
      </c>
      <c r="DB56" s="14">
        <f t="shared" si="47"/>
        <v>0.6570070002110675</v>
      </c>
      <c r="DC56" s="14">
        <f t="shared" si="48"/>
        <v>0.84840630188538102</v>
      </c>
      <c r="DD56" s="14">
        <f t="shared" si="49"/>
        <v>4.8406301885380976E-2</v>
      </c>
      <c r="DE56" s="14">
        <v>0.85</v>
      </c>
      <c r="DF56" s="14">
        <f t="shared" si="50"/>
        <v>0.71838855717370464</v>
      </c>
      <c r="DG56" s="14">
        <f t="shared" si="51"/>
        <v>-0.31479211764368464</v>
      </c>
      <c r="DH56" s="14">
        <f t="shared" si="52"/>
        <v>8.8025654582812862E-2</v>
      </c>
      <c r="DI56" s="14">
        <f t="shared" si="53"/>
        <v>-7.616004166295938E-3</v>
      </c>
      <c r="DJ56" s="14">
        <f t="shared" si="54"/>
        <v>9.5342507450531105E-2</v>
      </c>
      <c r="DK56" s="14">
        <f t="shared" si="107"/>
        <v>0.68928861370947325</v>
      </c>
      <c r="DL56" s="14">
        <f t="shared" si="108"/>
        <v>0.84656804589358581</v>
      </c>
      <c r="DM56" s="14">
        <f t="shared" si="109"/>
        <v>-3.4319541064141701E-3</v>
      </c>
      <c r="DN56" s="14">
        <f t="shared" si="110"/>
        <v>-1.0367651198359042</v>
      </c>
      <c r="DO56" s="14">
        <f t="shared" si="111"/>
        <v>0.84668974771551209</v>
      </c>
      <c r="DP56" s="14">
        <f t="shared" si="55"/>
        <v>0.85</v>
      </c>
      <c r="DQ56" s="14">
        <f t="shared" si="56"/>
        <v>0.71838855717370464</v>
      </c>
      <c r="DR56" s="14">
        <f t="shared" si="57"/>
        <v>-0.31479211764368464</v>
      </c>
      <c r="DS56" s="14">
        <f t="shared" si="58"/>
        <v>8.8025654582812862E-2</v>
      </c>
      <c r="DT56" s="14">
        <f t="shared" si="59"/>
        <v>-7.616004166295938E-3</v>
      </c>
      <c r="DU56" s="14">
        <f t="shared" si="60"/>
        <v>9.5342507450531105E-2</v>
      </c>
      <c r="DV56" s="14">
        <f t="shared" si="61"/>
        <v>0.68928861370947325</v>
      </c>
      <c r="DW56" s="14">
        <f t="shared" si="62"/>
        <v>0.84656804589358581</v>
      </c>
      <c r="DX56" s="14">
        <f t="shared" si="63"/>
        <v>-3.4319541064141701E-3</v>
      </c>
      <c r="DY56" s="14">
        <f t="shared" si="64"/>
        <v>0.84668974771551209</v>
      </c>
      <c r="DZ56" s="14">
        <f t="shared" si="65"/>
        <v>0.72119719796444359</v>
      </c>
      <c r="EA56" s="14">
        <f t="shared" si="66"/>
        <v>-0.3160228415651451</v>
      </c>
      <c r="EB56" s="14">
        <f t="shared" si="67"/>
        <v>8.8715297357803272E-2</v>
      </c>
      <c r="EC56" s="14">
        <f t="shared" si="68"/>
        <v>-7.7660520352893902E-3</v>
      </c>
      <c r="ED56" s="14">
        <f t="shared" si="69"/>
        <v>9.6293629850843582E-2</v>
      </c>
      <c r="EE56" s="14">
        <f t="shared" si="70"/>
        <v>0.68728212262681143</v>
      </c>
      <c r="EF56" s="14">
        <f t="shared" si="71"/>
        <v>0.84663939814727573</v>
      </c>
      <c r="EG56" s="14">
        <f t="shared" si="72"/>
        <v>-5.0349568236351949E-5</v>
      </c>
      <c r="EH56" s="14">
        <f t="shared" si="73"/>
        <v>-1.0215549292192287</v>
      </c>
      <c r="EI56" s="14">
        <f t="shared" si="74"/>
        <v>0.84664046052909048</v>
      </c>
      <c r="EM56">
        <f t="shared" si="20"/>
        <v>2500.6936358048297</v>
      </c>
      <c r="EW56">
        <f t="shared" si="112"/>
        <v>8.3600067509808582</v>
      </c>
      <c r="EX56">
        <f t="shared" si="75"/>
        <v>0.12474345173478098</v>
      </c>
      <c r="EY56">
        <f t="shared" si="113"/>
        <v>1.4349130006978226</v>
      </c>
      <c r="EZ56">
        <f t="shared" si="114"/>
        <v>1.7994080058782336E-2</v>
      </c>
    </row>
    <row r="57" spans="3:156">
      <c r="C57" s="4">
        <f t="shared" si="76"/>
        <v>2531.3935491778448</v>
      </c>
      <c r="D57" s="4">
        <f>Sheet6!J57</f>
        <v>2601.7493193568625</v>
      </c>
      <c r="E57" s="4">
        <f t="shared" si="21"/>
        <v>2597.293791255292</v>
      </c>
      <c r="F57" s="4">
        <f t="shared" si="22"/>
        <v>4.4555281015705077</v>
      </c>
      <c r="G57" s="4">
        <f>Sheet7!D57</f>
        <v>2402.7056697037988</v>
      </c>
      <c r="H57" s="4">
        <f>Sheet7!F57</f>
        <v>-196.38046027946666</v>
      </c>
      <c r="I57" s="4">
        <f t="shared" si="23"/>
        <v>1.0090047521289802</v>
      </c>
      <c r="J57" s="4">
        <f t="shared" si="24"/>
        <v>2597.3335541266497</v>
      </c>
      <c r="K57" s="4">
        <f t="shared" si="117"/>
        <v>2566.5714342673537</v>
      </c>
      <c r="M57" s="4">
        <f t="shared" si="1"/>
        <v>2566.5714342673537</v>
      </c>
      <c r="Q57">
        <f t="shared" si="25"/>
        <v>439.6145027988573</v>
      </c>
      <c r="S57">
        <f t="shared" si="26"/>
        <v>1.1775647854510098</v>
      </c>
      <c r="T57">
        <f t="shared" si="27"/>
        <v>5.792133251598084E-3</v>
      </c>
      <c r="U57">
        <f t="shared" si="28"/>
        <v>117.75647854510099</v>
      </c>
      <c r="V57">
        <f t="shared" si="77"/>
        <v>661.20262703074206</v>
      </c>
      <c r="W57">
        <f t="shared" si="29"/>
        <v>-109.82724666464993</v>
      </c>
      <c r="X57">
        <f t="shared" si="78"/>
        <v>0.76603854972011431</v>
      </c>
      <c r="Y57">
        <f t="shared" si="30"/>
        <v>48.33</v>
      </c>
      <c r="Z57">
        <f t="shared" si="31"/>
        <v>0.98130398787584161</v>
      </c>
      <c r="AA57">
        <f t="shared" si="32"/>
        <v>47.426421734039423</v>
      </c>
      <c r="AB57">
        <f t="shared" si="33"/>
        <v>55.847684133953244</v>
      </c>
      <c r="AC57">
        <f t="shared" si="2"/>
        <v>1.1775647854510098</v>
      </c>
      <c r="AD57">
        <f t="shared" si="34"/>
        <v>47.426421734039423</v>
      </c>
      <c r="AI57">
        <f t="shared" si="115"/>
        <v>0.41972913326790351</v>
      </c>
      <c r="AJ57">
        <f t="shared" si="116"/>
        <v>0.6297190948224326</v>
      </c>
      <c r="AK57">
        <f t="shared" si="35"/>
        <v>1.1990419839258977</v>
      </c>
      <c r="AL57">
        <f t="shared" si="3"/>
        <v>0</v>
      </c>
      <c r="AM57">
        <f t="shared" si="4"/>
        <v>1.1990419839258977</v>
      </c>
      <c r="AN57">
        <f t="shared" si="79"/>
        <v>1.1990419839258977</v>
      </c>
      <c r="AO57">
        <f t="shared" si="5"/>
        <v>0</v>
      </c>
      <c r="AP57">
        <f t="shared" si="6"/>
        <v>30</v>
      </c>
      <c r="AQ57">
        <f t="shared" si="80"/>
        <v>30</v>
      </c>
      <c r="AS57">
        <f t="shared" si="81"/>
        <v>3.847933184808626</v>
      </c>
      <c r="AU57">
        <f t="shared" si="36"/>
        <v>0.84725428855703444</v>
      </c>
      <c r="AW57">
        <f t="shared" si="7"/>
        <v>0.35077806798592126</v>
      </c>
      <c r="AX57">
        <f t="shared" si="7"/>
        <v>-5.8265027727193115E-2</v>
      </c>
      <c r="AY57">
        <f t="shared" si="82"/>
        <v>0.29251304025872815</v>
      </c>
      <c r="AZ57">
        <f t="shared" si="37"/>
        <v>1.1991877957839336</v>
      </c>
      <c r="BA57">
        <f t="shared" si="83"/>
        <v>-0.19918779578393364</v>
      </c>
      <c r="BB57">
        <f t="shared" si="8"/>
        <v>0.95713159019755512</v>
      </c>
      <c r="BC57">
        <f t="shared" si="84"/>
        <v>0.95713159019755512</v>
      </c>
      <c r="BD57">
        <f t="shared" si="85"/>
        <v>0.76227377816585273</v>
      </c>
      <c r="BE57">
        <f t="shared" si="86"/>
        <v>-0.12661539267708222</v>
      </c>
      <c r="BF57">
        <f t="shared" si="9"/>
        <v>25.329347946801189</v>
      </c>
      <c r="BG57">
        <f t="shared" si="87"/>
        <v>5.6054002758749773E-3</v>
      </c>
      <c r="BH57">
        <f t="shared" si="88"/>
        <v>2.0605041443748423E-3</v>
      </c>
      <c r="BI57">
        <f t="shared" si="89"/>
        <v>0.94497663415308664</v>
      </c>
      <c r="BJ57">
        <f t="shared" si="90"/>
        <v>2.1804815800779255E-3</v>
      </c>
      <c r="BK57">
        <f t="shared" si="38"/>
        <v>3.1126135330030963E-3</v>
      </c>
      <c r="BL57" t="e">
        <f t="shared" si="39"/>
        <v>#NUM!</v>
      </c>
      <c r="BM57" t="e">
        <f t="shared" si="91"/>
        <v>#NUM!</v>
      </c>
      <c r="BN57" t="e">
        <f t="shared" si="92"/>
        <v>#NUM!</v>
      </c>
      <c r="BO57" t="e">
        <f t="shared" si="93"/>
        <v>#NUM!</v>
      </c>
      <c r="BP57" t="e">
        <f t="shared" si="94"/>
        <v>#NUM!</v>
      </c>
      <c r="BQ57">
        <f t="shared" si="40"/>
        <v>-1.7506593380601973E-5</v>
      </c>
      <c r="BR57">
        <f t="shared" si="95"/>
        <v>1.0898252544417582</v>
      </c>
      <c r="BS57">
        <f t="shared" si="96"/>
        <v>1.0009360193646279</v>
      </c>
      <c r="BT57">
        <f t="shared" si="97"/>
        <v>1.0888061108376887</v>
      </c>
      <c r="BU57">
        <f t="shared" si="41"/>
        <v>1</v>
      </c>
      <c r="BV57">
        <f t="shared" si="42"/>
        <v>1</v>
      </c>
      <c r="BW57">
        <f t="shared" si="43"/>
        <v>1</v>
      </c>
      <c r="BX57">
        <f t="shared" si="10"/>
        <v>16.636148587351855</v>
      </c>
      <c r="BY57">
        <f t="shared" si="11"/>
        <v>-0.49956854153726926</v>
      </c>
      <c r="BZ57">
        <f t="shared" si="12"/>
        <v>30416.80792315866</v>
      </c>
      <c r="CA57">
        <f t="shared" si="13"/>
        <v>1.1990419839258977</v>
      </c>
      <c r="CB57">
        <f t="shared" si="14"/>
        <v>3348.5221532535402</v>
      </c>
      <c r="CC57">
        <f t="shared" si="98"/>
        <v>1.6187778227438283E-4</v>
      </c>
      <c r="CD57">
        <f t="shared" si="99"/>
        <v>1.5066945264489021E-3</v>
      </c>
      <c r="CE57">
        <f t="shared" si="100"/>
        <v>-2.3883696649928758</v>
      </c>
      <c r="CF57">
        <f t="shared" si="101"/>
        <v>9.6990539916532228</v>
      </c>
      <c r="CG57">
        <f t="shared" si="102"/>
        <v>1.0630195364070788E-2</v>
      </c>
      <c r="CH57">
        <f t="shared" si="15"/>
        <v>47.426421734039423</v>
      </c>
      <c r="CI57" s="11">
        <f t="shared" si="16"/>
        <v>1612517400.4965193</v>
      </c>
      <c r="CJ57" s="18">
        <f t="shared" si="44"/>
        <v>0.32950121038723623</v>
      </c>
      <c r="CK57" s="18">
        <f t="shared" si="17"/>
        <v>65.900242077447245</v>
      </c>
      <c r="CL57">
        <f t="shared" si="103"/>
        <v>8000</v>
      </c>
      <c r="CM57" s="4">
        <f t="shared" si="118"/>
        <v>2597.293791255292</v>
      </c>
      <c r="CN57" s="11"/>
      <c r="CO57" s="11"/>
      <c r="CP57" s="11"/>
      <c r="CQ57" s="11"/>
      <c r="CR57" s="11"/>
      <c r="CS57" s="11"/>
      <c r="CT57" s="11"/>
      <c r="CU57" s="13">
        <f t="shared" si="19"/>
        <v>3.847933184808626</v>
      </c>
      <c r="CV57" s="14">
        <v>0.8</v>
      </c>
      <c r="CW57" s="14">
        <f t="shared" si="104"/>
        <v>0.78339575202011114</v>
      </c>
      <c r="CX57" s="14">
        <f t="shared" si="45"/>
        <v>-0.34327775027720642</v>
      </c>
      <c r="CY57" s="14">
        <f t="shared" si="105"/>
        <v>0.10467738762064825</v>
      </c>
      <c r="CZ57" s="14">
        <f t="shared" si="106"/>
        <v>-1.1744545204780243E-2</v>
      </c>
      <c r="DA57" s="14">
        <f t="shared" si="46"/>
        <v>0.11919470827250675</v>
      </c>
      <c r="DB57" s="14">
        <f t="shared" si="47"/>
        <v>0.64243854281878554</v>
      </c>
      <c r="DC57" s="14">
        <f t="shared" si="48"/>
        <v>0.84971945724252163</v>
      </c>
      <c r="DD57" s="14">
        <f t="shared" si="49"/>
        <v>4.9719457242521581E-2</v>
      </c>
      <c r="DE57" s="14">
        <v>0.85</v>
      </c>
      <c r="DF57" s="14">
        <f t="shared" si="50"/>
        <v>0.73731364896010454</v>
      </c>
      <c r="DG57" s="14">
        <f t="shared" si="51"/>
        <v>-0.32308494143737077</v>
      </c>
      <c r="DH57" s="14">
        <f t="shared" si="52"/>
        <v>9.2724606335245499E-2</v>
      </c>
      <c r="DI57" s="14">
        <f t="shared" si="53"/>
        <v>-8.6734426302420894E-3</v>
      </c>
      <c r="DJ57" s="14">
        <f t="shared" si="54"/>
        <v>0.10188594236056563</v>
      </c>
      <c r="DK57" s="14">
        <f t="shared" si="107"/>
        <v>0.67573232410443762</v>
      </c>
      <c r="DL57" s="14">
        <f t="shared" si="108"/>
        <v>0.84716073215299259</v>
      </c>
      <c r="DM57" s="14">
        <f t="shared" si="109"/>
        <v>-2.8392678470073873E-3</v>
      </c>
      <c r="DN57" s="14">
        <f t="shared" si="110"/>
        <v>-1.0511745017905807</v>
      </c>
      <c r="DO57" s="14">
        <f t="shared" si="111"/>
        <v>0.84729895669827326</v>
      </c>
      <c r="DP57" s="14">
        <f t="shared" si="55"/>
        <v>0.85</v>
      </c>
      <c r="DQ57" s="14">
        <f t="shared" si="56"/>
        <v>0.73731364896010454</v>
      </c>
      <c r="DR57" s="14">
        <f t="shared" si="57"/>
        <v>-0.32308494143737077</v>
      </c>
      <c r="DS57" s="14">
        <f t="shared" si="58"/>
        <v>9.2724606335245499E-2</v>
      </c>
      <c r="DT57" s="14">
        <f t="shared" si="59"/>
        <v>-8.6734426302420894E-3</v>
      </c>
      <c r="DU57" s="14">
        <f t="shared" si="60"/>
        <v>0.10188594236056563</v>
      </c>
      <c r="DV57" s="14">
        <f t="shared" si="61"/>
        <v>0.67573232410443762</v>
      </c>
      <c r="DW57" s="14">
        <f t="shared" si="62"/>
        <v>0.84716073215299259</v>
      </c>
      <c r="DX57" s="14">
        <f t="shared" si="63"/>
        <v>-2.8392678470073873E-3</v>
      </c>
      <c r="DY57" s="14">
        <f t="shared" si="64"/>
        <v>0.84729895669827326</v>
      </c>
      <c r="DZ57" s="14">
        <f t="shared" si="65"/>
        <v>0.73966407802301282</v>
      </c>
      <c r="EA57" s="14">
        <f t="shared" si="66"/>
        <v>-0.32411488064602834</v>
      </c>
      <c r="EB57" s="14">
        <f t="shared" si="67"/>
        <v>9.3316728810278554E-2</v>
      </c>
      <c r="EC57" s="14">
        <f t="shared" si="68"/>
        <v>-8.8125740756802417E-3</v>
      </c>
      <c r="ED57" s="14">
        <f t="shared" si="69"/>
        <v>0.10272094538707405</v>
      </c>
      <c r="EE57" s="14">
        <f t="shared" si="70"/>
        <v>0.67404309851021305</v>
      </c>
      <c r="EF57" s="14">
        <f t="shared" si="71"/>
        <v>0.84725276655053217</v>
      </c>
      <c r="EG57" s="14">
        <f t="shared" si="72"/>
        <v>-4.6190147741098642E-5</v>
      </c>
      <c r="EH57" s="14">
        <f t="shared" si="73"/>
        <v>-1.0340736475719363</v>
      </c>
      <c r="EI57" s="14">
        <f t="shared" si="74"/>
        <v>0.84725428855703444</v>
      </c>
      <c r="EM57">
        <f t="shared" si="20"/>
        <v>2566.5714342673537</v>
      </c>
      <c r="EW57">
        <f t="shared" si="112"/>
        <v>8.5740719780712222</v>
      </c>
      <c r="EX57">
        <f t="shared" si="75"/>
        <v>0.12793761606012782</v>
      </c>
      <c r="EY57">
        <f t="shared" si="113"/>
        <v>1.4521137026943842</v>
      </c>
      <c r="EZ57">
        <f t="shared" si="114"/>
        <v>1.8209780110731735E-2</v>
      </c>
    </row>
    <row r="58" spans="3:156">
      <c r="C58" s="4"/>
      <c r="D58" s="4"/>
      <c r="E58" s="4"/>
      <c r="F58" s="4"/>
      <c r="G58" s="4"/>
      <c r="H58" s="4"/>
      <c r="I58" s="4"/>
      <c r="J58" s="4"/>
      <c r="K58" s="4"/>
      <c r="M58" s="4"/>
      <c r="CI58" s="11"/>
      <c r="CJ58" s="18"/>
      <c r="CK58" s="18"/>
      <c r="CM58" s="4"/>
      <c r="CN58" s="11"/>
      <c r="CO58" s="11"/>
      <c r="CP58" s="11"/>
      <c r="CQ58" s="11"/>
      <c r="CR58" s="11"/>
      <c r="CS58" s="11"/>
      <c r="CT58" s="11"/>
      <c r="CU58" s="13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</row>
    <row r="59" spans="3:156">
      <c r="C59" s="4"/>
      <c r="D59" s="4"/>
      <c r="E59" s="4"/>
      <c r="F59" s="4"/>
      <c r="G59" s="4"/>
      <c r="H59" s="4"/>
      <c r="I59" s="4"/>
      <c r="J59" s="4"/>
      <c r="K59" s="4"/>
      <c r="M59" s="4"/>
      <c r="CI59" s="11"/>
      <c r="CJ59" s="18"/>
      <c r="CK59" s="18"/>
      <c r="CM59" s="4"/>
      <c r="CN59" s="11"/>
      <c r="CO59" s="11"/>
      <c r="CP59" s="11"/>
      <c r="CQ59" s="11"/>
      <c r="CR59" s="11"/>
      <c r="CS59" s="11"/>
      <c r="CT59" s="11"/>
      <c r="CU59" s="13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</row>
    <row r="60" spans="3:156">
      <c r="C60" s="4"/>
      <c r="D60" s="4"/>
      <c r="E60" s="4"/>
      <c r="F60" s="4"/>
      <c r="G60" s="4"/>
      <c r="H60" s="4"/>
      <c r="I60" s="4"/>
      <c r="J60" s="4"/>
      <c r="K60" s="4"/>
      <c r="M60" s="4"/>
      <c r="CI60" s="11"/>
      <c r="CJ60" s="18"/>
      <c r="CK60" s="18"/>
      <c r="CM60" s="4"/>
      <c r="CN60" s="11"/>
      <c r="CO60" s="11"/>
      <c r="CP60" s="11"/>
      <c r="CQ60" s="11"/>
      <c r="CR60" s="11"/>
      <c r="CS60" s="11"/>
      <c r="CT60" s="11"/>
      <c r="CU60" s="13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</row>
    <row r="61" spans="3:156">
      <c r="C61" s="4"/>
      <c r="D61" s="4"/>
      <c r="E61" s="4"/>
      <c r="F61" s="4"/>
      <c r="G61" s="4"/>
      <c r="H61" s="4"/>
      <c r="I61" s="4"/>
      <c r="J61" s="4"/>
      <c r="K61" s="4"/>
      <c r="M61" s="4"/>
      <c r="CI61" s="11"/>
      <c r="CJ61" s="18"/>
      <c r="CK61" s="18"/>
      <c r="CM61" s="4"/>
      <c r="CN61" s="11"/>
      <c r="CO61" s="11"/>
      <c r="CP61" s="11"/>
      <c r="CQ61" s="11"/>
      <c r="CR61" s="11"/>
      <c r="CS61" s="11"/>
      <c r="CT61" s="11"/>
      <c r="CU61" s="13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</row>
    <row r="62" spans="3:156">
      <c r="C62" s="4"/>
      <c r="D62" s="4"/>
      <c r="E62" s="4"/>
      <c r="F62" s="4"/>
      <c r="G62" s="4"/>
      <c r="H62" s="4"/>
      <c r="I62" s="4"/>
      <c r="J62" s="4"/>
      <c r="K62" s="4"/>
      <c r="M62" s="4"/>
      <c r="CI62" s="11"/>
      <c r="CJ62" s="18"/>
      <c r="CK62" s="18"/>
      <c r="CM62" s="4"/>
      <c r="CN62" s="11"/>
      <c r="CO62" s="11"/>
      <c r="CP62" s="11"/>
      <c r="CQ62" s="11"/>
      <c r="CR62" s="11"/>
      <c r="CS62" s="11"/>
      <c r="CT62" s="11"/>
      <c r="CU62" s="13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</row>
    <row r="63" spans="3:156">
      <c r="C63" s="4"/>
      <c r="D63" s="4"/>
      <c r="E63" s="4"/>
      <c r="F63" s="4"/>
      <c r="G63" s="4"/>
      <c r="H63" s="4"/>
      <c r="I63" s="4"/>
      <c r="J63" s="4"/>
      <c r="K63" s="4"/>
      <c r="M63" s="4"/>
      <c r="CI63" s="11"/>
      <c r="CJ63" s="18"/>
      <c r="CK63" s="18"/>
      <c r="CM63" s="4"/>
      <c r="CN63" s="11"/>
      <c r="CO63" s="11"/>
      <c r="CP63" s="11"/>
      <c r="CQ63" s="11"/>
      <c r="CR63" s="11"/>
      <c r="CS63" s="11"/>
      <c r="CT63" s="11"/>
      <c r="CU63" s="13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</row>
    <row r="64" spans="3:156">
      <c r="C64" s="4"/>
      <c r="D64" s="4"/>
      <c r="E64" s="4"/>
      <c r="F64" s="4"/>
      <c r="G64" s="4"/>
      <c r="H64" s="4"/>
      <c r="I64" s="4"/>
      <c r="J64" s="4"/>
      <c r="K64" s="4"/>
      <c r="M64" s="4"/>
      <c r="CI64" s="11"/>
      <c r="CJ64" s="18"/>
      <c r="CK64" s="18"/>
      <c r="CM64" s="4"/>
      <c r="CN64" s="11"/>
      <c r="CO64" s="11"/>
      <c r="CP64" s="11"/>
      <c r="CQ64" s="11"/>
      <c r="CR64" s="11"/>
      <c r="CS64" s="11"/>
      <c r="CT64" s="11"/>
      <c r="CU64" s="13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</row>
    <row r="65" spans="3:139">
      <c r="C65" s="4"/>
      <c r="D65" s="4"/>
      <c r="E65" s="4"/>
      <c r="F65" s="4"/>
      <c r="G65" s="4"/>
      <c r="H65" s="4"/>
      <c r="I65" s="4"/>
      <c r="J65" s="4"/>
      <c r="K65" s="4"/>
      <c r="M65" s="4"/>
      <c r="CI65" s="11"/>
      <c r="CJ65" s="18"/>
      <c r="CK65" s="18"/>
      <c r="CM65" s="4"/>
      <c r="CN65" s="11"/>
      <c r="CO65" s="11"/>
      <c r="CP65" s="11"/>
      <c r="CQ65" s="11"/>
      <c r="CR65" s="11"/>
      <c r="CS65" s="11"/>
      <c r="CT65" s="11"/>
      <c r="CU65" s="13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</row>
    <row r="66" spans="3:139">
      <c r="C66" s="4"/>
      <c r="D66" s="4"/>
      <c r="E66" s="4"/>
      <c r="F66" s="4"/>
      <c r="G66" s="4"/>
      <c r="H66" s="4"/>
      <c r="I66" s="4"/>
      <c r="J66" s="4"/>
      <c r="K66" s="4"/>
      <c r="M66" s="4"/>
      <c r="CI66" s="11"/>
      <c r="CJ66" s="18"/>
      <c r="CK66" s="18"/>
      <c r="CM66" s="4"/>
      <c r="CN66" s="11"/>
      <c r="CO66" s="11"/>
      <c r="CP66" s="11"/>
      <c r="CQ66" s="11"/>
      <c r="CR66" s="11"/>
      <c r="CS66" s="11"/>
      <c r="CT66" s="11"/>
      <c r="CU66" s="13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</row>
    <row r="67" spans="3:139">
      <c r="C67" s="4"/>
      <c r="D67" s="4"/>
      <c r="E67" s="4"/>
      <c r="F67" s="4"/>
      <c r="G67" s="4"/>
      <c r="H67" s="4"/>
      <c r="I67" s="4"/>
      <c r="J67" s="4"/>
      <c r="K67" s="4"/>
      <c r="M67" s="4"/>
      <c r="CI67" s="11"/>
      <c r="CJ67" s="18"/>
      <c r="CK67" s="18"/>
      <c r="CM67" s="4"/>
      <c r="CN67" s="11"/>
      <c r="CO67" s="11"/>
      <c r="CP67" s="11"/>
      <c r="CQ67" s="11"/>
      <c r="CR67" s="11"/>
      <c r="CS67" s="11"/>
      <c r="CT67" s="11"/>
      <c r="CU67" s="13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</row>
    <row r="68" spans="3:139">
      <c r="C68" s="4"/>
      <c r="D68" s="4"/>
      <c r="E68" s="4"/>
      <c r="F68" s="4"/>
      <c r="G68" s="4"/>
      <c r="H68" s="4"/>
      <c r="I68" s="4"/>
      <c r="J68" s="4"/>
      <c r="K68" s="4"/>
      <c r="M68" s="4"/>
      <c r="CI68" s="11"/>
      <c r="CJ68" s="18"/>
      <c r="CK68" s="18"/>
      <c r="CM68" s="4"/>
      <c r="CN68" s="11"/>
      <c r="CO68" s="11"/>
      <c r="CP68" s="11"/>
      <c r="CQ68" s="11"/>
      <c r="CR68" s="11"/>
      <c r="CS68" s="11"/>
      <c r="CT68" s="11"/>
      <c r="CU68" s="13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</row>
  </sheetData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{A4E12B6B-7AB2-43AB-9E39-DC02E37A48F0}</x14:id>
        </ext>
      </extLst>
    </cfRule>
  </conditionalFormatting>
  <conditionalFormatting sqref="J18:J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{817CC785-F8C9-447A-95F9-486F0711D496}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E12B6B-7AB2-43AB-9E39-DC02E37A4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817CC785-F8C9-447A-95F9-486F0711D4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J18:J57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A944-4813-436D-990C-E6759E921BF6}">
  <dimension ref="C3:FB68"/>
  <sheetViews>
    <sheetView topLeftCell="A20" zoomScale="74" workbookViewId="0">
      <selection activeCell="J58" sqref="J58"/>
    </sheetView>
  </sheetViews>
  <sheetFormatPr defaultRowHeight="14.4"/>
  <sheetData>
    <row r="3" spans="12:157" ht="15.6">
      <c r="M3" s="2" t="s">
        <v>0</v>
      </c>
      <c r="N3" s="2">
        <f>Sheet8!R3</f>
        <v>100</v>
      </c>
      <c r="O3" s="2" t="s">
        <v>1</v>
      </c>
      <c r="Q3" s="26" t="s">
        <v>176</v>
      </c>
      <c r="R3" s="2">
        <f>Sheet8!V3</f>
        <v>0</v>
      </c>
      <c r="S3" s="26" t="s">
        <v>177</v>
      </c>
      <c r="U3" t="str">
        <f>Sheet7!U3</f>
        <v>At Bubble Point</v>
      </c>
      <c r="EA3" s="24"/>
    </row>
    <row r="4" spans="12:157" ht="15.6">
      <c r="M4" s="2" t="s">
        <v>4</v>
      </c>
      <c r="N4" s="2">
        <f>Sheet8!R4</f>
        <v>0</v>
      </c>
      <c r="O4" s="2" t="s">
        <v>5</v>
      </c>
      <c r="Q4" s="3" t="s">
        <v>2</v>
      </c>
      <c r="R4" s="2">
        <f>Sheet8!V4</f>
        <v>30</v>
      </c>
      <c r="S4" s="2" t="s">
        <v>3</v>
      </c>
      <c r="U4" s="2" t="str">
        <f>Sheet7!U4</f>
        <v>Rs</v>
      </c>
      <c r="V4" s="2">
        <f>Sheet7!V4</f>
        <v>250</v>
      </c>
      <c r="W4" s="2" t="str">
        <f>Sheet7!W4</f>
        <v>scf/STB</v>
      </c>
      <c r="EA4" s="24"/>
    </row>
    <row r="5" spans="12:157" ht="15.6">
      <c r="M5" s="2" t="s">
        <v>7</v>
      </c>
      <c r="N5" s="2">
        <f>Sheet8!R5</f>
        <v>250</v>
      </c>
      <c r="O5" s="2" t="s">
        <v>8</v>
      </c>
      <c r="Q5" s="3" t="s">
        <v>6</v>
      </c>
      <c r="R5" s="2">
        <f>Sheet8!V5</f>
        <v>1.0740000000000001</v>
      </c>
      <c r="S5" s="2"/>
      <c r="U5" s="2" t="str">
        <f>Sheet7!U5</f>
        <v>Pb</v>
      </c>
      <c r="V5" s="2">
        <f>Sheet7!V5</f>
        <v>1697</v>
      </c>
      <c r="W5" s="2" t="str">
        <f>Sheet7!W5</f>
        <v>Psi</v>
      </c>
      <c r="EA5" s="24"/>
    </row>
    <row r="6" spans="12:157" ht="15.6">
      <c r="M6" s="3" t="s">
        <v>11</v>
      </c>
      <c r="N6" s="2">
        <f>Sheet8!R6</f>
        <v>0.65</v>
      </c>
      <c r="O6" s="2"/>
      <c r="Q6" s="3" t="s">
        <v>9</v>
      </c>
      <c r="R6" s="2">
        <f>Sheet8!V6</f>
        <v>67.017600000000002</v>
      </c>
      <c r="S6" s="2" t="s">
        <v>10</v>
      </c>
      <c r="U6" s="2" t="str">
        <f>Sheet7!U6</f>
        <v>Bob</v>
      </c>
      <c r="V6" s="2">
        <f>Sheet7!V6</f>
        <v>1.2</v>
      </c>
      <c r="W6" s="2" t="str">
        <f>Sheet7!W6</f>
        <v>res bbl/STB</v>
      </c>
      <c r="EA6" s="24"/>
    </row>
    <row r="7" spans="12:157" ht="15.6">
      <c r="M7" s="2" t="s">
        <v>14</v>
      </c>
      <c r="N7" s="2">
        <f>Sheet8!R7</f>
        <v>100</v>
      </c>
      <c r="O7" s="2" t="s">
        <v>15</v>
      </c>
      <c r="Q7" s="3" t="s">
        <v>12</v>
      </c>
      <c r="R7" s="2">
        <f>Sheet8!V7</f>
        <v>1</v>
      </c>
      <c r="S7" s="2" t="s">
        <v>13</v>
      </c>
      <c r="U7" s="2" t="str">
        <f>Sheet7!U7</f>
        <v>rob</v>
      </c>
      <c r="V7" s="2">
        <f>Sheet7!V7</f>
        <v>48.33</v>
      </c>
      <c r="W7" s="2" t="str">
        <f>Sheet7!W7</f>
        <v>lbm/ft3</v>
      </c>
      <c r="EA7" s="24"/>
    </row>
    <row r="8" spans="12:157" ht="15.6">
      <c r="M8" s="3" t="s">
        <v>17</v>
      </c>
      <c r="N8" s="2">
        <f>Sheet8!R8</f>
        <v>0.71</v>
      </c>
      <c r="O8" s="2"/>
      <c r="Q8" s="3" t="s">
        <v>16</v>
      </c>
      <c r="R8" s="2">
        <f>Sheet8!V8</f>
        <v>72</v>
      </c>
      <c r="S8" s="2" t="s">
        <v>3</v>
      </c>
      <c r="EA8" s="24"/>
    </row>
    <row r="9" spans="12:157" ht="16.8">
      <c r="M9" s="17" t="s">
        <v>150</v>
      </c>
      <c r="N9" s="2">
        <f>Sheet8!R9</f>
        <v>28</v>
      </c>
      <c r="O9" s="2" t="s">
        <v>20</v>
      </c>
      <c r="Q9" s="3" t="s">
        <v>18</v>
      </c>
      <c r="R9" s="2">
        <f>Sheet8!V9</f>
        <v>0.16666666666666666</v>
      </c>
      <c r="S9" s="2" t="s">
        <v>19</v>
      </c>
      <c r="U9" s="2" t="str">
        <f>Sheet7!U9</f>
        <v>C0</v>
      </c>
      <c r="V9" s="2">
        <f>Sheet7!V9</f>
        <v>2.1703785524685895E-5</v>
      </c>
      <c r="EA9" s="24"/>
    </row>
    <row r="10" spans="12:157" ht="16.2">
      <c r="M10" s="3" t="s">
        <v>23</v>
      </c>
      <c r="N10" s="2">
        <f>Sheet8!R10</f>
        <v>250</v>
      </c>
      <c r="O10" s="2" t="s">
        <v>8</v>
      </c>
      <c r="Q10" s="2" t="s">
        <v>21</v>
      </c>
      <c r="R10" s="2">
        <f>Sheet8!V10</f>
        <v>2.1816666666666665E-2</v>
      </c>
      <c r="S10" s="2" t="s">
        <v>22</v>
      </c>
      <c r="EA10" s="24"/>
    </row>
    <row r="11" spans="12:157" ht="15.6">
      <c r="M11" s="21" t="s">
        <v>153</v>
      </c>
      <c r="N11" s="2">
        <f>Sheet8!R11</f>
        <v>100</v>
      </c>
      <c r="O11" s="21" t="s">
        <v>1</v>
      </c>
      <c r="Q11" s="30" t="s">
        <v>185</v>
      </c>
      <c r="R11" s="2">
        <v>5651</v>
      </c>
      <c r="S11" s="30" t="s">
        <v>183</v>
      </c>
      <c r="EA11" s="24"/>
    </row>
    <row r="12" spans="12:157" ht="15.6">
      <c r="M12" s="21" t="s">
        <v>152</v>
      </c>
      <c r="N12" s="2">
        <f>Sheet8!R12</f>
        <v>25000</v>
      </c>
      <c r="O12" s="21" t="s">
        <v>154</v>
      </c>
      <c r="U12" s="2" t="s">
        <v>24</v>
      </c>
      <c r="V12" s="3" t="s">
        <v>25</v>
      </c>
      <c r="W12" s="2" t="s">
        <v>26</v>
      </c>
      <c r="CR12" s="12" t="s">
        <v>27</v>
      </c>
      <c r="CS12" s="12">
        <v>0.32650000000000001</v>
      </c>
      <c r="CT12" s="12" t="s">
        <v>28</v>
      </c>
      <c r="CU12" s="12">
        <v>-1.07</v>
      </c>
      <c r="CV12" s="12" t="s">
        <v>29</v>
      </c>
      <c r="CW12" s="12">
        <f>-0.5339</f>
        <v>-0.53390000000000004</v>
      </c>
      <c r="CX12" s="12" t="s">
        <v>30</v>
      </c>
      <c r="CY12" s="12">
        <f>0.01569</f>
        <v>1.5689999999999999E-2</v>
      </c>
      <c r="CZ12" s="12" t="s">
        <v>31</v>
      </c>
      <c r="DA12" s="12">
        <f>-0.05165</f>
        <v>-5.1650000000000001E-2</v>
      </c>
      <c r="DB12" s="12" t="s">
        <v>32</v>
      </c>
      <c r="DC12" s="12">
        <v>0.54749999999999999</v>
      </c>
      <c r="DD12" s="12" t="s">
        <v>33</v>
      </c>
      <c r="DE12" s="12">
        <v>-0.73609999999999998</v>
      </c>
      <c r="EA12" s="24"/>
    </row>
    <row r="13" spans="12:157">
      <c r="U13" s="2">
        <v>1400</v>
      </c>
      <c r="V13" s="2">
        <f>Sheet7!V13</f>
        <v>0.67</v>
      </c>
      <c r="W13" s="2">
        <f>SLOPE(V13:V14,U13:U14)</f>
        <v>-1E-4</v>
      </c>
      <c r="CR13" s="12" t="s">
        <v>34</v>
      </c>
      <c r="CS13" s="12">
        <f>0.1844</f>
        <v>0.18440000000000001</v>
      </c>
      <c r="CT13" s="12" t="s">
        <v>35</v>
      </c>
      <c r="CU13" s="12">
        <f>0.1056</f>
        <v>0.1056</v>
      </c>
      <c r="CV13" s="12" t="s">
        <v>36</v>
      </c>
      <c r="CW13" s="12">
        <f>0.6134</f>
        <v>0.61339999999999995</v>
      </c>
      <c r="CX13" s="12" t="s">
        <v>37</v>
      </c>
      <c r="CY13" s="12">
        <v>0.72099999999999997</v>
      </c>
      <c r="CZ13" s="15"/>
      <c r="DA13" s="15"/>
      <c r="DB13" s="15"/>
      <c r="DC13" s="15"/>
      <c r="DD13" s="15"/>
      <c r="DE13" s="15"/>
      <c r="EA13" s="24"/>
    </row>
    <row r="14" spans="12:157" ht="23.4">
      <c r="U14" s="2">
        <v>0</v>
      </c>
      <c r="V14" s="2">
        <f>Sheet7!V14</f>
        <v>0.81</v>
      </c>
      <c r="W14" s="2"/>
      <c r="AO14" s="6" t="s">
        <v>38</v>
      </c>
      <c r="BU14" s="7"/>
      <c r="CF14" s="9" t="s">
        <v>39</v>
      </c>
      <c r="CG14" s="10">
        <f>Sheet8!CK14</f>
        <v>200</v>
      </c>
      <c r="CH14" s="10" t="s">
        <v>19</v>
      </c>
      <c r="CL14" s="6" t="s">
        <v>40</v>
      </c>
      <c r="EA14" s="24"/>
      <c r="EG14" s="6" t="s">
        <v>41</v>
      </c>
    </row>
    <row r="15" spans="12:157">
      <c r="BY15" s="8" t="s">
        <v>42</v>
      </c>
      <c r="BZ15" s="2">
        <v>5.9999999999999995E-4</v>
      </c>
      <c r="CA15" s="2" t="s">
        <v>43</v>
      </c>
      <c r="EA15" s="24"/>
    </row>
    <row r="16" spans="12:157">
      <c r="L16" t="s">
        <v>45</v>
      </c>
      <c r="N16" t="s">
        <v>45</v>
      </c>
      <c r="T16" t="s">
        <v>46</v>
      </c>
      <c r="BQ16" t="s">
        <v>47</v>
      </c>
      <c r="BR16" t="s">
        <v>48</v>
      </c>
      <c r="BS16" t="s">
        <v>49</v>
      </c>
      <c r="EA16" s="24"/>
      <c r="EX16" s="20"/>
      <c r="FA16" s="20"/>
    </row>
    <row r="17" spans="3:158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8" t="s">
        <v>158</v>
      </c>
      <c r="H17" s="48"/>
      <c r="I17" s="47" t="s">
        <v>159</v>
      </c>
      <c r="J17" s="47" t="s">
        <v>51</v>
      </c>
      <c r="K17" s="49" t="s">
        <v>151</v>
      </c>
      <c r="L17" s="48" t="s">
        <v>52</v>
      </c>
      <c r="M17" s="47" t="s">
        <v>53</v>
      </c>
      <c r="N17" s="48" t="s">
        <v>54</v>
      </c>
      <c r="O17" s="47" t="s">
        <v>55</v>
      </c>
      <c r="P17" s="47" t="s">
        <v>56</v>
      </c>
      <c r="Q17" s="47" t="s">
        <v>57</v>
      </c>
      <c r="R17" s="47" t="s">
        <v>58</v>
      </c>
      <c r="S17" s="47" t="s">
        <v>59</v>
      </c>
      <c r="T17" s="50" t="s">
        <v>60</v>
      </c>
      <c r="U17" s="47" t="s">
        <v>61</v>
      </c>
      <c r="V17" s="51" t="s">
        <v>62</v>
      </c>
      <c r="W17" s="51" t="s">
        <v>63</v>
      </c>
      <c r="X17" s="51" t="s">
        <v>64</v>
      </c>
      <c r="Y17" s="47" t="s">
        <v>65</v>
      </c>
      <c r="Z17" s="47" t="s">
        <v>66</v>
      </c>
      <c r="AA17" s="48" t="s">
        <v>67</v>
      </c>
      <c r="AB17" s="48" t="s">
        <v>68</v>
      </c>
      <c r="AC17" s="48" t="s">
        <v>52</v>
      </c>
      <c r="AD17" s="52" t="s">
        <v>69</v>
      </c>
      <c r="AE17" s="48" t="s">
        <v>70</v>
      </c>
      <c r="AF17" s="48" t="s">
        <v>71</v>
      </c>
      <c r="AG17" s="53" t="s">
        <v>72</v>
      </c>
      <c r="AH17" s="48" t="s">
        <v>73</v>
      </c>
      <c r="AI17" s="48" t="s">
        <v>74</v>
      </c>
      <c r="AJ17" s="54" t="s">
        <v>75</v>
      </c>
      <c r="AK17" s="48" t="s">
        <v>76</v>
      </c>
      <c r="AL17" s="48" t="s">
        <v>77</v>
      </c>
      <c r="AM17" s="53" t="s">
        <v>78</v>
      </c>
      <c r="AN17" s="48"/>
      <c r="AO17" s="48" t="s">
        <v>79</v>
      </c>
      <c r="AP17" s="48" t="s">
        <v>80</v>
      </c>
      <c r="AQ17" s="48" t="s">
        <v>81</v>
      </c>
      <c r="AR17" s="48"/>
      <c r="AS17" s="47" t="s">
        <v>82</v>
      </c>
      <c r="AT17" s="47" t="s">
        <v>83</v>
      </c>
      <c r="AU17" s="47" t="s">
        <v>84</v>
      </c>
      <c r="AV17" s="52" t="s">
        <v>85</v>
      </c>
      <c r="AW17" s="52" t="s">
        <v>86</v>
      </c>
      <c r="AX17" s="48" t="s">
        <v>87</v>
      </c>
      <c r="AY17" s="48" t="s">
        <v>88</v>
      </c>
      <c r="AZ17" s="48" t="s">
        <v>89</v>
      </c>
      <c r="BA17" s="48" t="s">
        <v>90</v>
      </c>
      <c r="BB17" s="48" t="s">
        <v>91</v>
      </c>
      <c r="BC17" s="48" t="s">
        <v>92</v>
      </c>
      <c r="BD17" s="48" t="s">
        <v>93</v>
      </c>
      <c r="BE17" s="48" t="s">
        <v>94</v>
      </c>
      <c r="BF17" s="48" t="s">
        <v>95</v>
      </c>
      <c r="BG17" s="48" t="s">
        <v>96</v>
      </c>
      <c r="BH17" s="48" t="s">
        <v>97</v>
      </c>
      <c r="BI17" s="48" t="s">
        <v>98</v>
      </c>
      <c r="BJ17" s="55" t="s">
        <v>99</v>
      </c>
      <c r="BK17" s="55" t="s">
        <v>100</v>
      </c>
      <c r="BL17" s="55" t="s">
        <v>101</v>
      </c>
      <c r="BM17" s="48" t="s">
        <v>68</v>
      </c>
      <c r="BN17" s="56" t="s">
        <v>102</v>
      </c>
      <c r="BO17" s="56" t="s">
        <v>103</v>
      </c>
      <c r="BP17" s="56" t="s">
        <v>104</v>
      </c>
      <c r="BQ17" s="48" t="s">
        <v>105</v>
      </c>
      <c r="BR17" s="48" t="s">
        <v>105</v>
      </c>
      <c r="BS17" s="48" t="s">
        <v>105</v>
      </c>
      <c r="BT17" s="48" t="s">
        <v>106</v>
      </c>
      <c r="BU17" s="48" t="s">
        <v>107</v>
      </c>
      <c r="BV17" s="47" t="s">
        <v>108</v>
      </c>
      <c r="BW17" s="52" t="s">
        <v>109</v>
      </c>
      <c r="BX17" s="48" t="s">
        <v>110</v>
      </c>
      <c r="BY17" s="48" t="s">
        <v>111</v>
      </c>
      <c r="BZ17" s="48" t="s">
        <v>112</v>
      </c>
      <c r="CA17" s="48" t="s">
        <v>113</v>
      </c>
      <c r="CB17" s="48" t="s">
        <v>114</v>
      </c>
      <c r="CC17" s="48" t="s">
        <v>115</v>
      </c>
      <c r="CD17" s="52" t="s">
        <v>116</v>
      </c>
      <c r="CE17" s="48" t="s">
        <v>117</v>
      </c>
      <c r="CF17" s="48" t="s">
        <v>118</v>
      </c>
      <c r="CG17" s="52" t="s">
        <v>119</v>
      </c>
      <c r="CH17" s="48" t="s">
        <v>120</v>
      </c>
      <c r="CI17" s="47" t="s">
        <v>50</v>
      </c>
      <c r="CJ17" s="48"/>
      <c r="CK17" s="48"/>
      <c r="CL17" s="57" t="s">
        <v>121</v>
      </c>
      <c r="CM17" s="57" t="s">
        <v>122</v>
      </c>
      <c r="CN17" s="57" t="s">
        <v>123</v>
      </c>
      <c r="CO17" s="58" t="s">
        <v>124</v>
      </c>
      <c r="CP17" s="58" t="s">
        <v>125</v>
      </c>
      <c r="CQ17" s="58" t="s">
        <v>126</v>
      </c>
      <c r="CR17" s="59" t="s">
        <v>81</v>
      </c>
      <c r="CS17" s="59" t="s">
        <v>127</v>
      </c>
      <c r="CT17" s="59" t="s">
        <v>128</v>
      </c>
      <c r="CU17" s="59" t="s">
        <v>129</v>
      </c>
      <c r="CV17" s="59" t="s">
        <v>130</v>
      </c>
      <c r="CW17" s="59" t="s">
        <v>131</v>
      </c>
      <c r="CX17" s="59" t="s">
        <v>132</v>
      </c>
      <c r="CY17" s="59" t="s">
        <v>133</v>
      </c>
      <c r="CZ17" s="59" t="s">
        <v>134</v>
      </c>
      <c r="DA17" s="59" t="s">
        <v>81</v>
      </c>
      <c r="DB17" s="59" t="s">
        <v>127</v>
      </c>
      <c r="DC17" s="59" t="s">
        <v>128</v>
      </c>
      <c r="DD17" s="59" t="s">
        <v>129</v>
      </c>
      <c r="DE17" s="59" t="s">
        <v>130</v>
      </c>
      <c r="DF17" s="59" t="s">
        <v>131</v>
      </c>
      <c r="DG17" s="59" t="s">
        <v>132</v>
      </c>
      <c r="DH17" s="59" t="s">
        <v>135</v>
      </c>
      <c r="DI17" s="59" t="s">
        <v>136</v>
      </c>
      <c r="DJ17" s="59" t="s">
        <v>137</v>
      </c>
      <c r="DK17" s="59" t="s">
        <v>81</v>
      </c>
      <c r="DL17" s="59" t="s">
        <v>81</v>
      </c>
      <c r="DM17" s="59" t="s">
        <v>127</v>
      </c>
      <c r="DN17" s="59" t="s">
        <v>128</v>
      </c>
      <c r="DO17" s="59" t="s">
        <v>129</v>
      </c>
      <c r="DP17" s="59" t="s">
        <v>130</v>
      </c>
      <c r="DQ17" s="59" t="s">
        <v>131</v>
      </c>
      <c r="DR17" s="59" t="s">
        <v>132</v>
      </c>
      <c r="DS17" s="59" t="s">
        <v>133</v>
      </c>
      <c r="DT17" s="59" t="s">
        <v>134</v>
      </c>
      <c r="DU17" s="59" t="s">
        <v>81</v>
      </c>
      <c r="DV17" s="59" t="s">
        <v>127</v>
      </c>
      <c r="DW17" s="59" t="s">
        <v>128</v>
      </c>
      <c r="DX17" s="59" t="s">
        <v>129</v>
      </c>
      <c r="DY17" s="59" t="s">
        <v>130</v>
      </c>
      <c r="DZ17" s="59" t="s">
        <v>131</v>
      </c>
      <c r="EA17" s="59" t="s">
        <v>132</v>
      </c>
      <c r="EB17" s="59" t="s">
        <v>135</v>
      </c>
      <c r="EC17" s="59" t="s">
        <v>136</v>
      </c>
      <c r="ED17" s="59" t="s">
        <v>137</v>
      </c>
      <c r="EE17" s="59" t="s">
        <v>81</v>
      </c>
      <c r="EF17" s="48"/>
      <c r="EG17" s="60" t="s">
        <v>138</v>
      </c>
      <c r="EH17" s="60" t="s">
        <v>139</v>
      </c>
      <c r="EI17" s="60" t="s">
        <v>50</v>
      </c>
      <c r="EJ17" s="60" t="s">
        <v>140</v>
      </c>
      <c r="EK17" s="60" t="s">
        <v>141</v>
      </c>
      <c r="EL17" s="61" t="s">
        <v>142</v>
      </c>
      <c r="EM17" s="61" t="s">
        <v>143</v>
      </c>
      <c r="EN17" s="61" t="s">
        <v>27</v>
      </c>
      <c r="EO17" s="61" t="s">
        <v>28</v>
      </c>
      <c r="EP17" s="61" t="s">
        <v>52</v>
      </c>
      <c r="EQ17" s="61" t="s">
        <v>68</v>
      </c>
      <c r="ER17" s="61" t="s">
        <v>67</v>
      </c>
      <c r="ES17" s="60" t="s">
        <v>144</v>
      </c>
      <c r="ET17" s="60" t="s">
        <v>145</v>
      </c>
      <c r="EU17" s="61" t="s">
        <v>146</v>
      </c>
      <c r="EV17" s="60" t="s">
        <v>147</v>
      </c>
      <c r="EX17" s="16"/>
      <c r="EY17" s="16"/>
      <c r="FA17" s="23"/>
      <c r="FB17" s="23"/>
    </row>
    <row r="18" spans="3:158">
      <c r="C18">
        <f>Sheet1!C19</f>
        <v>514.70000000000005</v>
      </c>
      <c r="D18" s="4">
        <f>Sheet8!D18</f>
        <v>546.13534539492377</v>
      </c>
      <c r="E18" s="4">
        <f>CI18</f>
        <v>546.13534539492377</v>
      </c>
      <c r="F18" s="4">
        <f>D18-E18</f>
        <v>0</v>
      </c>
      <c r="G18">
        <f t="shared" ref="G18:G49" si="0">AVERAGE(C18,D18)</f>
        <v>530.41767269746197</v>
      </c>
      <c r="I18">
        <f t="shared" ref="I18:I57" si="1">G18</f>
        <v>530.41767269746197</v>
      </c>
      <c r="J18">
        <v>160</v>
      </c>
      <c r="K18">
        <f>460+J18</f>
        <v>620</v>
      </c>
      <c r="L18">
        <f>$N$9/($J$18+460)</f>
        <v>4.5161290322580643E-2</v>
      </c>
      <c r="M18">
        <f>(($N$8*I18^1.0937)/27.64)*10^(11.172*$L$18)</f>
        <v>78.374888576822229</v>
      </c>
      <c r="N18">
        <f>($J$18-60)*($N$9/$N$8)</f>
        <v>3943.6619718309862</v>
      </c>
      <c r="O18">
        <f>$V$6*EXP($V$9*(1697-G18))</f>
        <v>1.2307710087943591</v>
      </c>
      <c r="P18">
        <f>0.0283*AQ18*($K$18)/I18</f>
        <v>3.1283674378681049E-2</v>
      </c>
      <c r="Q18">
        <f>$N$3*($N$4+O18)</f>
        <v>123.0771008794359</v>
      </c>
      <c r="R18">
        <f>Q18*5.615</f>
        <v>691.0779214380326</v>
      </c>
      <c r="S18">
        <f>IF($N$5&gt;0,P18*($N$10-M18)*$N$3,0)</f>
        <v>536.90641009675471</v>
      </c>
      <c r="T18">
        <f>$V$14+$W$13*(M18-$U$14)</f>
        <v>0.80216251114231785</v>
      </c>
      <c r="U18">
        <f>$V$7</f>
        <v>48.33</v>
      </c>
      <c r="V18">
        <f>O18/$V$6</f>
        <v>1.0256425073286326</v>
      </c>
      <c r="W18">
        <f>U18*V18</f>
        <v>49.569302379192813</v>
      </c>
      <c r="X18">
        <f>($R$6*$N$4)+(O18*W18)</f>
        <v>61.00846029447176</v>
      </c>
      <c r="Y18">
        <f t="shared" ref="Y18:Y57" si="2">$N$4+O18</f>
        <v>1.2307710087943591</v>
      </c>
      <c r="Z18">
        <f>X18/Y18</f>
        <v>49.569302379192813</v>
      </c>
      <c r="AA18">
        <f>3.0324-0.02023*$N$9</f>
        <v>2.4659599999999999</v>
      </c>
      <c r="AB18">
        <f>10^$AA$18</f>
        <v>292.38830658588068</v>
      </c>
      <c r="AC18">
        <f>$AB$18*$J$18^-1.163</f>
        <v>0.79903988868845044</v>
      </c>
      <c r="AD18">
        <f>10^$AC$18-1</f>
        <v>5.2956400382945432</v>
      </c>
      <c r="AE18">
        <f>10.715*(M18+100)^-0.515</f>
        <v>0.7422587266301911</v>
      </c>
      <c r="AF18">
        <f>5.44*(M18+150)^-0.338</f>
        <v>0.86771230840428737</v>
      </c>
      <c r="AG18">
        <f>AE18*$AD$18^AF18</f>
        <v>3.1528859970746272</v>
      </c>
      <c r="AH18">
        <f t="shared" ref="AH18:AH57" si="3">(($N$4*$R$6)/($N$4*$R$6+O18*W18))*$R$7</f>
        <v>0</v>
      </c>
      <c r="AI18">
        <f t="shared" ref="AI18:AI57" si="4">((O18*W18)/($N$4*$R$6+O18*W18))*AG18</f>
        <v>3.1528859970746272</v>
      </c>
      <c r="AJ18">
        <f>AH18+AI18</f>
        <v>3.1528859970746272</v>
      </c>
      <c r="AK18">
        <f t="shared" ref="AK18:AK57" si="5">(($N$4*$R$6)/($N$4*$R$6+O18*W18))*$R$8</f>
        <v>0</v>
      </c>
      <c r="AL18">
        <f t="shared" ref="AL18:AL57" si="6">((O18*W18)/($N$4*$R$6+O18*W18))*$R$4</f>
        <v>30</v>
      </c>
      <c r="AM18">
        <f>AK18+AL18</f>
        <v>30</v>
      </c>
      <c r="AO18">
        <f>CQ18</f>
        <v>0.79522889459889345</v>
      </c>
      <c r="AP18">
        <f>CP18</f>
        <v>1.6577540106951871</v>
      </c>
      <c r="AQ18">
        <f>EE18</f>
        <v>0.94570920764648492</v>
      </c>
      <c r="AS18">
        <f t="shared" ref="AS18:AT57" si="7">(R18)*(1/86400)/$R$10</f>
        <v>0.36662736686085257</v>
      </c>
      <c r="AT18">
        <f t="shared" si="7"/>
        <v>0.28483703107586089</v>
      </c>
      <c r="AU18">
        <f>AS18+AT18</f>
        <v>0.6514643979367134</v>
      </c>
      <c r="AV18">
        <f>AS18/AU18</f>
        <v>0.5627742176272672</v>
      </c>
      <c r="AW18">
        <f>1-AV18</f>
        <v>0.4372257823727328</v>
      </c>
      <c r="AX18">
        <f t="shared" ref="AX18:AX57" si="8">1.071-(0.2218*((AU18^2)/($R$9)))</f>
        <v>0.50620067914444755</v>
      </c>
      <c r="AY18">
        <f>IF(AX18&lt;0.13,0.13,AX18)</f>
        <v>0.50620067914444755</v>
      </c>
      <c r="AZ18">
        <f>1.938*AS18*(Z18/AM18)^(1/4)</f>
        <v>0.80556676513839109</v>
      </c>
      <c r="BA18">
        <f>1.938*AT18*(Z18/AM18)^(1/4)</f>
        <v>0.62585411361964871</v>
      </c>
      <c r="BB18">
        <f t="shared" ref="BB18:BB57" si="9">120.872*$R$9*SQRT(Z18/AM18)</f>
        <v>25.895257494566852</v>
      </c>
      <c r="BC18">
        <f>0.15726*AJ18*(1/(Z18*AM18^3))^(1/4)</f>
        <v>1.4577478053892593E-2</v>
      </c>
      <c r="BD18">
        <f>0.0019+0.0322*BC18-0.6642*BC18^2+4.9951*BC18^3</f>
        <v>2.2437239898184373E-3</v>
      </c>
      <c r="BE18">
        <f>1-10.0147*BC18+33.8696*BC18^2+277.2817*BC18^3</f>
        <v>0.86206726863213634</v>
      </c>
      <c r="BF18">
        <f>BD18/BE18</f>
        <v>2.6027249513586219E-3</v>
      </c>
      <c r="BG18">
        <f>AZ18*($I$18^0.1)*BF18</f>
        <v>3.9263735418236896E-3</v>
      </c>
      <c r="BH18">
        <f>(BA18^0.575)*(14.7^0.1)*BB18</f>
        <v>25.877600637973337</v>
      </c>
      <c r="BI18">
        <f>BG18/BH18</f>
        <v>1.5172865509262271E-4</v>
      </c>
      <c r="BJ18">
        <f>(0.0047+1123.32*BI18+729489.64*BI18^2)</f>
        <v>0.19193384042927625</v>
      </c>
      <c r="BK18">
        <f>(1+1097.1566*BI18+722153.97*BI18^2)</f>
        <v>1.1830952241858306</v>
      </c>
      <c r="BL18">
        <f>SQRT(BJ18/BK18)</f>
        <v>0.40277817150362216</v>
      </c>
      <c r="BM18">
        <f>(BA18*BC18^0.38)/BB18^2.14</f>
        <v>1.1868097929003282E-4</v>
      </c>
      <c r="BN18">
        <f>1.0886-69.9473*BM18+2334.3497*BM18^2-12896.683*BM18^3</f>
        <v>1.0803314441023393</v>
      </c>
      <c r="BO18">
        <f>1-53.4401*BM18+1517.9369*BM18^2-8419.8115*BM18^3</f>
        <v>0.99367904293036979</v>
      </c>
      <c r="BP18">
        <f>BN18/BO18</f>
        <v>1.0872036114563015</v>
      </c>
      <c r="BQ18">
        <f>IF(S18&lt;=0,1,(BL18*BP18))</f>
        <v>0.43790188267450358</v>
      </c>
      <c r="BR18">
        <f>IF(S18&gt;1,BL18*BP18,1)</f>
        <v>0.43790188267450358</v>
      </c>
      <c r="BS18">
        <f>IF($N$5=0,1,BR18)</f>
        <v>0.43790188267450358</v>
      </c>
      <c r="BT18">
        <f t="shared" ref="BT18:BT57" si="10">Z18*AS18</f>
        <v>18.173462808412854</v>
      </c>
      <c r="BU18">
        <f t="shared" ref="BU18:BU57" si="11">ES18*AT18</f>
        <v>0.45176334320653794</v>
      </c>
      <c r="BV18">
        <f t="shared" ref="BV18:BV57" si="12">$R$10*(BT18+BU18)*86400</f>
        <v>35107.806286756488</v>
      </c>
      <c r="BW18">
        <f t="shared" ref="BW18:BW57" si="13">(AJ18^BQ18)*EV18^(1-BQ18)</f>
        <v>0.14450241078236603</v>
      </c>
      <c r="BX18">
        <f t="shared" ref="BX18:BX57" si="14">2.2*10^-2*BV18/BW18/$R$9</f>
        <v>32070.263774570762</v>
      </c>
      <c r="BY18">
        <f>$BZ$15/3.7065</f>
        <v>1.6187778227438283E-4</v>
      </c>
      <c r="BZ18">
        <f>5.0452/BX18</f>
        <v>1.5731707214707892E-4</v>
      </c>
      <c r="CA18">
        <f>LOG(($BZ$15^1.1098/2.8257)+(7.149/BX18)^0.8981)</f>
        <v>-3.2081969842125733</v>
      </c>
      <c r="CB18">
        <f>-4*LOG(BY18-(BZ18*CA18))</f>
        <v>12.704585831579323</v>
      </c>
      <c r="CC18">
        <f>1/CB18^2</f>
        <v>6.1955373102257419E-3</v>
      </c>
      <c r="CD18">
        <f t="shared" ref="CD18:CD57" si="15">BQ18*Z18+(1-BQ18)*ES18</f>
        <v>22.598001758461756</v>
      </c>
      <c r="CE18" s="11">
        <f t="shared" ref="CE18:CE57" si="16">CC18*BV18^2/($R$9)^5/CD18</f>
        <v>2627680615.7318511</v>
      </c>
      <c r="CF18" s="18">
        <f>(1/144)*(CD18+(CE18/74130000000))</f>
        <v>0.15717672697461871</v>
      </c>
      <c r="CG18" s="18">
        <f t="shared" ref="CG18:CG57" si="17">CF18*$CG$14</f>
        <v>31.435345394923743</v>
      </c>
      <c r="CH18">
        <v>200</v>
      </c>
      <c r="CI18" s="4">
        <f t="shared" ref="CI18:CI49" si="18">C18+CG18</f>
        <v>546.13534539492377</v>
      </c>
      <c r="CJ18" s="11"/>
      <c r="CK18" s="11"/>
      <c r="CL18" s="13">
        <f>J18</f>
        <v>160</v>
      </c>
      <c r="CM18" s="13">
        <f>CL18+460</f>
        <v>620</v>
      </c>
      <c r="CN18" s="13">
        <v>374</v>
      </c>
      <c r="CO18" s="13">
        <v>667</v>
      </c>
      <c r="CP18" s="13">
        <f>CM18/CN18</f>
        <v>1.6577540106951871</v>
      </c>
      <c r="CQ18" s="13">
        <f t="shared" ref="CQ18:CQ57" si="19">I18/$CO$18</f>
        <v>0.79522889459889345</v>
      </c>
      <c r="CR18" s="14">
        <v>0.8</v>
      </c>
      <c r="CS18" s="14">
        <f>0.27*CQ18/CR18/$CP$18</f>
        <v>0.16189962454958925</v>
      </c>
      <c r="CT18" s="14">
        <f>($CS$12+$CU$12/$CP$18+$CW$12/$CP$18^3+$CY$12/$CP$18^4+$DA$12/$CP$18^5)*CS18</f>
        <v>-7.0943120054958675E-2</v>
      </c>
      <c r="CU18" s="14">
        <f>($DC$12+$DE$12/$CP$18+$CS$13/$CP$18^2)*CS18^2</f>
        <v>4.470768006262847E-3</v>
      </c>
      <c r="CV18" s="14">
        <f>$CU$13*($DE$12/$CP$18+$CS$13/$CP$18^2)*CS18^5</f>
        <v>-4.4275079600264169E-6</v>
      </c>
      <c r="CW18" s="14">
        <f>$CW$13*(1+$CY$13*CS18^2)*(CS18^2/$CP$18^3)</f>
        <v>3.5958876045774743E-3</v>
      </c>
      <c r="CX18" s="14">
        <f>EXP(-$CY$13*CS18^2)</f>
        <v>0.98127897352958982</v>
      </c>
      <c r="CY18" s="14">
        <f>1+CT18+CU18-CV18+CW18*CX18</f>
        <v>0.93706064435681191</v>
      </c>
      <c r="CZ18" s="14">
        <f>CY18-CR18</f>
        <v>0.13706064435681187</v>
      </c>
      <c r="DA18" s="14">
        <v>0.85</v>
      </c>
      <c r="DB18" s="14">
        <f>0.27*CQ18/DA18/$CP$18</f>
        <v>0.15237611722314282</v>
      </c>
      <c r="DC18" s="14">
        <f>($CS$12+$CU$12/$CP$18+$CW$12/$CP$18^3+$CY$12/$CP$18^4+$DA$12/$CP$18^5)*DB18</f>
        <v>-6.676999534584345E-2</v>
      </c>
      <c r="DD18" s="14">
        <f>($DC$12+$DE$12/$CP$18+$CS$13/$CP$18^2)*DB18^2</f>
        <v>3.9602650851324871E-3</v>
      </c>
      <c r="DE18" s="14">
        <f>$CU$13*($DE$12/$CP$18+$CS$13/$CP$18^2)*DB18^5</f>
        <v>-3.2697508176475933E-6</v>
      </c>
      <c r="DF18" s="14">
        <f>$CW$13*(1+$CY$13*DB18^2)*DB18^2/$CP$18^3</f>
        <v>3.1785383038641763E-3</v>
      </c>
      <c r="DG18" s="14">
        <f>EXP(-$CY$13*DB18^2)</f>
        <v>0.98339881906632853</v>
      </c>
      <c r="DH18" s="14">
        <f>1+DC18+DD18-DE18+DF18*DG18</f>
        <v>0.94031931030448379</v>
      </c>
      <c r="DI18" s="14">
        <f>DH18-DA18</f>
        <v>9.0319310304483813E-2</v>
      </c>
      <c r="DJ18" s="14">
        <f>(DI18-CZ18)/(DA18-CR18)</f>
        <v>-0.9348266810465623</v>
      </c>
      <c r="DK18" s="14">
        <f>CR18-CZ18/DJ18</f>
        <v>0.94661610235960425</v>
      </c>
      <c r="DL18" s="14">
        <f>DA18</f>
        <v>0.85</v>
      </c>
      <c r="DM18" s="14">
        <f>0.27*CQ18/DL18/$CP$18</f>
        <v>0.15237611722314282</v>
      </c>
      <c r="DN18" s="14">
        <f>($CS$12+$CU$12/$CP$18+$CW$12/$CP$18^3+$CY$12/$CP$18^4+$DA$12/$CP$18^5)*DM18</f>
        <v>-6.676999534584345E-2</v>
      </c>
      <c r="DO18" s="14">
        <f>($DC$12+$DE$12/$CP$18+$CS$13/$CP$18^2)*DM18^2</f>
        <v>3.9602650851324871E-3</v>
      </c>
      <c r="DP18" s="14">
        <f>$CU$13*($DE$12/$CP$18+$CS$13/$CP$18^2)*DM18^5</f>
        <v>-3.2697508176475933E-6</v>
      </c>
      <c r="DQ18" s="14">
        <f>$CW$13*(1+$CY$13*DM18^2)*(DM18^2/$CP$18^3)</f>
        <v>3.1785383038641763E-3</v>
      </c>
      <c r="DR18" s="14">
        <f>EXP(-$CY$13*DM18^2)</f>
        <v>0.98339881906632853</v>
      </c>
      <c r="DS18" s="14">
        <f>1+DN18+DO18-DP18+DQ18*DR18</f>
        <v>0.94031931030448379</v>
      </c>
      <c r="DT18" s="14">
        <f>DS18-DL18</f>
        <v>9.0319310304483813E-2</v>
      </c>
      <c r="DU18" s="14">
        <f>DK18</f>
        <v>0.94661610235960425</v>
      </c>
      <c r="DV18" s="14">
        <f>0.27*CQ18/DU18/$CP$18</f>
        <v>0.13682389230103012</v>
      </c>
      <c r="DW18" s="14">
        <f>($CS$12+$CU$12/$CP$18+$CW$12/$CP$18^3+$CY$12/$CP$18^4+$DA$12/$CP$18^5)*DV18</f>
        <v>-5.9955134824451591E-2</v>
      </c>
      <c r="DX18" s="14">
        <f>($DC$12+$DE$12/$CP$18+$CS$13/$CP$18^2)*DV18^2</f>
        <v>3.1931133306227055E-3</v>
      </c>
      <c r="DY18" s="14">
        <f>$CU$13*($DE$12/$CP$18+$CS$13/$CP$18^2)*DV18^5</f>
        <v>-1.9087095521482743E-6</v>
      </c>
      <c r="DZ18" s="14">
        <f>$CW$13*(1+$CY$13*DV18^2)*DV18^2/$CP$18^3</f>
        <v>2.5546426037325936E-3</v>
      </c>
      <c r="EA18" s="14">
        <f>EXP(-$CY$13*DV18^2)</f>
        <v>0.98659300463795951</v>
      </c>
      <c r="EB18" s="14">
        <f>1+DW18+DX18-DY18+DZ18*EA18</f>
        <v>0.94576027973791599</v>
      </c>
      <c r="EC18" s="14">
        <f>EB18-DU18</f>
        <v>-8.5582262168826251E-4</v>
      </c>
      <c r="ED18" s="14">
        <f>(EC18-DT18)/(DU18-DL18)</f>
        <v>-0.94368465193119722</v>
      </c>
      <c r="EE18" s="14">
        <f>DL18-DT18/ED18</f>
        <v>0.94570920764648492</v>
      </c>
      <c r="EG18">
        <f>J18</f>
        <v>160</v>
      </c>
      <c r="EH18">
        <f>460+EG18</f>
        <v>620</v>
      </c>
      <c r="EI18">
        <f t="shared" ref="EI18:EI57" si="20">I18</f>
        <v>530.41767269746197</v>
      </c>
      <c r="EJ18">
        <f>CN18</f>
        <v>374</v>
      </c>
      <c r="EK18">
        <f>CO18</f>
        <v>667</v>
      </c>
      <c r="EL18">
        <v>0.65</v>
      </c>
      <c r="EM18">
        <f>28.97*$EL$18</f>
        <v>18.830500000000001</v>
      </c>
      <c r="EN18">
        <f>((9.379+0.01607*$EM$18)*$EH$18^1.5)</f>
        <v>149463.4301667469</v>
      </c>
      <c r="EO18">
        <f>209.2+19.26*EM18+EH18</f>
        <v>1191.8754300000001</v>
      </c>
      <c r="EP18">
        <f>EN18/EO18</f>
        <v>125.40188882553514</v>
      </c>
      <c r="EQ18">
        <f>3.448+(986.4/EH18)+0.01009*EM18</f>
        <v>5.228967486935483</v>
      </c>
      <c r="ER18">
        <f>2.447-0.2224*EQ18</f>
        <v>1.2840776309055488</v>
      </c>
      <c r="ES18">
        <f>(EI18*$EM$18)/(DK18*10.73*$EH$18)</f>
        <v>1.5860414690469773</v>
      </c>
      <c r="ET18">
        <f>ES18/67.0176</f>
        <v>2.3666043980192925E-2</v>
      </c>
      <c r="EU18">
        <f>EXP($EQ$18*ET18^$ER$18)</f>
        <v>1.043649312239413</v>
      </c>
      <c r="EV18">
        <f>$EP$18*10^-4*EU18</f>
        <v>1.3087559502629308E-2</v>
      </c>
      <c r="EX18" s="16"/>
      <c r="EY18" s="16"/>
      <c r="FA18" s="22"/>
      <c r="FB18" s="22"/>
    </row>
    <row r="19" spans="3:158">
      <c r="C19" s="4">
        <f>E18</f>
        <v>546.13534539492377</v>
      </c>
      <c r="D19" s="4">
        <f>Sheet8!D19</f>
        <v>578.23515048620163</v>
      </c>
      <c r="E19" s="4">
        <f t="shared" ref="E19:E57" si="21">CI19</f>
        <v>578.235150485953</v>
      </c>
      <c r="F19" s="4">
        <f t="shared" ref="F19:F57" si="22">D19-E19</f>
        <v>2.4863311409717426E-10</v>
      </c>
      <c r="G19" s="4">
        <f t="shared" si="0"/>
        <v>562.1852479405627</v>
      </c>
      <c r="I19" s="4">
        <f t="shared" si="1"/>
        <v>562.1852479405627</v>
      </c>
      <c r="M19">
        <f t="shared" ref="M19:M57" si="23">(($N$8*I19^1.0937)/27.64)*10^(11.172*$L$18)</f>
        <v>83.522867256998339</v>
      </c>
      <c r="O19">
        <f t="shared" ref="O19:O57" si="24">$V$6*EXP($V$9*(1697-G19))</f>
        <v>1.2299227134084874</v>
      </c>
      <c r="P19">
        <f t="shared" ref="P19:P57" si="25">0.0283*AQ19*($K$18)/I19</f>
        <v>2.9420677974204498E-2</v>
      </c>
      <c r="Q19">
        <f t="shared" ref="Q19:Q57" si="26">$N$3*($N$4+O19)</f>
        <v>122.99227134084873</v>
      </c>
      <c r="R19">
        <f>Q19*5.615</f>
        <v>690.60160357886571</v>
      </c>
      <c r="S19">
        <f t="shared" ref="S19:S57" si="27">IF($N$5&gt;0,P19*($N$10-M19)*$N$3,0)</f>
        <v>489.78701125007478</v>
      </c>
      <c r="T19">
        <f>$V$14+$W$13*(M19-$U$14)</f>
        <v>0.80164771327430018</v>
      </c>
      <c r="U19">
        <f t="shared" ref="U19:U57" si="28">$V$7</f>
        <v>48.33</v>
      </c>
      <c r="V19">
        <f t="shared" ref="V19:V57" si="29">O19/$V$6</f>
        <v>1.0249355945070728</v>
      </c>
      <c r="W19">
        <f t="shared" ref="W19:W57" si="30">U19*V19</f>
        <v>49.535137282526826</v>
      </c>
      <c r="X19">
        <f t="shared" ref="X19:X57" si="31">($N$4*$R$6)+(O19*W19)</f>
        <v>60.924390455587321</v>
      </c>
      <c r="Y19">
        <f t="shared" si="2"/>
        <v>1.2299227134084874</v>
      </c>
      <c r="Z19">
        <f t="shared" ref="Z19:Z57" si="32">X19/Y19</f>
        <v>49.535137282526826</v>
      </c>
      <c r="AE19">
        <f>10.715*(M19+100)^-0.515</f>
        <v>0.73146193360323797</v>
      </c>
      <c r="AF19">
        <f>5.44*(M19+150)^-0.338</f>
        <v>0.86119908084713626</v>
      </c>
      <c r="AG19">
        <f t="shared" ref="AG19:AG57" si="33">AE19*$AD$18^AF19</f>
        <v>3.0734746790089229</v>
      </c>
      <c r="AH19">
        <f t="shared" si="3"/>
        <v>0</v>
      </c>
      <c r="AI19">
        <f t="shared" si="4"/>
        <v>3.0734746790089229</v>
      </c>
      <c r="AJ19">
        <f>AH19+AI19</f>
        <v>3.0734746790089229</v>
      </c>
      <c r="AK19">
        <f t="shared" si="5"/>
        <v>0</v>
      </c>
      <c r="AL19">
        <f t="shared" si="6"/>
        <v>30</v>
      </c>
      <c r="AM19">
        <f>AK19+AL19</f>
        <v>30</v>
      </c>
      <c r="AO19">
        <f>CQ19</f>
        <v>0.84285644368899959</v>
      </c>
      <c r="AQ19">
        <f t="shared" ref="AQ19:AQ57" si="34">EE19</f>
        <v>0.94265765083253217</v>
      </c>
      <c r="AS19">
        <f t="shared" si="7"/>
        <v>0.36637467297919624</v>
      </c>
      <c r="AT19">
        <f t="shared" si="7"/>
        <v>0.25983947205780217</v>
      </c>
      <c r="AU19">
        <f>AS19+AT19</f>
        <v>0.62621414503699846</v>
      </c>
      <c r="AV19">
        <f t="shared" ref="AV19:AV57" si="35">AS19/AU19</f>
        <v>0.58506291479179184</v>
      </c>
      <c r="AW19">
        <f>1-AV19</f>
        <v>0.41493708520820816</v>
      </c>
      <c r="AX19">
        <f t="shared" si="8"/>
        <v>0.54913455793456722</v>
      </c>
      <c r="AY19">
        <f>IF(AX19&lt;0.13,0.13,AX19)</f>
        <v>0.54913455793456722</v>
      </c>
      <c r="AZ19">
        <f>1.938*AS19*(Z19/AM19)^(1/4)</f>
        <v>0.80487278989830213</v>
      </c>
      <c r="BA19">
        <f>1.938*AT19*(Z19/AM19)^(1/4)</f>
        <v>0.57083018075526359</v>
      </c>
      <c r="BB19">
        <f t="shared" si="9"/>
        <v>25.886331945583663</v>
      </c>
      <c r="BC19">
        <f>0.15726*AJ19*(1/(Z19*AM19^3))^(1/4)</f>
        <v>1.4212766694695039E-2</v>
      </c>
      <c r="BD19">
        <f>0.0019+0.0322*BC19-0.6642*BC19^2+4.9951*BC19^3</f>
        <v>2.2378218904601497E-3</v>
      </c>
      <c r="BE19">
        <f>1-10.0147*BC19+33.8696*BC19^2+277.2817*BC19^3</f>
        <v>0.8653012379769246</v>
      </c>
      <c r="BF19">
        <f>BD19/BE19</f>
        <v>2.586176688816695E-3</v>
      </c>
      <c r="BG19">
        <f t="shared" ref="BG19:BG57" si="36">AZ19*($I$18^0.1)*BF19</f>
        <v>3.8980484868934256E-3</v>
      </c>
      <c r="BH19">
        <f t="shared" ref="BH19:BH57" si="37">(BA19^0.575)*(14.7^0.1)*BB19</f>
        <v>24.535433315704445</v>
      </c>
      <c r="BI19">
        <f>BG19/BH19</f>
        <v>1.5887424675717441E-4</v>
      </c>
      <c r="BJ19">
        <f>(0.0047+1123.32*BI19+729489.64*BI19^2)</f>
        <v>0.20157968604343701</v>
      </c>
      <c r="BK19">
        <f>(1+1097.1566*BI19+722153.97*BI19^2)</f>
        <v>1.1925378357365595</v>
      </c>
      <c r="BL19">
        <f>SQRT(BJ19/BK19)</f>
        <v>0.41113769698022135</v>
      </c>
      <c r="BM19">
        <f t="shared" ref="BM19:BM57" si="38">(BA19*BC19^0.38)/BB19^2.14</f>
        <v>1.0728867976920294E-4</v>
      </c>
      <c r="BN19">
        <f>1.0886-69.9473*BM19+2334.3497*BM19^2-12896.683*BM19^3</f>
        <v>1.0811223009768394</v>
      </c>
      <c r="BO19">
        <f>1-53.4401*BM19+1517.9369*BM19^2-8419.8115*BM19^3</f>
        <v>0.99428394458629354</v>
      </c>
      <c r="BP19">
        <f>BN19/BO19</f>
        <v>1.0873375828538376</v>
      </c>
      <c r="BQ19">
        <f t="shared" ref="BQ19:BQ57" si="39">IF(S19&lt;=0,1,(BL19*BP19))</f>
        <v>0.44704546965456743</v>
      </c>
      <c r="BR19">
        <f t="shared" ref="BR19:BR57" si="40">IF(S19&gt;1,BL19*BP19,1)</f>
        <v>0.44704546965456743</v>
      </c>
      <c r="BS19">
        <f t="shared" ref="BS19:BS57" si="41">IF($N$5=0,1,BR19)</f>
        <v>0.44704546965456743</v>
      </c>
      <c r="BT19">
        <f t="shared" si="10"/>
        <v>18.148419722865356</v>
      </c>
      <c r="BU19">
        <f t="shared" si="11"/>
        <v>0.4382185353795483</v>
      </c>
      <c r="BV19">
        <f t="shared" si="12"/>
        <v>35035.069651261307</v>
      </c>
      <c r="BW19">
        <f t="shared" si="13"/>
        <v>0.15050222544203928</v>
      </c>
      <c r="BX19">
        <f t="shared" si="14"/>
        <v>30727.978808177217</v>
      </c>
      <c r="BY19">
        <f>$BZ$15/3.7065</f>
        <v>1.6187778227438283E-4</v>
      </c>
      <c r="BZ19">
        <f>5.0452/BX19</f>
        <v>1.6418912651219969E-4</v>
      </c>
      <c r="CA19">
        <f>LOG(($BZ$15^1.1098/2.8257)+(7.149/BX19)^0.8981)</f>
        <v>-3.1940123013411399</v>
      </c>
      <c r="CB19">
        <f>-4*LOG(BY19-(BZ19*CA19))</f>
        <v>12.65394432817865</v>
      </c>
      <c r="CC19">
        <f>1/CB19^2</f>
        <v>6.2452260297577436E-3</v>
      </c>
      <c r="CD19">
        <f t="shared" si="15"/>
        <v>23.077014963777309</v>
      </c>
      <c r="CE19" s="11">
        <f t="shared" si="16"/>
        <v>2583037741.7483935</v>
      </c>
      <c r="CF19" s="18">
        <f t="shared" ref="CF19:CF57" si="42">(1/144)*(CD19+(CE19/74130000000))</f>
        <v>0.16049902545514638</v>
      </c>
      <c r="CG19" s="18">
        <f t="shared" si="17"/>
        <v>32.099805091029275</v>
      </c>
      <c r="CH19">
        <f>CH18+200</f>
        <v>400</v>
      </c>
      <c r="CI19" s="4">
        <f t="shared" si="18"/>
        <v>578.235150485953</v>
      </c>
      <c r="CJ19" s="11"/>
      <c r="CK19" s="11"/>
      <c r="CQ19" s="13">
        <f t="shared" si="19"/>
        <v>0.84285644368899959</v>
      </c>
      <c r="CR19" s="14">
        <v>0.8</v>
      </c>
      <c r="CS19" s="14">
        <f>0.27*CQ19/CR19/$CP$18</f>
        <v>0.17159605581394188</v>
      </c>
      <c r="CT19" s="14">
        <f t="shared" ref="CT19:CT57" si="43">($CS$12+$CU$12/$CP$18+$CW$12/$CP$18^3+$CY$12/$CP$18^4+$DA$12/$CP$18^5)*CS19</f>
        <v>-7.5192018650031847E-2</v>
      </c>
      <c r="CU19" s="14">
        <f>($DC$12+$DE$12/$CP$18+$CS$13/$CP$18^2)*CS19^2</f>
        <v>5.0223277833276042E-3</v>
      </c>
      <c r="CV19" s="14">
        <f>$CU$13*($DE$12/$CP$18+$CS$13/$CP$18^2)*CS19^5</f>
        <v>-5.9219760792846805E-6</v>
      </c>
      <c r="CW19" s="14">
        <f t="shared" ref="CW19:CW57" si="44">$CW$13*(1+$CY$13*CS19^2)*(CS19^2/$CP$18^3)</f>
        <v>4.0487566458788787E-3</v>
      </c>
      <c r="CX19" s="14">
        <f t="shared" ref="CX19:CX57" si="45">EXP(-$CY$13*CS19^2)</f>
        <v>0.97899377618216787</v>
      </c>
      <c r="CY19" s="14">
        <f t="shared" ref="CY19:CY57" si="46">1+CT19+CU19-CV19+CW19*CX19</f>
        <v>0.93379993866696653</v>
      </c>
      <c r="CZ19" s="14">
        <f t="shared" ref="CZ19:CZ57" si="47">CY19-CR19</f>
        <v>0.13379993866696649</v>
      </c>
      <c r="DA19" s="14">
        <v>0.85</v>
      </c>
      <c r="DB19" s="14">
        <f t="shared" ref="DB19:DB57" si="48">0.27*CQ19/DA19/$CP$18</f>
        <v>0.16150217017782767</v>
      </c>
      <c r="DC19" s="14">
        <f t="shared" ref="DC19:DC57" si="49">($CS$12+$CU$12/$CP$18+$CW$12/$CP$18^3+$CY$12/$CP$18^4+$DA$12/$CP$18^5)*DB19</f>
        <v>-7.076895872944175E-2</v>
      </c>
      <c r="DD19" s="14">
        <f t="shared" ref="DD19:DD57" si="50">($DC$12+$DE$12/$CP$18+$CS$13/$CP$18^2)*DB19^2</f>
        <v>4.4488439879995399E-3</v>
      </c>
      <c r="DE19" s="14">
        <f t="shared" ref="DE19:DE57" si="51">$CU$13*($DE$12/$CP$18+$CS$13/$CP$18^2)*DB19^5</f>
        <v>-4.3734277390695086E-6</v>
      </c>
      <c r="DF19" s="14">
        <f t="shared" ref="DF19:DF57" si="52">$CW$13*(1+$CY$13*DB19^2)*DB19^2/$CP$18^3</f>
        <v>3.5779284112205149E-3</v>
      </c>
      <c r="DG19" s="14">
        <f>EXP(-$CY$13*DB19^2)</f>
        <v>0.98136991826969244</v>
      </c>
      <c r="DH19" s="14">
        <f>1+DC19+DD19-DE19+DF19*DG19</f>
        <v>0.93719552999879108</v>
      </c>
      <c r="DI19" s="14">
        <f>DH19-DA19</f>
        <v>8.7195529998791099E-2</v>
      </c>
      <c r="DJ19" s="14">
        <f>(DI19-CZ19)/(DA19-CR19)</f>
        <v>-0.93208817336350902</v>
      </c>
      <c r="DK19" s="14">
        <f>CR19-CZ19/DJ19</f>
        <v>0.94354858530619434</v>
      </c>
      <c r="DL19" s="14">
        <f t="shared" ref="DL19:DL57" si="53">DA19</f>
        <v>0.85</v>
      </c>
      <c r="DM19" s="14">
        <f t="shared" ref="DM19:DM57" si="54">0.27*CQ19/DL19/$CP$18</f>
        <v>0.16150217017782767</v>
      </c>
      <c r="DN19" s="14">
        <f t="shared" ref="DN19:DN57" si="55">($CS$12+$CU$12/$CP$18+$CW$12/$CP$18^3+$CY$12/$CP$18^4+$DA$12/$CP$18^5)*DM19</f>
        <v>-7.076895872944175E-2</v>
      </c>
      <c r="DO19" s="14">
        <f t="shared" ref="DO19:DO57" si="56">($DC$12+$DE$12/$CP$18+$CS$13/$CP$18^2)*DM19^2</f>
        <v>4.4488439879995399E-3</v>
      </c>
      <c r="DP19" s="14">
        <f t="shared" ref="DP19:DP57" si="57">$CU$13*($DE$12/$CP$18+$CS$13/$CP$18^2)*DM19^5</f>
        <v>-4.3734277390695086E-6</v>
      </c>
      <c r="DQ19" s="14">
        <f t="shared" ref="DQ19:DQ57" si="58">$CW$13*(1+$CY$13*DM19^2)*(DM19^2/$CP$18^3)</f>
        <v>3.5779284112205149E-3</v>
      </c>
      <c r="DR19" s="14">
        <f t="shared" ref="DR19:DR57" si="59">EXP(-$CY$13*DM19^2)</f>
        <v>0.98136991826969244</v>
      </c>
      <c r="DS19" s="14">
        <f t="shared" ref="DS19:DS57" si="60">1+DN19+DO19-DP19+DQ19*DR19</f>
        <v>0.93719552999879108</v>
      </c>
      <c r="DT19" s="14">
        <f t="shared" ref="DT19:DT57" si="61">DS19-DL19</f>
        <v>8.7195529998791099E-2</v>
      </c>
      <c r="DU19" s="14">
        <f t="shared" ref="DU19:DU57" si="62">DK19</f>
        <v>0.94354858530619434</v>
      </c>
      <c r="DV19" s="14">
        <f t="shared" ref="DV19:DV57" si="63">0.27*CQ19/DU19/$CP$18</f>
        <v>0.14548995864013228</v>
      </c>
      <c r="DW19" s="14">
        <f t="shared" ref="DW19:DW57" si="64">($CS$12+$CU$12/$CP$18+$CW$12/$CP$18^3+$CY$12/$CP$18^4+$DA$12/$CP$18^5)*DV19</f>
        <v>-6.3752535753635653E-2</v>
      </c>
      <c r="DX19" s="14">
        <f t="shared" ref="DX19:DX57" si="65">($DC$12+$DE$12/$CP$18+$CS$13/$CP$18^2)*DV19^2</f>
        <v>3.6104097387225889E-3</v>
      </c>
      <c r="DY19" s="14">
        <f t="shared" ref="DY19:DY57" si="66">$CU$13*($DE$12/$CP$18+$CS$13/$CP$18^2)*DV19^5</f>
        <v>-2.5947483513902658E-6</v>
      </c>
      <c r="DZ19" s="14">
        <f t="shared" ref="DZ19:DZ57" si="67">$CW$13*(1+$CY$13*DV19^2)*DV19^2/$CP$18^3</f>
        <v>2.8935269353173899E-3</v>
      </c>
      <c r="EA19" s="14">
        <f t="shared" ref="EA19:EA57" si="68">EXP(-$CY$13*DV19^2)</f>
        <v>0.98485422514900145</v>
      </c>
      <c r="EB19" s="14">
        <f t="shared" ref="EB19:EB57" si="69">1+DW19+DX19-DY19+DZ19*EA19</f>
        <v>0.94271017096126808</v>
      </c>
      <c r="EC19" s="14">
        <f t="shared" ref="EC19:EC57" si="70">EB19-DU19</f>
        <v>-8.3841434492626377E-4</v>
      </c>
      <c r="ED19" s="14">
        <f t="shared" ref="ED19:ED57" si="71">(EC19-DT19)/(DU19-DL19)</f>
        <v>-0.94105051461305367</v>
      </c>
      <c r="EE19" s="14">
        <f t="shared" ref="EE19:EE57" si="72">DL19-DT19/ED19</f>
        <v>0.94265765083253217</v>
      </c>
      <c r="EI19">
        <f t="shared" si="20"/>
        <v>562.1852479405627</v>
      </c>
      <c r="ES19">
        <f>(EI19*$EM$18)/(DK19*10.73*$EH$18)</f>
        <v>1.6864971742325012</v>
      </c>
      <c r="ET19">
        <f t="shared" ref="ET19:ET57" si="73">ES19/67.0176</f>
        <v>2.5164989110808222E-2</v>
      </c>
      <c r="EU19">
        <f>EXP($EQ$18*ET19^$ER$18)</f>
        <v>1.0473142538644207</v>
      </c>
      <c r="EV19">
        <f>$EP$18*10^-4*EU19</f>
        <v>1.3133518562850437E-2</v>
      </c>
      <c r="EX19" s="16"/>
      <c r="EY19" s="16"/>
      <c r="FA19" s="22"/>
      <c r="FB19" s="22"/>
    </row>
    <row r="20" spans="3:158">
      <c r="C20" s="4">
        <f t="shared" ref="C20:C57" si="74">E19</f>
        <v>578.235150485953</v>
      </c>
      <c r="D20" s="4">
        <f>Sheet8!D20</f>
        <v>611.0076089137076</v>
      </c>
      <c r="E20" s="4">
        <f t="shared" si="21"/>
        <v>611.0076019835185</v>
      </c>
      <c r="F20" s="4">
        <f t="shared" si="22"/>
        <v>6.9301891016948503E-6</v>
      </c>
      <c r="G20" s="4">
        <f t="shared" si="0"/>
        <v>594.6213796998303</v>
      </c>
      <c r="I20" s="4">
        <f t="shared" si="1"/>
        <v>594.6213796998303</v>
      </c>
      <c r="M20">
        <f t="shared" si="23"/>
        <v>88.807389171381473</v>
      </c>
      <c r="O20">
        <f t="shared" si="24"/>
        <v>1.2290571686972713</v>
      </c>
      <c r="P20">
        <f t="shared" si="25"/>
        <v>2.7724725903710241E-2</v>
      </c>
      <c r="Q20">
        <f t="shared" si="26"/>
        <v>122.90571686972713</v>
      </c>
      <c r="R20">
        <f t="shared" ref="R20:R57" si="75">Q20*5.615</f>
        <v>690.11560022351784</v>
      </c>
      <c r="S20">
        <f t="shared" si="27"/>
        <v>446.90209529268839</v>
      </c>
      <c r="T20">
        <f t="shared" ref="T20:T57" si="76">$V$14+$W$13*(M20-$U$14)</f>
        <v>0.80111926108286191</v>
      </c>
      <c r="U20">
        <f t="shared" si="28"/>
        <v>48.33</v>
      </c>
      <c r="V20">
        <f t="shared" si="29"/>
        <v>1.0242143072477261</v>
      </c>
      <c r="W20">
        <f t="shared" si="30"/>
        <v>49.500277469282601</v>
      </c>
      <c r="X20">
        <f t="shared" si="31"/>
        <v>60.838670876125803</v>
      </c>
      <c r="Y20">
        <f t="shared" si="2"/>
        <v>1.2290571686972713</v>
      </c>
      <c r="Z20">
        <f t="shared" si="32"/>
        <v>49.500277469282601</v>
      </c>
      <c r="AE20">
        <f>10.715*(M20+100)^-0.515</f>
        <v>0.72084584109622474</v>
      </c>
      <c r="AF20">
        <f>5.44*(M20+150)^-0.338</f>
        <v>0.85470994378864995</v>
      </c>
      <c r="AG20">
        <f t="shared" si="33"/>
        <v>2.9962821075064991</v>
      </c>
      <c r="AH20">
        <f t="shared" si="3"/>
        <v>0</v>
      </c>
      <c r="AI20">
        <f t="shared" si="4"/>
        <v>2.9962821075064991</v>
      </c>
      <c r="AJ20">
        <f t="shared" ref="AJ20:AJ57" si="77">AH20+AI20</f>
        <v>2.9962821075064991</v>
      </c>
      <c r="AK20">
        <f t="shared" si="5"/>
        <v>0</v>
      </c>
      <c r="AL20">
        <f t="shared" si="6"/>
        <v>30</v>
      </c>
      <c r="AM20">
        <f t="shared" ref="AM20:AM57" si="78">AK20+AL20</f>
        <v>30</v>
      </c>
      <c r="AO20">
        <f t="shared" ref="AO20:AO57" si="79">CQ20</f>
        <v>0.89148632638655212</v>
      </c>
      <c r="AQ20">
        <f t="shared" si="34"/>
        <v>0.93957111413791239</v>
      </c>
      <c r="AS20">
        <f t="shared" si="7"/>
        <v>0.36611684079424384</v>
      </c>
      <c r="AT20">
        <f t="shared" si="7"/>
        <v>0.23708837073077857</v>
      </c>
      <c r="AU20">
        <f t="shared" ref="AU20:AU57" si="80">AS20+AT20</f>
        <v>0.60320521152502238</v>
      </c>
      <c r="AV20">
        <f t="shared" si="35"/>
        <v>0.60695238336656254</v>
      </c>
      <c r="AW20">
        <f t="shared" ref="AW20:AW57" si="81">1-AV20</f>
        <v>0.39304761663343746</v>
      </c>
      <c r="AX20">
        <f t="shared" si="8"/>
        <v>0.58677973358767166</v>
      </c>
      <c r="AY20">
        <f t="shared" ref="AY20:AY57" si="82">IF(AX20&lt;0.13,0.13,AX20)</f>
        <v>0.58677973358767166</v>
      </c>
      <c r="AZ20">
        <f t="shared" ref="AZ20:AZ57" si="83">1.938*AS20*(Z20/AM20)^(1/4)</f>
        <v>0.80416482662006106</v>
      </c>
      <c r="BA20">
        <f t="shared" ref="BA20:BA57" si="84">1.938*AT20*(Z20/AM20)^(1/4)</f>
        <v>0.52075760330702303</v>
      </c>
      <c r="BB20">
        <f t="shared" si="9"/>
        <v>25.877221730442855</v>
      </c>
      <c r="BC20">
        <f t="shared" ref="BC20:BC57" si="85">0.15726*AJ20*(1/(Z20*AM20^3))^(1/4)</f>
        <v>1.3858241421876015E-2</v>
      </c>
      <c r="BD20">
        <f t="shared" ref="BD20:BD57" si="86">0.0019+0.0322*BC20-0.6642*BC20^2+4.9951*BC20^3</f>
        <v>2.2319695899932304E-3</v>
      </c>
      <c r="BE20">
        <f t="shared" ref="BE20:BE57" si="87">1-10.0147*BC20+33.8696*BC20^2+277.2817*BC20^3</f>
        <v>0.86845653695388525</v>
      </c>
      <c r="BF20">
        <f t="shared" ref="BF20:BF57" si="88">BD20/BE20</f>
        <v>2.5700417868024491E-3</v>
      </c>
      <c r="BG20">
        <f t="shared" si="36"/>
        <v>3.8703216273808087E-3</v>
      </c>
      <c r="BH20">
        <f t="shared" si="37"/>
        <v>23.265632396872817</v>
      </c>
      <c r="BI20">
        <f t="shared" ref="BI20:BI57" si="89">BG20/BH20</f>
        <v>1.6635359664244617E-4</v>
      </c>
      <c r="BJ20">
        <f t="shared" ref="BJ20:BJ57" si="90">(0.0047+1123.32*BI20+729489.64*BI20^2)</f>
        <v>0.21175586767776736</v>
      </c>
      <c r="BK20">
        <f t="shared" ref="BK20:BK57" si="91">(1+1097.1566*BI20+722153.97*BI20^2)</f>
        <v>1.2025004881833996</v>
      </c>
      <c r="BL20">
        <f t="shared" ref="BL20:BL57" si="92">SQRT(BJ20/BK20)</f>
        <v>0.41963827776636781</v>
      </c>
      <c r="BM20">
        <f t="shared" si="38"/>
        <v>9.7015458700891918E-5</v>
      </c>
      <c r="BN20">
        <f t="shared" ref="BN20:BN57" si="93">1.0886-69.9473*BM20+2334.3497*BM20^2-12896.683*BM20^3</f>
        <v>1.0818359897271002</v>
      </c>
      <c r="BO20">
        <f t="shared" ref="BO20:BO57" si="94">1-53.4401*BM20+1517.9369*BM20^2-8419.8115*BM20^3</f>
        <v>0.99482976331819861</v>
      </c>
      <c r="BP20">
        <f t="shared" ref="BP20:BP57" si="95">BN20/BO20</f>
        <v>1.0874584070732838</v>
      </c>
      <c r="BQ20">
        <f t="shared" si="39"/>
        <v>0.45633917308679056</v>
      </c>
      <c r="BR20">
        <f t="shared" si="40"/>
        <v>0.45633917308679056</v>
      </c>
      <c r="BS20">
        <f t="shared" si="41"/>
        <v>0.45633917308679056</v>
      </c>
      <c r="BT20">
        <f t="shared" si="10"/>
        <v>18.122885205492235</v>
      </c>
      <c r="BU20">
        <f t="shared" si="11"/>
        <v>0.42431613590791961</v>
      </c>
      <c r="BV20">
        <f t="shared" si="12"/>
        <v>34960.732640485629</v>
      </c>
      <c r="BW20">
        <f t="shared" si="13"/>
        <v>0.15681437031246803</v>
      </c>
      <c r="BX20">
        <f t="shared" si="14"/>
        <v>29428.531960104348</v>
      </c>
      <c r="BY20">
        <f t="shared" ref="BY20:BY57" si="96">$BZ$15/3.7065</f>
        <v>1.6187778227438283E-4</v>
      </c>
      <c r="BZ20">
        <f t="shared" ref="BZ20:BZ57" si="97">5.0452/BX20</f>
        <v>1.714390648789302E-4</v>
      </c>
      <c r="CA20">
        <f t="shared" ref="CA20:CA57" si="98">LOG(($BZ$15^1.1098/2.8257)+(7.149/BX20)^0.8981)</f>
        <v>-3.1795956709186735</v>
      </c>
      <c r="CB20">
        <f t="shared" ref="CB20:CB57" si="99">-4*LOG(BY20-(BZ20*CA20))</f>
        <v>12.60235996165828</v>
      </c>
      <c r="CC20">
        <f t="shared" ref="CC20:CC57" si="100">1/CB20^2</f>
        <v>6.2964569672924048E-3</v>
      </c>
      <c r="CD20">
        <f t="shared" si="15"/>
        <v>23.561903357472605</v>
      </c>
      <c r="CE20" s="11">
        <f t="shared" si="16"/>
        <v>2539821361.0171065</v>
      </c>
      <c r="CF20" s="18">
        <f t="shared" si="42"/>
        <v>0.16386225748782743</v>
      </c>
      <c r="CG20" s="18">
        <f t="shared" si="17"/>
        <v>32.772451497565484</v>
      </c>
      <c r="CH20">
        <f t="shared" ref="CH20:CH57" si="101">CH19+200</f>
        <v>600</v>
      </c>
      <c r="CI20" s="4">
        <f t="shared" si="18"/>
        <v>611.0076019835185</v>
      </c>
      <c r="CJ20" s="11"/>
      <c r="CK20" s="11"/>
      <c r="CQ20" s="13">
        <f t="shared" si="19"/>
        <v>0.89148632638655212</v>
      </c>
      <c r="CR20" s="14">
        <v>0.8</v>
      </c>
      <c r="CS20" s="14">
        <f t="shared" ref="CS20:CS57" si="102">0.27*CQ20/CR20/$CP$18</f>
        <v>0.18149655088410088</v>
      </c>
      <c r="CT20" s="14">
        <f t="shared" si="43"/>
        <v>-7.9530336372014468E-2</v>
      </c>
      <c r="CU20" s="14">
        <f t="shared" ref="CU20:CU57" si="103">($DC$12+$DE$12/$CP$18+$CS$13/$CP$18^2)*CS20^2</f>
        <v>5.6185882107850802E-3</v>
      </c>
      <c r="CV20" s="14">
        <f t="shared" ref="CV20:CV57" si="104">$CU$13*($DE$12/$CP$18+$CS$13/$CP$18^2)*CS20^5</f>
        <v>-7.8392050372947893E-6</v>
      </c>
      <c r="CW20" s="14">
        <f t="shared" si="44"/>
        <v>4.5406117840629846E-3</v>
      </c>
      <c r="CX20" s="14">
        <f t="shared" si="45"/>
        <v>0.97652936293692827</v>
      </c>
      <c r="CY20" s="14">
        <f t="shared" si="46"/>
        <v>0.9305301317766429</v>
      </c>
      <c r="CZ20" s="14">
        <f t="shared" si="47"/>
        <v>0.13053013177664285</v>
      </c>
      <c r="DA20" s="14">
        <v>0.85</v>
      </c>
      <c r="DB20" s="14">
        <f t="shared" si="48"/>
        <v>0.17082028318503614</v>
      </c>
      <c r="DC20" s="14">
        <f t="shared" si="49"/>
        <v>-7.4852081291307743E-2</v>
      </c>
      <c r="DD20" s="14">
        <f t="shared" si="50"/>
        <v>4.9770193147438786E-3</v>
      </c>
      <c r="DE20" s="14">
        <f t="shared" si="51"/>
        <v>-5.7893169954343472E-6</v>
      </c>
      <c r="DF20" s="14">
        <f t="shared" si="52"/>
        <v>4.0114786943668372E-3</v>
      </c>
      <c r="DG20" s="14">
        <f t="shared" ref="DG20:DG57" si="105">EXP(-$CY$13*DB20^2)</f>
        <v>0.97918129537176746</v>
      </c>
      <c r="DH20" s="14">
        <f t="shared" ref="DH20:DH57" si="106">1+DC20+DD20-DE20+DF20*DG20</f>
        <v>0.93405869224473803</v>
      </c>
      <c r="DI20" s="14">
        <f t="shared" ref="DI20:DI57" si="107">DH20-DA20</f>
        <v>8.4058692244738054E-2</v>
      </c>
      <c r="DJ20" s="14">
        <f t="shared" ref="DJ20:DJ57" si="108">(DI20-CZ20)/(DA20-CR20)</f>
        <v>-0.92942879063809725</v>
      </c>
      <c r="DK20" s="14">
        <f t="shared" ref="DK20:DK57" si="109">CR20-CZ20/DJ20</f>
        <v>0.9404412399222406</v>
      </c>
      <c r="DL20" s="14">
        <f t="shared" si="53"/>
        <v>0.85</v>
      </c>
      <c r="DM20" s="14">
        <f t="shared" si="54"/>
        <v>0.17082028318503614</v>
      </c>
      <c r="DN20" s="14">
        <f t="shared" si="55"/>
        <v>-7.4852081291307743E-2</v>
      </c>
      <c r="DO20" s="14">
        <f t="shared" si="56"/>
        <v>4.9770193147438786E-3</v>
      </c>
      <c r="DP20" s="14">
        <f t="shared" si="57"/>
        <v>-5.7893169954343472E-6</v>
      </c>
      <c r="DQ20" s="14">
        <f t="shared" si="58"/>
        <v>4.0114786943668372E-3</v>
      </c>
      <c r="DR20" s="14">
        <f t="shared" si="59"/>
        <v>0.97918129537176746</v>
      </c>
      <c r="DS20" s="14">
        <f t="shared" si="60"/>
        <v>0.93405869224473803</v>
      </c>
      <c r="DT20" s="14">
        <f t="shared" si="61"/>
        <v>8.4058692244738054E-2</v>
      </c>
      <c r="DU20" s="14">
        <f t="shared" si="62"/>
        <v>0.9404412399222406</v>
      </c>
      <c r="DV20" s="14">
        <f t="shared" si="63"/>
        <v>0.15439267712173727</v>
      </c>
      <c r="DW20" s="14">
        <f t="shared" si="64"/>
        <v>-6.7653635758117434E-2</v>
      </c>
      <c r="DX20" s="14">
        <f t="shared" si="65"/>
        <v>4.0657797337910872E-3</v>
      </c>
      <c r="DY20" s="14">
        <f t="shared" si="66"/>
        <v>-3.4919147430728162E-6</v>
      </c>
      <c r="DZ20" s="14">
        <f t="shared" si="67"/>
        <v>3.2646566583920829E-3</v>
      </c>
      <c r="EA20" s="14">
        <f t="shared" si="68"/>
        <v>0.98296029805801666</v>
      </c>
      <c r="EB20" s="14">
        <f t="shared" si="69"/>
        <v>0.93962466377240683</v>
      </c>
      <c r="EC20" s="14">
        <f t="shared" si="70"/>
        <v>-8.165761498337698E-4</v>
      </c>
      <c r="ED20" s="14">
        <f t="shared" si="71"/>
        <v>-0.9384575937652524</v>
      </c>
      <c r="EE20" s="14">
        <f t="shared" si="72"/>
        <v>0.93957111413791239</v>
      </c>
      <c r="EI20">
        <f t="shared" si="20"/>
        <v>594.6213796998303</v>
      </c>
      <c r="ES20">
        <f t="shared" ref="ES20:ES57" si="110">(EI20*$EM$18)/(DK20*10.73*$EH$18)</f>
        <v>1.7896961145755401</v>
      </c>
      <c r="ET20">
        <f t="shared" si="73"/>
        <v>2.6704867297180742E-2</v>
      </c>
      <c r="EU20">
        <f t="shared" ref="EU20:EU57" si="111">EXP($EQ$18*ET20^$ER$18)</f>
        <v>1.0511581674788693</v>
      </c>
      <c r="EV20">
        <f t="shared" ref="EV20:EV57" si="112">$EP$18*10^-4*EU20</f>
        <v>1.318172196562384E-2</v>
      </c>
      <c r="EX20" s="16"/>
      <c r="EY20" s="16"/>
      <c r="FA20" s="22"/>
      <c r="FB20" s="22"/>
    </row>
    <row r="21" spans="3:158">
      <c r="C21" s="4">
        <f t="shared" si="74"/>
        <v>611.0076019835185</v>
      </c>
      <c r="D21" s="4">
        <f>Sheet8!D21</f>
        <v>644.46330208117672</v>
      </c>
      <c r="E21" s="4">
        <f t="shared" si="21"/>
        <v>644.46326677206196</v>
      </c>
      <c r="F21" s="4">
        <f t="shared" si="22"/>
        <v>3.5309114764459082E-5</v>
      </c>
      <c r="G21" s="4">
        <f t="shared" si="0"/>
        <v>627.73545203234767</v>
      </c>
      <c r="I21" s="4">
        <f t="shared" si="1"/>
        <v>627.73545203234767</v>
      </c>
      <c r="M21">
        <f t="shared" si="23"/>
        <v>94.230300224298333</v>
      </c>
      <c r="O21">
        <f t="shared" si="24"/>
        <v>1.2281741617674617</v>
      </c>
      <c r="P21">
        <f t="shared" si="25"/>
        <v>2.6175008328727524E-2</v>
      </c>
      <c r="Q21">
        <f t="shared" si="26"/>
        <v>122.81741617674618</v>
      </c>
      <c r="R21">
        <f t="shared" si="75"/>
        <v>689.61979183242977</v>
      </c>
      <c r="S21">
        <f t="shared" si="27"/>
        <v>407.72731889923773</v>
      </c>
      <c r="T21">
        <f t="shared" si="76"/>
        <v>0.80057696997757022</v>
      </c>
      <c r="U21">
        <f t="shared" si="28"/>
        <v>48.33</v>
      </c>
      <c r="V21">
        <f t="shared" si="29"/>
        <v>1.0234784681395515</v>
      </c>
      <c r="W21">
        <f t="shared" si="30"/>
        <v>49.46471436518452</v>
      </c>
      <c r="X21">
        <f t="shared" si="31"/>
        <v>60.751284102527421</v>
      </c>
      <c r="Y21">
        <f t="shared" si="2"/>
        <v>1.2281741617674617</v>
      </c>
      <c r="Z21">
        <f t="shared" si="32"/>
        <v>49.46471436518452</v>
      </c>
      <c r="AE21">
        <f t="shared" ref="AE21:AE57" si="113">10.715*(M21+100)^-0.515</f>
        <v>0.71040977723657772</v>
      </c>
      <c r="AF21">
        <f t="shared" ref="AF21:AF57" si="114">5.44*(M21+150)^-0.338</f>
        <v>0.84824762834316247</v>
      </c>
      <c r="AG21">
        <f t="shared" si="33"/>
        <v>2.921265597437233</v>
      </c>
      <c r="AH21">
        <f t="shared" si="3"/>
        <v>0</v>
      </c>
      <c r="AI21">
        <f t="shared" si="4"/>
        <v>2.921265597437233</v>
      </c>
      <c r="AJ21">
        <f t="shared" si="77"/>
        <v>2.921265597437233</v>
      </c>
      <c r="AK21">
        <f t="shared" si="5"/>
        <v>0</v>
      </c>
      <c r="AL21">
        <f t="shared" si="6"/>
        <v>30</v>
      </c>
      <c r="AM21">
        <f t="shared" si="78"/>
        <v>30</v>
      </c>
      <c r="AO21">
        <f t="shared" si="79"/>
        <v>0.94113261174265017</v>
      </c>
      <c r="AQ21">
        <f t="shared" si="34"/>
        <v>0.93645165195396329</v>
      </c>
      <c r="AS21">
        <f t="shared" si="7"/>
        <v>0.36585380688843783</v>
      </c>
      <c r="AT21">
        <f t="shared" si="7"/>
        <v>0.21630555497158441</v>
      </c>
      <c r="AU21">
        <f t="shared" si="80"/>
        <v>0.58215936186002226</v>
      </c>
      <c r="AV21">
        <f t="shared" si="35"/>
        <v>0.62844270977541339</v>
      </c>
      <c r="AW21">
        <f t="shared" si="81"/>
        <v>0.37155729022458661</v>
      </c>
      <c r="AX21">
        <f t="shared" si="8"/>
        <v>0.619979207322232</v>
      </c>
      <c r="AY21">
        <f t="shared" si="82"/>
        <v>0.619979207322232</v>
      </c>
      <c r="AZ21">
        <f t="shared" si="83"/>
        <v>0.80344270873164725</v>
      </c>
      <c r="BA21">
        <f t="shared" si="84"/>
        <v>0.47502340478055116</v>
      </c>
      <c r="BB21">
        <f t="shared" si="9"/>
        <v>25.86792441204706</v>
      </c>
      <c r="BC21">
        <f t="shared" si="85"/>
        <v>1.3513706989615924E-2</v>
      </c>
      <c r="BD21">
        <f t="shared" si="86"/>
        <v>2.2261722692920242E-3</v>
      </c>
      <c r="BE21">
        <f t="shared" si="87"/>
        <v>0.87153385143600359</v>
      </c>
      <c r="BF21">
        <f t="shared" si="88"/>
        <v>2.5543153207692603E-3</v>
      </c>
      <c r="BG21">
        <f t="shared" si="36"/>
        <v>3.843184380988168E-3</v>
      </c>
      <c r="BH21">
        <f t="shared" si="37"/>
        <v>22.059946071729179</v>
      </c>
      <c r="BI21">
        <f t="shared" si="89"/>
        <v>1.7421549302486206E-4</v>
      </c>
      <c r="BJ21">
        <f t="shared" si="90"/>
        <v>0.22254051541615322</v>
      </c>
      <c r="BK21">
        <f t="shared" si="91"/>
        <v>1.2130598005869486</v>
      </c>
      <c r="BL21">
        <f t="shared" si="92"/>
        <v>0.42831515310198148</v>
      </c>
      <c r="BM21">
        <f t="shared" si="38"/>
        <v>8.7720183065041174E-5</v>
      </c>
      <c r="BN21">
        <f t="shared" si="93"/>
        <v>1.0824821637592466</v>
      </c>
      <c r="BO21">
        <f t="shared" si="94"/>
        <v>0.99532389922886189</v>
      </c>
      <c r="BP21">
        <f t="shared" si="95"/>
        <v>1.0875677401074277</v>
      </c>
      <c r="BQ21">
        <f t="shared" si="39"/>
        <v>0.46582174311288893</v>
      </c>
      <c r="BR21">
        <f t="shared" si="40"/>
        <v>0.46582174311288893</v>
      </c>
      <c r="BS21">
        <f t="shared" si="41"/>
        <v>0.46582174311288893</v>
      </c>
      <c r="BT21">
        <f t="shared" si="10"/>
        <v>18.096854057151955</v>
      </c>
      <c r="BU21">
        <f t="shared" si="11"/>
        <v>0.41005094965428224</v>
      </c>
      <c r="BV21">
        <f t="shared" si="12"/>
        <v>34884.775661629479</v>
      </c>
      <c r="BW21">
        <f t="shared" si="13"/>
        <v>0.16348983558713151</v>
      </c>
      <c r="BX21">
        <f t="shared" si="14"/>
        <v>28165.60656996306</v>
      </c>
      <c r="BY21">
        <f t="shared" si="96"/>
        <v>1.6187778227438283E-4</v>
      </c>
      <c r="BZ21">
        <f t="shared" si="97"/>
        <v>1.7912626832544077E-4</v>
      </c>
      <c r="CA21">
        <f t="shared" si="98"/>
        <v>-3.1648792035749098</v>
      </c>
      <c r="CB21">
        <f t="shared" si="99"/>
        <v>12.549588512353877</v>
      </c>
      <c r="CC21">
        <f t="shared" si="100"/>
        <v>6.3495219374027087E-3</v>
      </c>
      <c r="CD21">
        <f t="shared" si="15"/>
        <v>24.054382446989056</v>
      </c>
      <c r="CE21" s="11">
        <f t="shared" si="16"/>
        <v>2497899362.5069976</v>
      </c>
      <c r="CF21" s="18">
        <f t="shared" si="42"/>
        <v>0.16727832394271752</v>
      </c>
      <c r="CG21" s="18">
        <f t="shared" si="17"/>
        <v>33.455664788543501</v>
      </c>
      <c r="CH21">
        <f t="shared" si="101"/>
        <v>800</v>
      </c>
      <c r="CI21" s="4">
        <f t="shared" si="18"/>
        <v>644.46326677206196</v>
      </c>
      <c r="CJ21" s="11"/>
      <c r="CK21" s="11"/>
      <c r="CL21" s="11"/>
      <c r="CM21" s="11"/>
      <c r="CN21" s="11"/>
      <c r="CO21" s="11"/>
      <c r="CP21" s="11"/>
      <c r="CQ21" s="13">
        <f t="shared" si="19"/>
        <v>0.94113261174265017</v>
      </c>
      <c r="CR21" s="14">
        <v>0.8</v>
      </c>
      <c r="CS21" s="14">
        <f t="shared" si="102"/>
        <v>0.19160397406002583</v>
      </c>
      <c r="CT21" s="14">
        <f t="shared" si="43"/>
        <v>-8.3959328334230449E-2</v>
      </c>
      <c r="CU21" s="14">
        <f t="shared" si="103"/>
        <v>6.2618040942696851E-3</v>
      </c>
      <c r="CV21" s="14">
        <f t="shared" si="104"/>
        <v>-1.0279043532097539E-5</v>
      </c>
      <c r="CW21" s="14">
        <f t="shared" si="44"/>
        <v>5.0738607847361462E-3</v>
      </c>
      <c r="CX21" s="14">
        <f t="shared" si="45"/>
        <v>0.97387783259533489</v>
      </c>
      <c r="CY21" s="14">
        <f t="shared" si="46"/>
        <v>0.92725407534750059</v>
      </c>
      <c r="CZ21" s="14">
        <f t="shared" si="47"/>
        <v>0.12725407534750055</v>
      </c>
      <c r="DA21" s="14">
        <v>0.85</v>
      </c>
      <c r="DB21" s="14">
        <f t="shared" si="48"/>
        <v>0.18033315205649494</v>
      </c>
      <c r="DC21" s="14">
        <f t="shared" si="49"/>
        <v>-7.9020544314569854E-2</v>
      </c>
      <c r="DD21" s="14">
        <f t="shared" si="50"/>
        <v>5.5467884018444305E-3</v>
      </c>
      <c r="DE21" s="14">
        <f t="shared" si="51"/>
        <v>-7.59115766637959E-6</v>
      </c>
      <c r="DF21" s="14">
        <f t="shared" si="52"/>
        <v>4.481258478973898E-3</v>
      </c>
      <c r="DG21" s="14">
        <f t="shared" si="105"/>
        <v>0.97682579099977684</v>
      </c>
      <c r="DH21" s="14">
        <f t="shared" si="106"/>
        <v>0.93091124410333903</v>
      </c>
      <c r="DI21" s="14">
        <f t="shared" si="107"/>
        <v>8.0911244103339053E-2</v>
      </c>
      <c r="DJ21" s="14">
        <f t="shared" si="108"/>
        <v>-0.92685662488323117</v>
      </c>
      <c r="DK21" s="14">
        <f t="shared" si="109"/>
        <v>0.93729639723245495</v>
      </c>
      <c r="DL21" s="14">
        <f t="shared" si="53"/>
        <v>0.85</v>
      </c>
      <c r="DM21" s="14">
        <f t="shared" si="54"/>
        <v>0.18033315205649494</v>
      </c>
      <c r="DN21" s="14">
        <f t="shared" si="55"/>
        <v>-7.9020544314569854E-2</v>
      </c>
      <c r="DO21" s="14">
        <f t="shared" si="56"/>
        <v>5.5467884018444305E-3</v>
      </c>
      <c r="DP21" s="14">
        <f t="shared" si="57"/>
        <v>-7.59115766637959E-6</v>
      </c>
      <c r="DQ21" s="14">
        <f t="shared" si="58"/>
        <v>4.481258478973898E-3</v>
      </c>
      <c r="DR21" s="14">
        <f t="shared" si="59"/>
        <v>0.97682579099977684</v>
      </c>
      <c r="DS21" s="14">
        <f t="shared" si="60"/>
        <v>0.93091124410333903</v>
      </c>
      <c r="DT21" s="14">
        <f t="shared" si="61"/>
        <v>8.0911244103339053E-2</v>
      </c>
      <c r="DU21" s="14">
        <f t="shared" si="62"/>
        <v>0.93729639723245495</v>
      </c>
      <c r="DV21" s="14">
        <f t="shared" si="63"/>
        <v>0.16353757434747246</v>
      </c>
      <c r="DW21" s="14">
        <f t="shared" si="64"/>
        <v>-7.166085655050955E-2</v>
      </c>
      <c r="DX21" s="14">
        <f t="shared" si="65"/>
        <v>4.56168775589442E-3</v>
      </c>
      <c r="DY21" s="14">
        <f t="shared" si="66"/>
        <v>-4.6560528557666613E-6</v>
      </c>
      <c r="DZ21" s="14">
        <f t="shared" si="67"/>
        <v>3.6703993076118023E-3</v>
      </c>
      <c r="EA21" s="14">
        <f t="shared" si="68"/>
        <v>0.98090191212198208</v>
      </c>
      <c r="EB21" s="14">
        <f t="shared" si="69"/>
        <v>0.93650578895732817</v>
      </c>
      <c r="EC21" s="14">
        <f t="shared" si="70"/>
        <v>-7.9060827512678067E-4</v>
      </c>
      <c r="ED21" s="14">
        <f t="shared" si="71"/>
        <v>-0.93591322172103109</v>
      </c>
      <c r="EE21" s="14">
        <f t="shared" si="72"/>
        <v>0.93645165195396329</v>
      </c>
      <c r="EI21">
        <f t="shared" si="20"/>
        <v>627.73545203234767</v>
      </c>
      <c r="ES21">
        <f t="shared" si="110"/>
        <v>1.8957023535902706</v>
      </c>
      <c r="ET21">
        <f t="shared" si="73"/>
        <v>2.8286634460056321E-2</v>
      </c>
      <c r="EU21">
        <f t="shared" si="111"/>
        <v>1.0551878148492861</v>
      </c>
      <c r="EV21">
        <f t="shared" si="112"/>
        <v>1.3232254504778954E-2</v>
      </c>
      <c r="EX21" s="16"/>
      <c r="EY21" s="16"/>
      <c r="FA21" s="22"/>
      <c r="FB21" s="22"/>
    </row>
    <row r="22" spans="3:158">
      <c r="C22" s="4">
        <f t="shared" si="74"/>
        <v>644.46326677206196</v>
      </c>
      <c r="D22" s="4">
        <f>Sheet8!D22</f>
        <v>678.61535955552802</v>
      </c>
      <c r="E22" s="4">
        <f t="shared" si="21"/>
        <v>678.61525393289946</v>
      </c>
      <c r="F22" s="4">
        <f t="shared" si="22"/>
        <v>1.056226285527373E-4</v>
      </c>
      <c r="G22" s="4">
        <f t="shared" si="0"/>
        <v>661.53931316379499</v>
      </c>
      <c r="I22" s="4">
        <f t="shared" si="1"/>
        <v>661.53931316379499</v>
      </c>
      <c r="M22">
        <f t="shared" si="23"/>
        <v>99.793893854679283</v>
      </c>
      <c r="O22">
        <f t="shared" si="24"/>
        <v>1.2272734155449891</v>
      </c>
      <c r="P22">
        <f t="shared" si="25"/>
        <v>2.4753940857791229E-2</v>
      </c>
      <c r="Q22">
        <f t="shared" si="26"/>
        <v>122.72734155449892</v>
      </c>
      <c r="R22">
        <f t="shared" si="75"/>
        <v>689.11402282851145</v>
      </c>
      <c r="S22">
        <f t="shared" si="27"/>
        <v>371.81930680003808</v>
      </c>
      <c r="T22">
        <f t="shared" si="76"/>
        <v>0.80002061061453211</v>
      </c>
      <c r="U22">
        <f t="shared" si="28"/>
        <v>48.33</v>
      </c>
      <c r="V22">
        <f t="shared" si="29"/>
        <v>1.0227278462874909</v>
      </c>
      <c r="W22">
        <f t="shared" si="30"/>
        <v>49.428436811074434</v>
      </c>
      <c r="X22">
        <f t="shared" si="31"/>
        <v>60.66220647017699</v>
      </c>
      <c r="Y22">
        <f t="shared" si="2"/>
        <v>1.2272734155449891</v>
      </c>
      <c r="Z22">
        <f t="shared" si="32"/>
        <v>49.428436811074434</v>
      </c>
      <c r="AE22">
        <f t="shared" si="113"/>
        <v>0.70015200474882033</v>
      </c>
      <c r="AF22">
        <f t="shared" si="114"/>
        <v>0.84181419599325857</v>
      </c>
      <c r="AG22">
        <f t="shared" si="33"/>
        <v>2.8483750341386509</v>
      </c>
      <c r="AH22">
        <f t="shared" si="3"/>
        <v>0</v>
      </c>
      <c r="AI22">
        <f t="shared" si="4"/>
        <v>2.8483750341386509</v>
      </c>
      <c r="AJ22">
        <f t="shared" si="77"/>
        <v>2.8483750341386509</v>
      </c>
      <c r="AK22">
        <f t="shared" si="5"/>
        <v>0</v>
      </c>
      <c r="AL22">
        <f t="shared" si="6"/>
        <v>30</v>
      </c>
      <c r="AM22">
        <f t="shared" si="78"/>
        <v>30</v>
      </c>
      <c r="AO22">
        <f t="shared" si="79"/>
        <v>0.99181306321408547</v>
      </c>
      <c r="AQ22">
        <f t="shared" si="34"/>
        <v>0.93330132412859979</v>
      </c>
      <c r="AS22">
        <f t="shared" si="7"/>
        <v>0.36558548872576158</v>
      </c>
      <c r="AT22">
        <f t="shared" si="7"/>
        <v>0.19725580744421001</v>
      </c>
      <c r="AU22">
        <f t="shared" si="80"/>
        <v>0.56284129616997158</v>
      </c>
      <c r="AV22">
        <f t="shared" si="35"/>
        <v>0.64953565279147352</v>
      </c>
      <c r="AW22">
        <f t="shared" si="81"/>
        <v>0.35046434720852648</v>
      </c>
      <c r="AX22">
        <f t="shared" si="8"/>
        <v>0.64941543592344986</v>
      </c>
      <c r="AY22">
        <f t="shared" si="82"/>
        <v>0.64941543592344986</v>
      </c>
      <c r="AZ22">
        <f t="shared" si="83"/>
        <v>0.80270621747295012</v>
      </c>
      <c r="BA22">
        <f t="shared" si="84"/>
        <v>0.43310926705542635</v>
      </c>
      <c r="BB22">
        <f t="shared" si="9"/>
        <v>25.858436869628182</v>
      </c>
      <c r="BC22">
        <f t="shared" si="85"/>
        <v>1.3178933963354261E-2</v>
      </c>
      <c r="BD22">
        <f t="shared" si="86"/>
        <v>2.2204342149430528E-3</v>
      </c>
      <c r="BE22">
        <f t="shared" si="87"/>
        <v>0.87453423839971856</v>
      </c>
      <c r="BF22">
        <f t="shared" si="88"/>
        <v>2.5389906048803217E-3</v>
      </c>
      <c r="BG22">
        <f t="shared" si="36"/>
        <v>3.8166252509962304E-3</v>
      </c>
      <c r="BH22">
        <f t="shared" si="37"/>
        <v>20.911132350088128</v>
      </c>
      <c r="BI22">
        <f t="shared" si="89"/>
        <v>1.8251643130077295E-4</v>
      </c>
      <c r="BJ22">
        <f t="shared" si="90"/>
        <v>0.23402529718723269</v>
      </c>
      <c r="BK22">
        <f t="shared" si="91"/>
        <v>1.2243056791324909</v>
      </c>
      <c r="BL22">
        <f t="shared" si="92"/>
        <v>0.43720635972478028</v>
      </c>
      <c r="BM22">
        <f t="shared" si="38"/>
        <v>7.9283557484852084E-5</v>
      </c>
      <c r="BN22">
        <f t="shared" si="93"/>
        <v>1.0830689962401556</v>
      </c>
      <c r="BO22">
        <f t="shared" si="94"/>
        <v>0.99577261613647328</v>
      </c>
      <c r="BP22">
        <f t="shared" si="95"/>
        <v>1.08766698208913</v>
      </c>
      <c r="BQ22">
        <f t="shared" si="39"/>
        <v>0.47553492183202634</v>
      </c>
      <c r="BR22">
        <f t="shared" si="40"/>
        <v>0.47553492183202634</v>
      </c>
      <c r="BS22">
        <f t="shared" si="41"/>
        <v>0.47553492183202634</v>
      </c>
      <c r="BT22">
        <f t="shared" si="10"/>
        <v>18.070319228527072</v>
      </c>
      <c r="BU22">
        <f t="shared" si="11"/>
        <v>0.39541658894044973</v>
      </c>
      <c r="BV22">
        <f t="shared" si="12"/>
        <v>34807.173386493574</v>
      </c>
      <c r="BW22">
        <f t="shared" si="13"/>
        <v>0.17058823712773277</v>
      </c>
      <c r="BX22">
        <f t="shared" si="14"/>
        <v>26933.550427494334</v>
      </c>
      <c r="BY22">
        <f t="shared" si="96"/>
        <v>1.6187778227438283E-4</v>
      </c>
      <c r="BZ22">
        <f t="shared" si="97"/>
        <v>1.8732027229688048E-4</v>
      </c>
      <c r="CA22">
        <f t="shared" si="98"/>
        <v>-3.1497899802732823</v>
      </c>
      <c r="CB22">
        <f t="shared" si="99"/>
        <v>12.495365900924529</v>
      </c>
      <c r="CC22">
        <f t="shared" si="100"/>
        <v>6.4047479575908188E-3</v>
      </c>
      <c r="CD22">
        <f t="shared" si="15"/>
        <v>24.556284142714471</v>
      </c>
      <c r="CE22" s="11">
        <f t="shared" si="16"/>
        <v>2457158428.2517295</v>
      </c>
      <c r="CF22" s="18">
        <f t="shared" si="42"/>
        <v>0.17075993580418738</v>
      </c>
      <c r="CG22" s="18">
        <f t="shared" si="17"/>
        <v>34.151987160837479</v>
      </c>
      <c r="CH22">
        <f t="shared" si="101"/>
        <v>1000</v>
      </c>
      <c r="CI22" s="4">
        <f t="shared" si="18"/>
        <v>678.61525393289946</v>
      </c>
      <c r="CJ22" s="11"/>
      <c r="CK22" s="11"/>
      <c r="CL22" s="11"/>
      <c r="CM22" s="11"/>
      <c r="CN22" s="11"/>
      <c r="CO22" s="11"/>
      <c r="CP22" s="11"/>
      <c r="CQ22" s="13">
        <f t="shared" si="19"/>
        <v>0.99181306321408547</v>
      </c>
      <c r="CR22" s="14">
        <v>0.8</v>
      </c>
      <c r="CS22" s="14">
        <f t="shared" si="102"/>
        <v>0.2019219417809644</v>
      </c>
      <c r="CT22" s="14">
        <f t="shared" si="43"/>
        <v>-8.8480579231421552E-2</v>
      </c>
      <c r="CU22" s="14">
        <f t="shared" si="103"/>
        <v>6.9543649710675417E-3</v>
      </c>
      <c r="CV22" s="14">
        <f t="shared" si="104"/>
        <v>-1.3361269148250617E-5</v>
      </c>
      <c r="CW22" s="14">
        <f t="shared" si="44"/>
        <v>5.6511055027028941E-3</v>
      </c>
      <c r="CX22" s="14">
        <f t="shared" si="45"/>
        <v>0.97103093597793821</v>
      </c>
      <c r="CY22" s="14">
        <f t="shared" si="46"/>
        <v>0.92397454527439382</v>
      </c>
      <c r="CZ22" s="14">
        <f t="shared" si="47"/>
        <v>0.12397454527439378</v>
      </c>
      <c r="DA22" s="14">
        <v>0.85</v>
      </c>
      <c r="DB22" s="14">
        <f t="shared" si="48"/>
        <v>0.19004418049973121</v>
      </c>
      <c r="DC22" s="14">
        <f t="shared" si="49"/>
        <v>-8.3275839276632055E-2</v>
      </c>
      <c r="DD22" s="14">
        <f t="shared" si="50"/>
        <v>6.1602679328487571E-3</v>
      </c>
      <c r="DE22" s="14">
        <f t="shared" si="51"/>
        <v>-9.8674064771283596E-6</v>
      </c>
      <c r="DF22" s="14">
        <f t="shared" si="52"/>
        <v>4.9895001434371745E-3</v>
      </c>
      <c r="DG22" s="14">
        <f t="shared" si="105"/>
        <v>0.97429591629849766</v>
      </c>
      <c r="DH22" s="14">
        <f t="shared" si="106"/>
        <v>0.9277555456768154</v>
      </c>
      <c r="DI22" s="14">
        <f t="shared" si="107"/>
        <v>7.7755545676815419E-2</v>
      </c>
      <c r="DJ22" s="14">
        <f t="shared" si="108"/>
        <v>-0.92437999195156839</v>
      </c>
      <c r="DK22" s="14">
        <f t="shared" si="109"/>
        <v>0.934116430855082</v>
      </c>
      <c r="DL22" s="14">
        <f t="shared" si="53"/>
        <v>0.85</v>
      </c>
      <c r="DM22" s="14">
        <f t="shared" si="54"/>
        <v>0.19004418049973121</v>
      </c>
      <c r="DN22" s="14">
        <f t="shared" si="55"/>
        <v>-8.3275839276632055E-2</v>
      </c>
      <c r="DO22" s="14">
        <f t="shared" si="56"/>
        <v>6.1602679328487571E-3</v>
      </c>
      <c r="DP22" s="14">
        <f t="shared" si="57"/>
        <v>-9.8674064771283596E-6</v>
      </c>
      <c r="DQ22" s="14">
        <f t="shared" si="58"/>
        <v>4.9895001434371745E-3</v>
      </c>
      <c r="DR22" s="14">
        <f t="shared" si="59"/>
        <v>0.97429591629849766</v>
      </c>
      <c r="DS22" s="14">
        <f t="shared" si="60"/>
        <v>0.9277555456768154</v>
      </c>
      <c r="DT22" s="14">
        <f t="shared" si="61"/>
        <v>7.7755545676815419E-2</v>
      </c>
      <c r="DU22" s="14">
        <f t="shared" si="62"/>
        <v>0.934116430855082</v>
      </c>
      <c r="DV22" s="14">
        <f t="shared" si="63"/>
        <v>0.17293085539337047</v>
      </c>
      <c r="DW22" s="14">
        <f t="shared" si="64"/>
        <v>-7.577691714548021E-2</v>
      </c>
      <c r="DX22" s="14">
        <f t="shared" si="65"/>
        <v>5.1007663524869802E-3</v>
      </c>
      <c r="DY22" s="14">
        <f t="shared" si="66"/>
        <v>-6.1559146677973212E-6</v>
      </c>
      <c r="DZ22" s="14">
        <f t="shared" si="67"/>
        <v>4.113325076052666E-3</v>
      </c>
      <c r="EA22" s="14">
        <f t="shared" si="68"/>
        <v>0.97866922558699909</v>
      </c>
      <c r="EB22" s="14">
        <f t="shared" si="69"/>
        <v>0.93335558978844269</v>
      </c>
      <c r="EC22" s="14">
        <f t="shared" si="70"/>
        <v>-7.6084106663931728E-4</v>
      </c>
      <c r="ED22" s="14">
        <f t="shared" si="71"/>
        <v>-0.93342508645813571</v>
      </c>
      <c r="EE22" s="14">
        <f t="shared" si="72"/>
        <v>0.93330132412859979</v>
      </c>
      <c r="EI22">
        <f t="shared" si="20"/>
        <v>661.53931316379499</v>
      </c>
      <c r="ES22">
        <f t="shared" si="110"/>
        <v>2.0045878195615896</v>
      </c>
      <c r="ET22">
        <f t="shared" si="73"/>
        <v>2.9911363873991154E-2</v>
      </c>
      <c r="EU22">
        <f t="shared" si="111"/>
        <v>1.0594105732018118</v>
      </c>
      <c r="EV22">
        <f t="shared" si="112"/>
        <v>1.3285208692125005E-2</v>
      </c>
      <c r="EX22" s="16"/>
      <c r="EY22" s="16"/>
      <c r="FA22" s="22"/>
      <c r="FB22" s="22"/>
    </row>
    <row r="23" spans="3:158">
      <c r="C23" s="4">
        <f t="shared" si="74"/>
        <v>678.61525393289946</v>
      </c>
      <c r="D23" s="4">
        <f>Sheet8!D23</f>
        <v>713.47968136892723</v>
      </c>
      <c r="E23" s="4">
        <f t="shared" si="21"/>
        <v>713.47943744129839</v>
      </c>
      <c r="F23" s="4">
        <f t="shared" si="22"/>
        <v>2.4392762884417607E-4</v>
      </c>
      <c r="G23" s="4">
        <f t="shared" si="0"/>
        <v>696.0474676509134</v>
      </c>
      <c r="I23" s="4">
        <f t="shared" si="1"/>
        <v>696.0474676509134</v>
      </c>
      <c r="M23">
        <f t="shared" si="23"/>
        <v>105.50094852163875</v>
      </c>
      <c r="O23">
        <f t="shared" si="24"/>
        <v>1.2263545839388705</v>
      </c>
      <c r="P23">
        <f t="shared" si="25"/>
        <v>2.344656796417631E-2</v>
      </c>
      <c r="Q23">
        <f t="shared" si="26"/>
        <v>122.63545839388705</v>
      </c>
      <c r="R23">
        <f t="shared" si="75"/>
        <v>688.59809888167581</v>
      </c>
      <c r="S23">
        <f t="shared" si="27"/>
        <v>338.80068312464084</v>
      </c>
      <c r="T23">
        <f t="shared" si="76"/>
        <v>0.7994499051478362</v>
      </c>
      <c r="U23">
        <f t="shared" si="28"/>
        <v>48.33</v>
      </c>
      <c r="V23">
        <f t="shared" si="29"/>
        <v>1.0219621532823921</v>
      </c>
      <c r="W23">
        <f t="shared" si="30"/>
        <v>49.391430868138009</v>
      </c>
      <c r="X23">
        <f t="shared" si="31"/>
        <v>60.571407652440875</v>
      </c>
      <c r="Y23">
        <f t="shared" si="2"/>
        <v>1.2263545839388705</v>
      </c>
      <c r="Z23">
        <f t="shared" si="32"/>
        <v>49.391430868138009</v>
      </c>
      <c r="AE23">
        <f t="shared" si="113"/>
        <v>0.69006984931718907</v>
      </c>
      <c r="AF23">
        <f t="shared" si="114"/>
        <v>0.83541107625264954</v>
      </c>
      <c r="AG23">
        <f t="shared" si="33"/>
        <v>2.7775542480611262</v>
      </c>
      <c r="AH23">
        <f t="shared" si="3"/>
        <v>0</v>
      </c>
      <c r="AI23">
        <f t="shared" si="4"/>
        <v>2.7775542480611262</v>
      </c>
      <c r="AJ23">
        <f t="shared" si="77"/>
        <v>2.7775542480611262</v>
      </c>
      <c r="AK23">
        <f t="shared" si="5"/>
        <v>0</v>
      </c>
      <c r="AL23">
        <f t="shared" si="6"/>
        <v>30</v>
      </c>
      <c r="AM23">
        <f t="shared" si="78"/>
        <v>30</v>
      </c>
      <c r="AO23">
        <f t="shared" si="79"/>
        <v>1.0435494267629886</v>
      </c>
      <c r="AQ23">
        <f t="shared" si="34"/>
        <v>0.93012220771514609</v>
      </c>
      <c r="AS23">
        <f t="shared" si="7"/>
        <v>0.36531178321114288</v>
      </c>
      <c r="AT23">
        <f t="shared" si="7"/>
        <v>0.17973892449953358</v>
      </c>
      <c r="AU23">
        <f t="shared" si="80"/>
        <v>0.54505070771067643</v>
      </c>
      <c r="AV23">
        <f t="shared" si="35"/>
        <v>0.67023449019179615</v>
      </c>
      <c r="AW23">
        <f t="shared" si="81"/>
        <v>0.32976550980820385</v>
      </c>
      <c r="AX23">
        <f t="shared" si="8"/>
        <v>0.67564557139285997</v>
      </c>
      <c r="AY23">
        <f t="shared" si="82"/>
        <v>0.67564557139285997</v>
      </c>
      <c r="AZ23">
        <f t="shared" si="83"/>
        <v>0.8019550779986</v>
      </c>
      <c r="BA23">
        <f t="shared" si="84"/>
        <v>0.39457403193889434</v>
      </c>
      <c r="BB23">
        <f t="shared" si="9"/>
        <v>25.848755246322728</v>
      </c>
      <c r="BC23">
        <f t="shared" si="85"/>
        <v>1.2853665038492865E-2</v>
      </c>
      <c r="BD23">
        <f t="shared" si="86"/>
        <v>2.2147588739126673E-3</v>
      </c>
      <c r="BE23">
        <f t="shared" si="87"/>
        <v>0.87745907100838416</v>
      </c>
      <c r="BF23">
        <f t="shared" si="88"/>
        <v>2.5240594656653851E-3</v>
      </c>
      <c r="BG23">
        <f t="shared" si="36"/>
        <v>3.7906302385476384E-3</v>
      </c>
      <c r="BH23">
        <f t="shared" si="37"/>
        <v>19.81277260831946</v>
      </c>
      <c r="BI23">
        <f t="shared" si="89"/>
        <v>1.9132255305630158E-4</v>
      </c>
      <c r="BJ23">
        <f t="shared" si="90"/>
        <v>0.24631892201362904</v>
      </c>
      <c r="BK23">
        <f t="shared" si="91"/>
        <v>1.2363447563219778</v>
      </c>
      <c r="BL23">
        <f t="shared" si="92"/>
        <v>0.44635365155236911</v>
      </c>
      <c r="BM23">
        <f t="shared" si="38"/>
        <v>7.1604107159629708E-5</v>
      </c>
      <c r="BN23">
        <f t="shared" si="93"/>
        <v>1.0836034498573544</v>
      </c>
      <c r="BO23">
        <f t="shared" si="94"/>
        <v>0.99618124894924365</v>
      </c>
      <c r="BP23">
        <f t="shared" si="95"/>
        <v>1.0877573242824259</v>
      </c>
      <c r="BQ23">
        <f t="shared" si="39"/>
        <v>0.48552445369629532</v>
      </c>
      <c r="BR23">
        <f t="shared" si="40"/>
        <v>0.48552445369629532</v>
      </c>
      <c r="BS23">
        <f t="shared" si="41"/>
        <v>0.48552445369629532</v>
      </c>
      <c r="BT23">
        <f t="shared" si="10"/>
        <v>18.043271685789382</v>
      </c>
      <c r="BU23">
        <f t="shared" si="11"/>
        <v>0.3804053790213397</v>
      </c>
      <c r="BV23">
        <f t="shared" si="12"/>
        <v>34727.894320085616</v>
      </c>
      <c r="BW23">
        <f t="shared" si="13"/>
        <v>0.17818002705183408</v>
      </c>
      <c r="BX23">
        <f t="shared" si="14"/>
        <v>25727.249715355323</v>
      </c>
      <c r="BY23">
        <f t="shared" si="96"/>
        <v>1.6187778227438283E-4</v>
      </c>
      <c r="BZ23">
        <f t="shared" si="97"/>
        <v>1.9610335561786731E-4</v>
      </c>
      <c r="CA23">
        <f t="shared" si="98"/>
        <v>-3.1342483360934437</v>
      </c>
      <c r="CB23">
        <f t="shared" si="99"/>
        <v>12.439401948260274</v>
      </c>
      <c r="CC23">
        <f t="shared" si="100"/>
        <v>6.4625065700017036E-3</v>
      </c>
      <c r="CD23">
        <f t="shared" si="15"/>
        <v>25.069600478575047</v>
      </c>
      <c r="CE23" s="11">
        <f t="shared" si="16"/>
        <v>2417501427.1152759</v>
      </c>
      <c r="CF23" s="18">
        <f t="shared" si="42"/>
        <v>0.17432091754199489</v>
      </c>
      <c r="CG23" s="18">
        <f t="shared" si="17"/>
        <v>34.86418350839898</v>
      </c>
      <c r="CH23">
        <f t="shared" si="101"/>
        <v>1200</v>
      </c>
      <c r="CI23" s="4">
        <f t="shared" si="18"/>
        <v>713.47943744129839</v>
      </c>
      <c r="CJ23" s="11"/>
      <c r="CK23" s="11"/>
      <c r="CL23" s="11"/>
      <c r="CM23" s="11"/>
      <c r="CN23" s="11"/>
      <c r="CO23" s="11"/>
      <c r="CP23" s="11"/>
      <c r="CQ23" s="13">
        <f t="shared" si="19"/>
        <v>1.0435494267629886</v>
      </c>
      <c r="CR23" s="14">
        <v>0.8</v>
      </c>
      <c r="CS23" s="14">
        <f t="shared" si="102"/>
        <v>0.21245488127928749</v>
      </c>
      <c r="CT23" s="14">
        <f t="shared" si="43"/>
        <v>-9.3096029041388681E-2</v>
      </c>
      <c r="CU23" s="14">
        <f t="shared" si="103"/>
        <v>7.6988149075060052E-3</v>
      </c>
      <c r="CV23" s="14">
        <f t="shared" si="104"/>
        <v>-1.7229144411624363E-5</v>
      </c>
      <c r="CW23" s="14">
        <f t="shared" si="44"/>
        <v>6.275169108142205E-3</v>
      </c>
      <c r="CX23" s="14">
        <f t="shared" si="45"/>
        <v>0.96798002019427476</v>
      </c>
      <c r="CY23" s="14">
        <f t="shared" si="46"/>
        <v>0.92069425333055088</v>
      </c>
      <c r="CZ23" s="14">
        <f t="shared" si="47"/>
        <v>0.12069425333055084</v>
      </c>
      <c r="DA23" s="14">
        <v>0.85</v>
      </c>
      <c r="DB23" s="14">
        <f t="shared" si="48"/>
        <v>0.19995753532168237</v>
      </c>
      <c r="DC23" s="14">
        <f t="shared" si="49"/>
        <v>-8.7619792038954064E-2</v>
      </c>
      <c r="DD23" s="14">
        <f t="shared" si="50"/>
        <v>6.8197114751610303E-3</v>
      </c>
      <c r="DE23" s="14">
        <f t="shared" si="51"/>
        <v>-1.272386397402234E-5</v>
      </c>
      <c r="DF23" s="14">
        <f t="shared" si="52"/>
        <v>5.5386220630382049E-3</v>
      </c>
      <c r="DG23" s="14">
        <f t="shared" si="105"/>
        <v>0.97158380100501573</v>
      </c>
      <c r="DH23" s="14">
        <f t="shared" si="106"/>
        <v>0.92459387877651789</v>
      </c>
      <c r="DI23" s="14">
        <f t="shared" si="107"/>
        <v>7.4593878776517908E-2</v>
      </c>
      <c r="DJ23" s="14">
        <f t="shared" si="108"/>
        <v>-0.92200749108065982</v>
      </c>
      <c r="DK23" s="14">
        <f t="shared" si="109"/>
        <v>0.9309037665074591</v>
      </c>
      <c r="DL23" s="14">
        <f t="shared" si="53"/>
        <v>0.85</v>
      </c>
      <c r="DM23" s="14">
        <f t="shared" si="54"/>
        <v>0.19995753532168237</v>
      </c>
      <c r="DN23" s="14">
        <f t="shared" si="55"/>
        <v>-8.7619792038954064E-2</v>
      </c>
      <c r="DO23" s="14">
        <f t="shared" si="56"/>
        <v>6.8197114751610303E-3</v>
      </c>
      <c r="DP23" s="14">
        <f t="shared" si="57"/>
        <v>-1.272386397402234E-5</v>
      </c>
      <c r="DQ23" s="14">
        <f t="shared" si="58"/>
        <v>5.5386220630382057E-3</v>
      </c>
      <c r="DR23" s="14">
        <f t="shared" si="59"/>
        <v>0.97158380100501573</v>
      </c>
      <c r="DS23" s="14">
        <f t="shared" si="60"/>
        <v>0.92459387877651789</v>
      </c>
      <c r="DT23" s="14">
        <f t="shared" si="61"/>
        <v>7.4593878776517908E-2</v>
      </c>
      <c r="DU23" s="14">
        <f t="shared" si="62"/>
        <v>0.9309037665074591</v>
      </c>
      <c r="DV23" s="14">
        <f t="shared" si="63"/>
        <v>0.18257945787575469</v>
      </c>
      <c r="DW23" s="14">
        <f t="shared" si="64"/>
        <v>-8.0004857550991751E-2</v>
      </c>
      <c r="DX23" s="14">
        <f t="shared" si="65"/>
        <v>5.6858353278192624E-3</v>
      </c>
      <c r="DY23" s="14">
        <f t="shared" si="66"/>
        <v>-8.0758772397815685E-6</v>
      </c>
      <c r="DZ23" s="14">
        <f t="shared" si="67"/>
        <v>4.5962328081472718E-3</v>
      </c>
      <c r="EA23" s="14">
        <f t="shared" si="68"/>
        <v>0.97625181240423875</v>
      </c>
      <c r="EB23" s="14">
        <f t="shared" si="69"/>
        <v>0.93017613426325296</v>
      </c>
      <c r="EC23" s="14">
        <f t="shared" si="70"/>
        <v>-7.2763224420613337E-4</v>
      </c>
      <c r="ED23" s="14">
        <f t="shared" si="71"/>
        <v>-0.93100129045017443</v>
      </c>
      <c r="EE23" s="14">
        <f t="shared" si="72"/>
        <v>0.93012220771514609</v>
      </c>
      <c r="EI23">
        <f t="shared" si="20"/>
        <v>696.0474676509134</v>
      </c>
      <c r="ES23">
        <f t="shared" si="110"/>
        <v>2.1164329322685296</v>
      </c>
      <c r="ET23">
        <f t="shared" si="73"/>
        <v>3.1580255518976051E-2</v>
      </c>
      <c r="EU23">
        <f t="shared" si="111"/>
        <v>1.0638344989459196</v>
      </c>
      <c r="EV23">
        <f t="shared" si="112"/>
        <v>1.3340685556558509E-2</v>
      </c>
      <c r="EX23" s="16"/>
      <c r="EY23" s="16"/>
      <c r="FA23" s="22"/>
      <c r="FB23" s="22"/>
    </row>
    <row r="24" spans="3:158">
      <c r="C24" s="4">
        <f t="shared" si="74"/>
        <v>713.47943744129839</v>
      </c>
      <c r="D24" s="4">
        <f>Sheet8!D24</f>
        <v>749.07523300320258</v>
      </c>
      <c r="E24" s="4">
        <f t="shared" si="21"/>
        <v>749.07475212706618</v>
      </c>
      <c r="F24" s="4">
        <f t="shared" si="22"/>
        <v>4.8087613640745985E-4</v>
      </c>
      <c r="G24" s="4">
        <f t="shared" si="0"/>
        <v>731.27733522225049</v>
      </c>
      <c r="I24" s="4">
        <f t="shared" si="1"/>
        <v>731.27733522225049</v>
      </c>
      <c r="M24">
        <f t="shared" si="23"/>
        <v>111.35477709081687</v>
      </c>
      <c r="O24">
        <f t="shared" si="24"/>
        <v>1.2254172452701499</v>
      </c>
      <c r="P24">
        <f t="shared" si="25"/>
        <v>2.2240092088087606E-2</v>
      </c>
      <c r="Q24">
        <f t="shared" si="26"/>
        <v>122.54172452701499</v>
      </c>
      <c r="R24">
        <f t="shared" si="75"/>
        <v>688.07178321918923</v>
      </c>
      <c r="S24">
        <f t="shared" si="27"/>
        <v>308.34825250736662</v>
      </c>
      <c r="T24">
        <f t="shared" si="76"/>
        <v>0.79886452229091831</v>
      </c>
      <c r="U24">
        <f t="shared" si="28"/>
        <v>48.33</v>
      </c>
      <c r="V24">
        <f t="shared" si="29"/>
        <v>1.0211810377251249</v>
      </c>
      <c r="W24">
        <f t="shared" si="30"/>
        <v>49.353679553255283</v>
      </c>
      <c r="X24">
        <f t="shared" si="31"/>
        <v>60.478850042095814</v>
      </c>
      <c r="Y24">
        <f t="shared" si="2"/>
        <v>1.2254172452701499</v>
      </c>
      <c r="Z24">
        <f t="shared" si="32"/>
        <v>49.353679553255283</v>
      </c>
      <c r="AE24">
        <f t="shared" si="113"/>
        <v>0.68015980044235769</v>
      </c>
      <c r="AF24">
        <f t="shared" si="114"/>
        <v>0.82903909315302649</v>
      </c>
      <c r="AG24">
        <f t="shared" si="33"/>
        <v>2.7087421226168837</v>
      </c>
      <c r="AH24">
        <f t="shared" si="3"/>
        <v>0</v>
      </c>
      <c r="AI24">
        <f t="shared" si="4"/>
        <v>2.7087421226168837</v>
      </c>
      <c r="AJ24">
        <f t="shared" si="77"/>
        <v>2.7087421226168837</v>
      </c>
      <c r="AK24">
        <f t="shared" si="5"/>
        <v>0</v>
      </c>
      <c r="AL24">
        <f t="shared" si="6"/>
        <v>30</v>
      </c>
      <c r="AM24">
        <f t="shared" si="78"/>
        <v>30</v>
      </c>
      <c r="AO24">
        <f t="shared" si="79"/>
        <v>1.0963678189239137</v>
      </c>
      <c r="AQ24">
        <f t="shared" si="34"/>
        <v>0.92691640700297273</v>
      </c>
      <c r="AS24">
        <f t="shared" si="7"/>
        <v>0.36503256473303908</v>
      </c>
      <c r="AT24">
        <f t="shared" si="7"/>
        <v>0.16358344607172917</v>
      </c>
      <c r="AU24">
        <f t="shared" si="80"/>
        <v>0.52861601080476828</v>
      </c>
      <c r="AV24">
        <f t="shared" si="35"/>
        <v>0.69054390573095059</v>
      </c>
      <c r="AW24">
        <f t="shared" si="81"/>
        <v>0.30945609426904941</v>
      </c>
      <c r="AX24">
        <f t="shared" si="8"/>
        <v>0.69912805254123123</v>
      </c>
      <c r="AY24">
        <f t="shared" si="82"/>
        <v>0.69912805254123123</v>
      </c>
      <c r="AZ24">
        <f t="shared" si="83"/>
        <v>0.80118895407053758</v>
      </c>
      <c r="BA24">
        <f t="shared" si="84"/>
        <v>0.35903988499577433</v>
      </c>
      <c r="BB24">
        <f t="shared" si="9"/>
        <v>25.838874878255144</v>
      </c>
      <c r="BC24">
        <f t="shared" si="85"/>
        <v>1.2537620133717826E-2</v>
      </c>
      <c r="BD24">
        <f t="shared" si="86"/>
        <v>2.2091489017970469E-3</v>
      </c>
      <c r="BE24">
        <f t="shared" si="87"/>
        <v>0.88030999331170856</v>
      </c>
      <c r="BF24">
        <f t="shared" si="88"/>
        <v>2.5095124655875743E-3</v>
      </c>
      <c r="BG24">
        <f t="shared" si="36"/>
        <v>3.7651831716253126E-3</v>
      </c>
      <c r="BH24">
        <f t="shared" si="37"/>
        <v>18.759116593164478</v>
      </c>
      <c r="BI24">
        <f t="shared" si="89"/>
        <v>2.0071217921835855E-4</v>
      </c>
      <c r="BJ24">
        <f t="shared" si="90"/>
        <v>0.25955177170080318</v>
      </c>
      <c r="BK24">
        <f t="shared" si="91"/>
        <v>1.2493049384257047</v>
      </c>
      <c r="BL24">
        <f t="shared" si="92"/>
        <v>0.45580362049190049</v>
      </c>
      <c r="BM24">
        <f t="shared" si="38"/>
        <v>6.4595004860982643E-5</v>
      </c>
      <c r="BN24">
        <f t="shared" si="93"/>
        <v>1.0840914904488554</v>
      </c>
      <c r="BO24">
        <f t="shared" si="94"/>
        <v>0.99655436782534823</v>
      </c>
      <c r="BP24">
        <f t="shared" si="95"/>
        <v>1.0878397862171114</v>
      </c>
      <c r="BQ24">
        <f t="shared" si="39"/>
        <v>0.49584131307289442</v>
      </c>
      <c r="BR24">
        <f t="shared" si="40"/>
        <v>0.49584131307289442</v>
      </c>
      <c r="BS24">
        <f t="shared" si="41"/>
        <v>0.49584131307289442</v>
      </c>
      <c r="BT24">
        <f t="shared" si="10"/>
        <v>18.015700226337326</v>
      </c>
      <c r="BU24">
        <f t="shared" si="11"/>
        <v>0.36500823236477403</v>
      </c>
      <c r="BV24">
        <f t="shared" si="12"/>
        <v>34646.900216315109</v>
      </c>
      <c r="BW24">
        <f t="shared" si="13"/>
        <v>0.18634940893210297</v>
      </c>
      <c r="BX24">
        <f t="shared" si="14"/>
        <v>24542.019503909058</v>
      </c>
      <c r="BY24">
        <f t="shared" si="96"/>
        <v>1.6187778227438283E-4</v>
      </c>
      <c r="BZ24">
        <f t="shared" si="97"/>
        <v>2.0557395446598841E-4</v>
      </c>
      <c r="CA24">
        <f t="shared" si="98"/>
        <v>-3.118165757536858</v>
      </c>
      <c r="CB24">
        <f t="shared" si="99"/>
        <v>12.381372672374397</v>
      </c>
      <c r="CC24">
        <f t="shared" si="100"/>
        <v>6.5232257486718603E-3</v>
      </c>
      <c r="CD24">
        <f t="shared" si="15"/>
        <v>25.596536388199304</v>
      </c>
      <c r="CE24" s="11">
        <f t="shared" si="16"/>
        <v>2378845455.0806079</v>
      </c>
      <c r="CF24" s="18">
        <f t="shared" si="42"/>
        <v>0.17797657342883888</v>
      </c>
      <c r="CG24" s="18">
        <f t="shared" si="17"/>
        <v>35.595314685767775</v>
      </c>
      <c r="CH24">
        <f t="shared" si="101"/>
        <v>1400</v>
      </c>
      <c r="CI24" s="4">
        <f t="shared" si="18"/>
        <v>749.07475212706618</v>
      </c>
      <c r="CJ24" s="11"/>
      <c r="CK24" s="11"/>
      <c r="CL24" s="11"/>
      <c r="CM24" s="11"/>
      <c r="CN24" s="11"/>
      <c r="CO24" s="11"/>
      <c r="CP24" s="11"/>
      <c r="CQ24" s="13">
        <f t="shared" si="19"/>
        <v>1.0963678189239137</v>
      </c>
      <c r="CR24" s="14">
        <v>0.8</v>
      </c>
      <c r="CS24" s="14">
        <f t="shared" si="102"/>
        <v>0.22320810958656617</v>
      </c>
      <c r="CT24" s="14">
        <f t="shared" si="43"/>
        <v>-9.7808007644822614E-2</v>
      </c>
      <c r="CU24" s="14">
        <f t="shared" si="103"/>
        <v>8.4978760030872801E-3</v>
      </c>
      <c r="CV24" s="14">
        <f t="shared" si="104"/>
        <v>-2.2053625185023197E-5</v>
      </c>
      <c r="CW24" s="14">
        <f t="shared" si="44"/>
        <v>6.9491281517742648E-3</v>
      </c>
      <c r="CX24" s="14">
        <f t="shared" si="45"/>
        <v>0.9647159616840344</v>
      </c>
      <c r="CY24" s="14">
        <f t="shared" si="46"/>
        <v>0.91741585683125415</v>
      </c>
      <c r="CZ24" s="14">
        <f t="shared" si="47"/>
        <v>0.11741585683125411</v>
      </c>
      <c r="DA24" s="14">
        <v>0.85</v>
      </c>
      <c r="DB24" s="14">
        <f t="shared" si="48"/>
        <v>0.21007822078735638</v>
      </c>
      <c r="DC24" s="14">
        <f t="shared" si="49"/>
        <v>-9.2054595430421285E-2</v>
      </c>
      <c r="DD24" s="14">
        <f t="shared" si="50"/>
        <v>7.5275303003126074E-3</v>
      </c>
      <c r="DE24" s="14">
        <f t="shared" si="51"/>
        <v>-1.6286782459086293E-5</v>
      </c>
      <c r="DF24" s="14">
        <f t="shared" si="52"/>
        <v>6.1312556470594455E-3</v>
      </c>
      <c r="DG24" s="14">
        <f t="shared" si="105"/>
        <v>0.96868113118600696</v>
      </c>
      <c r="DH24" s="14">
        <f t="shared" si="106"/>
        <v>0.92142845330813461</v>
      </c>
      <c r="DI24" s="14">
        <f t="shared" si="107"/>
        <v>7.1428453308134632E-2</v>
      </c>
      <c r="DJ24" s="14">
        <f t="shared" si="108"/>
        <v>-0.91974807046239071</v>
      </c>
      <c r="DK24" s="14">
        <f t="shared" si="109"/>
        <v>0.92766088954361703</v>
      </c>
      <c r="DL24" s="14">
        <f t="shared" si="53"/>
        <v>0.85</v>
      </c>
      <c r="DM24" s="14">
        <f t="shared" si="54"/>
        <v>0.21007822078735638</v>
      </c>
      <c r="DN24" s="14">
        <f t="shared" si="55"/>
        <v>-9.2054595430421285E-2</v>
      </c>
      <c r="DO24" s="14">
        <f t="shared" si="56"/>
        <v>7.5275303003126074E-3</v>
      </c>
      <c r="DP24" s="14">
        <f t="shared" si="57"/>
        <v>-1.6286782459086293E-5</v>
      </c>
      <c r="DQ24" s="14">
        <f t="shared" si="58"/>
        <v>6.1312556470594455E-3</v>
      </c>
      <c r="DR24" s="14">
        <f t="shared" si="59"/>
        <v>0.96868113118600696</v>
      </c>
      <c r="DS24" s="14">
        <f t="shared" si="60"/>
        <v>0.92142845330813461</v>
      </c>
      <c r="DT24" s="14">
        <f t="shared" si="61"/>
        <v>7.1428453308134632E-2</v>
      </c>
      <c r="DU24" s="14">
        <f t="shared" si="62"/>
        <v>0.92766088954361703</v>
      </c>
      <c r="DV24" s="14">
        <f t="shared" si="63"/>
        <v>0.19249112437746793</v>
      </c>
      <c r="DW24" s="14">
        <f t="shared" si="64"/>
        <v>-8.4348070504894429E-2</v>
      </c>
      <c r="DX24" s="14">
        <f t="shared" si="65"/>
        <v>6.319924204386154E-3</v>
      </c>
      <c r="DY24" s="14">
        <f t="shared" si="66"/>
        <v>-1.0519223659240641E-5</v>
      </c>
      <c r="DZ24" s="14">
        <f t="shared" si="67"/>
        <v>5.1221804534117045E-3</v>
      </c>
      <c r="EA24" s="14">
        <f t="shared" si="68"/>
        <v>0.97363859888563764</v>
      </c>
      <c r="EB24" s="14">
        <f t="shared" si="69"/>
        <v>0.92696952552305012</v>
      </c>
      <c r="EC24" s="14">
        <f t="shared" si="70"/>
        <v>-6.9136402056690915E-4</v>
      </c>
      <c r="ED24" s="14">
        <f t="shared" si="71"/>
        <v>-0.92865041531872417</v>
      </c>
      <c r="EE24" s="14">
        <f t="shared" si="72"/>
        <v>0.92691640700297273</v>
      </c>
      <c r="EI24">
        <f t="shared" si="20"/>
        <v>731.27733522225049</v>
      </c>
      <c r="ES24">
        <f t="shared" si="110"/>
        <v>2.2313274425379372</v>
      </c>
      <c r="ET24">
        <f t="shared" si="73"/>
        <v>3.3294648607797614E-2</v>
      </c>
      <c r="EU24">
        <f t="shared" si="111"/>
        <v>1.0684684052655602</v>
      </c>
      <c r="EV24">
        <f t="shared" si="112"/>
        <v>1.3398795617070859E-2</v>
      </c>
      <c r="EX24" s="16"/>
      <c r="EY24" s="16"/>
      <c r="FA24" s="22"/>
      <c r="FB24" s="22"/>
    </row>
    <row r="25" spans="3:158">
      <c r="C25" s="4">
        <f t="shared" si="74"/>
        <v>749.07475212706618</v>
      </c>
      <c r="D25" s="4">
        <f>Sheet8!D25</f>
        <v>785.4244307671936</v>
      </c>
      <c r="E25" s="4">
        <f t="shared" si="21"/>
        <v>785.42358063551023</v>
      </c>
      <c r="F25" s="4">
        <f t="shared" si="22"/>
        <v>8.5013168336445233E-4</v>
      </c>
      <c r="G25" s="4">
        <f t="shared" si="0"/>
        <v>767.24959144712989</v>
      </c>
      <c r="I25" s="4">
        <f t="shared" si="1"/>
        <v>767.24959144712989</v>
      </c>
      <c r="M25">
        <f t="shared" si="23"/>
        <v>117.35929094247739</v>
      </c>
      <c r="O25">
        <f t="shared" si="24"/>
        <v>1.2244608935752286</v>
      </c>
      <c r="P25">
        <f t="shared" si="25"/>
        <v>2.1123498554649383E-2</v>
      </c>
      <c r="Q25">
        <f t="shared" si="26"/>
        <v>122.44608935752285</v>
      </c>
      <c r="R25">
        <f t="shared" si="75"/>
        <v>687.53479174249082</v>
      </c>
      <c r="S25">
        <f t="shared" si="27"/>
        <v>280.18358260642475</v>
      </c>
      <c r="T25">
        <f t="shared" si="76"/>
        <v>0.79826407090575235</v>
      </c>
      <c r="U25">
        <f t="shared" si="28"/>
        <v>48.33</v>
      </c>
      <c r="V25">
        <f t="shared" si="29"/>
        <v>1.0203840779793572</v>
      </c>
      <c r="W25">
        <f t="shared" si="30"/>
        <v>49.315162488742331</v>
      </c>
      <c r="X25">
        <f t="shared" si="31"/>
        <v>60.38448792777303</v>
      </c>
      <c r="Y25">
        <f t="shared" si="2"/>
        <v>1.2244608935752286</v>
      </c>
      <c r="Z25">
        <f t="shared" si="32"/>
        <v>49.315162488742331</v>
      </c>
      <c r="AE25">
        <f t="shared" si="113"/>
        <v>0.67041758596630119</v>
      </c>
      <c r="AF25">
        <f t="shared" si="114"/>
        <v>0.82269847978158417</v>
      </c>
      <c r="AG25">
        <f t="shared" si="33"/>
        <v>2.6418734599151317</v>
      </c>
      <c r="AH25">
        <f t="shared" si="3"/>
        <v>0</v>
      </c>
      <c r="AI25">
        <f t="shared" si="4"/>
        <v>2.6418734599151317</v>
      </c>
      <c r="AJ25">
        <f t="shared" si="77"/>
        <v>2.6418734599151317</v>
      </c>
      <c r="AK25">
        <f t="shared" si="5"/>
        <v>0</v>
      </c>
      <c r="AL25">
        <f t="shared" si="6"/>
        <v>30</v>
      </c>
      <c r="AM25">
        <f t="shared" si="78"/>
        <v>30</v>
      </c>
      <c r="AO25">
        <f t="shared" si="79"/>
        <v>1.1502992375519188</v>
      </c>
      <c r="AQ25">
        <f t="shared" si="34"/>
        <v>0.92368606155185118</v>
      </c>
      <c r="AS25">
        <f t="shared" si="7"/>
        <v>0.36474768257283491</v>
      </c>
      <c r="AT25">
        <f t="shared" si="7"/>
        <v>0.14864165956117092</v>
      </c>
      <c r="AU25">
        <f t="shared" si="80"/>
        <v>0.51338934213400589</v>
      </c>
      <c r="AV25">
        <f t="shared" si="35"/>
        <v>0.71046991559405559</v>
      </c>
      <c r="AW25">
        <f t="shared" si="81"/>
        <v>0.28953008440594441</v>
      </c>
      <c r="AX25">
        <f t="shared" si="8"/>
        <v>0.72024288500637934</v>
      </c>
      <c r="AY25">
        <f t="shared" si="82"/>
        <v>0.72024288500637934</v>
      </c>
      <c r="AZ25">
        <f t="shared" si="83"/>
        <v>0.80040744102353245</v>
      </c>
      <c r="BA25">
        <f t="shared" si="84"/>
        <v>0.32618134684129352</v>
      </c>
      <c r="BB25">
        <f t="shared" si="9"/>
        <v>25.828790200946081</v>
      </c>
      <c r="BC25">
        <f t="shared" si="85"/>
        <v>1.2230500372263673E-2</v>
      </c>
      <c r="BD25">
        <f t="shared" si="86"/>
        <v>2.203606203384161E-3</v>
      </c>
      <c r="BE25">
        <f t="shared" si="87"/>
        <v>0.88308888393369567</v>
      </c>
      <c r="BF25">
        <f t="shared" si="88"/>
        <v>2.4953390802160895E-3</v>
      </c>
      <c r="BG25">
        <f t="shared" si="36"/>
        <v>3.7402659553979105E-3</v>
      </c>
      <c r="BH25">
        <f t="shared" si="37"/>
        <v>17.744950535542159</v>
      </c>
      <c r="BI25">
        <f t="shared" si="89"/>
        <v>2.1077917055369435E-4</v>
      </c>
      <c r="BJ25">
        <f t="shared" si="90"/>
        <v>0.27388212054408118</v>
      </c>
      <c r="BK25">
        <f t="shared" si="91"/>
        <v>1.2633415126826986</v>
      </c>
      <c r="BL25">
        <f t="shared" si="92"/>
        <v>0.46560909748200618</v>
      </c>
      <c r="BM25">
        <f t="shared" si="38"/>
        <v>5.8181542210626032E-5</v>
      </c>
      <c r="BN25">
        <f t="shared" si="93"/>
        <v>1.0845382576606846</v>
      </c>
      <c r="BO25">
        <f t="shared" si="94"/>
        <v>0.99689590926366423</v>
      </c>
      <c r="BP25">
        <f t="shared" si="95"/>
        <v>1.087915245295525</v>
      </c>
      <c r="BQ25">
        <f t="shared" si="39"/>
        <v>0.50654323549896474</v>
      </c>
      <c r="BR25">
        <f t="shared" si="40"/>
        <v>0.50654323549896474</v>
      </c>
      <c r="BS25">
        <f t="shared" si="41"/>
        <v>0.50654323549896474</v>
      </c>
      <c r="BT25">
        <f t="shared" si="10"/>
        <v>17.987591233471562</v>
      </c>
      <c r="BU25">
        <f t="shared" si="11"/>
        <v>0.34921448429014096</v>
      </c>
      <c r="BV25">
        <f t="shared" si="12"/>
        <v>34564.145305752092</v>
      </c>
      <c r="BW25">
        <f t="shared" si="13"/>
        <v>0.19519823758378801</v>
      </c>
      <c r="BX25">
        <f t="shared" si="14"/>
        <v>23373.506015395542</v>
      </c>
      <c r="BY25">
        <f t="shared" si="96"/>
        <v>1.6187778227438283E-4</v>
      </c>
      <c r="BZ25">
        <f t="shared" si="97"/>
        <v>2.1585122902301665E-4</v>
      </c>
      <c r="CA25">
        <f t="shared" si="98"/>
        <v>-3.1014422438233415</v>
      </c>
      <c r="CB25">
        <f t="shared" si="99"/>
        <v>12.320910571088955</v>
      </c>
      <c r="CC25">
        <f t="shared" si="100"/>
        <v>6.587405367186658E-3</v>
      </c>
      <c r="CD25">
        <f t="shared" si="15"/>
        <v>26.139575243811084</v>
      </c>
      <c r="CE25" s="11">
        <f t="shared" si="16"/>
        <v>2341120454.573163</v>
      </c>
      <c r="CF25" s="18">
        <f t="shared" si="42"/>
        <v>0.18174414254222018</v>
      </c>
      <c r="CG25" s="18">
        <f t="shared" si="17"/>
        <v>36.348828508444036</v>
      </c>
      <c r="CH25">
        <f t="shared" si="101"/>
        <v>1600</v>
      </c>
      <c r="CI25" s="4">
        <f t="shared" si="18"/>
        <v>785.42358063551023</v>
      </c>
      <c r="CJ25" s="11"/>
      <c r="CK25" s="11"/>
      <c r="CL25" s="11"/>
      <c r="CM25" s="11"/>
      <c r="CN25" s="11"/>
      <c r="CO25" s="11"/>
      <c r="CP25" s="11"/>
      <c r="CQ25" s="13">
        <f t="shared" si="19"/>
        <v>1.1502992375519188</v>
      </c>
      <c r="CR25" s="14">
        <v>0.8</v>
      </c>
      <c r="CS25" s="14">
        <f t="shared" si="102"/>
        <v>0.23418793751611441</v>
      </c>
      <c r="CT25" s="14">
        <f t="shared" si="43"/>
        <v>-0.10261928038962223</v>
      </c>
      <c r="CU25" s="14">
        <f t="shared" si="103"/>
        <v>9.3544766386743066E-3</v>
      </c>
      <c r="CV25" s="14">
        <f t="shared" si="104"/>
        <v>-2.8038369297284503E-5</v>
      </c>
      <c r="CW25" s="14">
        <f t="shared" si="44"/>
        <v>7.6763507397086487E-3</v>
      </c>
      <c r="CX25" s="14">
        <f t="shared" si="45"/>
        <v>0.96122908469255852</v>
      </c>
      <c r="CY25" s="14">
        <f t="shared" si="46"/>
        <v>0.91414196621365862</v>
      </c>
      <c r="CZ25" s="14">
        <f t="shared" si="47"/>
        <v>0.11414196621365857</v>
      </c>
      <c r="DA25" s="14">
        <v>0.85</v>
      </c>
      <c r="DB25" s="14">
        <f t="shared" si="48"/>
        <v>0.22041217648575476</v>
      </c>
      <c r="DC25" s="14">
        <f t="shared" si="49"/>
        <v>-9.6582852131409158E-2</v>
      </c>
      <c r="DD25" s="14">
        <f t="shared" si="50"/>
        <v>8.2863184065765493E-3</v>
      </c>
      <c r="DE25" s="14">
        <f t="shared" si="51"/>
        <v>-2.0706564903556768E-5</v>
      </c>
      <c r="DF25" s="14">
        <f t="shared" si="52"/>
        <v>6.7702775487439E-3</v>
      </c>
      <c r="DG25" s="14">
        <f t="shared" si="105"/>
        <v>0.96557907358923611</v>
      </c>
      <c r="DH25" s="14">
        <f t="shared" si="106"/>
        <v>0.91826141116352911</v>
      </c>
      <c r="DI25" s="14">
        <f t="shared" si="107"/>
        <v>6.8261411163529129E-2</v>
      </c>
      <c r="DJ25" s="14">
        <f t="shared" si="108"/>
        <v>-0.91761110100259013</v>
      </c>
      <c r="DK25" s="14">
        <f t="shared" si="109"/>
        <v>0.92439035021366467</v>
      </c>
      <c r="DL25" s="14">
        <f t="shared" si="53"/>
        <v>0.85</v>
      </c>
      <c r="DM25" s="14">
        <f t="shared" si="54"/>
        <v>0.22041217648575476</v>
      </c>
      <c r="DN25" s="14">
        <f t="shared" si="55"/>
        <v>-9.6582852131409158E-2</v>
      </c>
      <c r="DO25" s="14">
        <f t="shared" si="56"/>
        <v>8.2863184065765493E-3</v>
      </c>
      <c r="DP25" s="14">
        <f t="shared" si="57"/>
        <v>-2.0706564903556768E-5</v>
      </c>
      <c r="DQ25" s="14">
        <f t="shared" si="58"/>
        <v>6.7702775487439009E-3</v>
      </c>
      <c r="DR25" s="14">
        <f t="shared" si="59"/>
        <v>0.96557907358923611</v>
      </c>
      <c r="DS25" s="14">
        <f t="shared" si="60"/>
        <v>0.91826141116352911</v>
      </c>
      <c r="DT25" s="14">
        <f t="shared" si="61"/>
        <v>6.8261411163529129E-2</v>
      </c>
      <c r="DU25" s="14">
        <f t="shared" si="62"/>
        <v>0.92439035021366467</v>
      </c>
      <c r="DV25" s="14">
        <f t="shared" si="63"/>
        <v>0.20267449781316646</v>
      </c>
      <c r="DW25" s="14">
        <f t="shared" si="64"/>
        <v>-8.8810343263235239E-2</v>
      </c>
      <c r="DX25" s="14">
        <f t="shared" si="65"/>
        <v>7.0062989203026433E-3</v>
      </c>
      <c r="DY25" s="14">
        <f t="shared" si="66"/>
        <v>-1.361211691408727E-5</v>
      </c>
      <c r="DZ25" s="14">
        <f t="shared" si="67"/>
        <v>5.694521109661177E-3</v>
      </c>
      <c r="EA25" s="14">
        <f t="shared" si="68"/>
        <v>0.97081778783204009</v>
      </c>
      <c r="EB25" s="14">
        <f t="shared" si="69"/>
        <v>0.92373791016042572</v>
      </c>
      <c r="EC25" s="14">
        <f t="shared" si="70"/>
        <v>-6.5244005323894516E-4</v>
      </c>
      <c r="ED25" s="14">
        <f t="shared" si="71"/>
        <v>-0.92638159410236731</v>
      </c>
      <c r="EE25" s="14">
        <f t="shared" si="72"/>
        <v>0.92368606155185118</v>
      </c>
      <c r="EI25">
        <f t="shared" si="20"/>
        <v>767.24959144712989</v>
      </c>
      <c r="ES25">
        <f t="shared" si="110"/>
        <v>2.3493715377042581</v>
      </c>
      <c r="ET25">
        <f t="shared" si="73"/>
        <v>3.5056038081104933E-2</v>
      </c>
      <c r="EU25">
        <f t="shared" si="111"/>
        <v>1.0733219573259285</v>
      </c>
      <c r="EV25">
        <f t="shared" si="112"/>
        <v>1.3459660076659186E-2</v>
      </c>
      <c r="EX25" s="16"/>
      <c r="EY25" s="16"/>
      <c r="FA25" s="22"/>
      <c r="FB25" s="22"/>
    </row>
    <row r="26" spans="3:158">
      <c r="C26" s="4">
        <f t="shared" si="74"/>
        <v>785.42358063551023</v>
      </c>
      <c r="D26" s="4">
        <f>Sheet8!D26</f>
        <v>822.55364196080507</v>
      </c>
      <c r="E26" s="4">
        <f t="shared" si="21"/>
        <v>822.55225631366295</v>
      </c>
      <c r="F26" s="4">
        <f t="shared" si="22"/>
        <v>1.3856471421149763E-3</v>
      </c>
      <c r="G26" s="4">
        <f t="shared" si="0"/>
        <v>803.98861129815759</v>
      </c>
      <c r="I26" s="4">
        <f t="shared" si="1"/>
        <v>803.98861129815759</v>
      </c>
      <c r="M26">
        <f t="shared" si="23"/>
        <v>123.5190826928357</v>
      </c>
      <c r="O26">
        <f t="shared" si="24"/>
        <v>1.2234849272394706</v>
      </c>
      <c r="P26">
        <f t="shared" si="25"/>
        <v>2.0087254176480863E-2</v>
      </c>
      <c r="Q26">
        <f t="shared" si="26"/>
        <v>122.34849272394706</v>
      </c>
      <c r="R26">
        <f t="shared" si="75"/>
        <v>686.98678664496276</v>
      </c>
      <c r="S26">
        <f t="shared" si="27"/>
        <v>254.06543344234672</v>
      </c>
      <c r="T26">
        <f t="shared" si="76"/>
        <v>0.79764809173071649</v>
      </c>
      <c r="U26">
        <f t="shared" si="28"/>
        <v>48.33</v>
      </c>
      <c r="V26">
        <f t="shared" si="29"/>
        <v>1.0195707726995589</v>
      </c>
      <c r="W26">
        <f t="shared" si="30"/>
        <v>49.275855444569679</v>
      </c>
      <c r="X26">
        <f t="shared" si="31"/>
        <v>60.288266413262001</v>
      </c>
      <c r="Y26">
        <f t="shared" si="2"/>
        <v>1.2234849272394706</v>
      </c>
      <c r="Z26">
        <f t="shared" si="32"/>
        <v>49.275855444569679</v>
      </c>
      <c r="AE26">
        <f t="shared" si="113"/>
        <v>0.66083822047862295</v>
      </c>
      <c r="AF26">
        <f t="shared" si="114"/>
        <v>0.8163888795229679</v>
      </c>
      <c r="AG26">
        <f t="shared" si="33"/>
        <v>2.5768796216791015</v>
      </c>
      <c r="AH26">
        <f t="shared" si="3"/>
        <v>0</v>
      </c>
      <c r="AI26">
        <f t="shared" si="4"/>
        <v>2.5768796216791015</v>
      </c>
      <c r="AJ26">
        <f t="shared" si="77"/>
        <v>2.5768796216791015</v>
      </c>
      <c r="AK26">
        <f t="shared" si="5"/>
        <v>0</v>
      </c>
      <c r="AL26">
        <f t="shared" si="6"/>
        <v>30</v>
      </c>
      <c r="AM26">
        <f t="shared" si="78"/>
        <v>30</v>
      </c>
      <c r="AO26">
        <f t="shared" si="79"/>
        <v>1.2053802268338194</v>
      </c>
      <c r="AQ26">
        <f t="shared" si="34"/>
        <v>0.92043335176917618</v>
      </c>
      <c r="AS26">
        <f t="shared" si="7"/>
        <v>0.36445695751897267</v>
      </c>
      <c r="AT26">
        <f t="shared" si="7"/>
        <v>0.13478558348312256</v>
      </c>
      <c r="AU26">
        <f t="shared" si="80"/>
        <v>0.4992425410020952</v>
      </c>
      <c r="AV26">
        <f t="shared" si="35"/>
        <v>0.73001983522362357</v>
      </c>
      <c r="AW26">
        <f t="shared" si="81"/>
        <v>0.26998016477637643</v>
      </c>
      <c r="AX26">
        <f t="shared" si="8"/>
        <v>0.73930726289571869</v>
      </c>
      <c r="AY26">
        <f t="shared" si="82"/>
        <v>0.73930726289571869</v>
      </c>
      <c r="AZ26">
        <f t="shared" si="83"/>
        <v>0.79961005656221718</v>
      </c>
      <c r="BA26">
        <f t="shared" si="84"/>
        <v>0.29571642359743</v>
      </c>
      <c r="BB26">
        <f t="shared" si="9"/>
        <v>25.818494627224627</v>
      </c>
      <c r="BC26">
        <f t="shared" si="85"/>
        <v>1.1931991030545057E-2</v>
      </c>
      <c r="BD26">
        <f t="shared" si="86"/>
        <v>2.1981319640325841E-3</v>
      </c>
      <c r="BE26">
        <f t="shared" si="87"/>
        <v>0.88579782836089083</v>
      </c>
      <c r="BF26">
        <f t="shared" si="88"/>
        <v>2.4815278313563708E-3</v>
      </c>
      <c r="BG26">
        <f t="shared" si="36"/>
        <v>3.7158587460530135E-3</v>
      </c>
      <c r="BH26">
        <f t="shared" si="37"/>
        <v>16.765481515326911</v>
      </c>
      <c r="BI26">
        <f t="shared" si="89"/>
        <v>2.2163746043655209E-4</v>
      </c>
      <c r="BJ26">
        <f t="shared" si="90"/>
        <v>0.28950463118387348</v>
      </c>
      <c r="BK26">
        <f t="shared" si="91"/>
        <v>1.2786454903319906</v>
      </c>
      <c r="BL26">
        <f t="shared" si="92"/>
        <v>0.47583094474423143</v>
      </c>
      <c r="BM26">
        <f t="shared" si="38"/>
        <v>5.2299097241021667E-5</v>
      </c>
      <c r="BN26">
        <f t="shared" si="93"/>
        <v>1.0849482024136685</v>
      </c>
      <c r="BO26">
        <f t="shared" si="94"/>
        <v>0.99720928166337852</v>
      </c>
      <c r="BP26">
        <f t="shared" si="95"/>
        <v>1.0879844605978182</v>
      </c>
      <c r="BQ26">
        <f t="shared" si="39"/>
        <v>0.51769667375330286</v>
      </c>
      <c r="BR26">
        <f t="shared" si="40"/>
        <v>0.51769667375330286</v>
      </c>
      <c r="BS26">
        <f t="shared" si="41"/>
        <v>0.51769667375330286</v>
      </c>
      <c r="BT26">
        <f t="shared" si="10"/>
        <v>17.958928354472569</v>
      </c>
      <c r="BU26">
        <f t="shared" si="11"/>
        <v>0.33301167968974127</v>
      </c>
      <c r="BV26">
        <f t="shared" si="12"/>
        <v>34479.575286794585</v>
      </c>
      <c r="BW26">
        <f t="shared" si="13"/>
        <v>0.20485131914915949</v>
      </c>
      <c r="BX26">
        <f t="shared" si="14"/>
        <v>22217.596434138268</v>
      </c>
      <c r="BY26">
        <f t="shared" si="96"/>
        <v>1.6187778227438283E-4</v>
      </c>
      <c r="BZ26">
        <f t="shared" si="97"/>
        <v>2.2708126934234161E-4</v>
      </c>
      <c r="CA26">
        <f t="shared" si="98"/>
        <v>-3.0839629210767097</v>
      </c>
      <c r="CB26">
        <f t="shared" si="99"/>
        <v>12.257592109988687</v>
      </c>
      <c r="CC26">
        <f t="shared" si="100"/>
        <v>6.6556376390480088E-3</v>
      </c>
      <c r="CD26">
        <f t="shared" si="15"/>
        <v>26.701562333471983</v>
      </c>
      <c r="CE26" s="11">
        <f t="shared" si="16"/>
        <v>2304268395.1741414</v>
      </c>
      <c r="CF26" s="18">
        <f t="shared" si="42"/>
        <v>0.18564337839076361</v>
      </c>
      <c r="CG26" s="18">
        <f t="shared" si="17"/>
        <v>37.128675678152725</v>
      </c>
      <c r="CH26">
        <f t="shared" si="101"/>
        <v>1800</v>
      </c>
      <c r="CI26" s="4">
        <f t="shared" si="18"/>
        <v>822.55225631366295</v>
      </c>
      <c r="CJ26" s="11"/>
      <c r="CK26" s="11"/>
      <c r="CL26" s="11"/>
      <c r="CM26" s="11"/>
      <c r="CN26" s="11"/>
      <c r="CO26" s="11"/>
      <c r="CP26" s="11"/>
      <c r="CQ26" s="13">
        <f t="shared" si="19"/>
        <v>1.2053802268338194</v>
      </c>
      <c r="CR26" s="14">
        <v>0.8</v>
      </c>
      <c r="CS26" s="14">
        <f t="shared" si="102"/>
        <v>0.24540180505177236</v>
      </c>
      <c r="CT26" s="14">
        <f t="shared" si="43"/>
        <v>-0.10753310741717603</v>
      </c>
      <c r="CU26" s="14">
        <f t="shared" si="103"/>
        <v>1.0271785858670049E-2</v>
      </c>
      <c r="CV26" s="14">
        <f t="shared" si="104"/>
        <v>-3.5425738040808183E-5</v>
      </c>
      <c r="CW26" s="14">
        <f t="shared" si="44"/>
        <v>8.4605425106720738E-3</v>
      </c>
      <c r="CX26" s="14">
        <f t="shared" si="45"/>
        <v>0.95750906069023567</v>
      </c>
      <c r="CY26" s="14">
        <f t="shared" si="46"/>
        <v>0.91087515029185828</v>
      </c>
      <c r="CZ26" s="14">
        <f t="shared" si="47"/>
        <v>0.11087515029185824</v>
      </c>
      <c r="DA26" s="14">
        <v>0.85</v>
      </c>
      <c r="DB26" s="14">
        <f t="shared" si="48"/>
        <v>0.23096640475460931</v>
      </c>
      <c r="DC26" s="14">
        <f t="shared" si="49"/>
        <v>-0.10120763051028334</v>
      </c>
      <c r="DD26" s="14">
        <f t="shared" si="50"/>
        <v>9.098882975154092E-3</v>
      </c>
      <c r="DE26" s="14">
        <f t="shared" si="51"/>
        <v>-2.6162197102862116E-5</v>
      </c>
      <c r="DF26" s="14">
        <f t="shared" si="52"/>
        <v>7.458848487281072E-3</v>
      </c>
      <c r="DG26" s="14">
        <f t="shared" si="105"/>
        <v>0.9622681825090359</v>
      </c>
      <c r="DH26" s="14">
        <f t="shared" si="106"/>
        <v>0.91509482723943969</v>
      </c>
      <c r="DI26" s="14">
        <f t="shared" si="107"/>
        <v>6.5094827239439712E-2</v>
      </c>
      <c r="DJ26" s="14">
        <f t="shared" si="108"/>
        <v>-0.91560646104837173</v>
      </c>
      <c r="DK26" s="14">
        <f t="shared" si="109"/>
        <v>0.92109476615630903</v>
      </c>
      <c r="DL26" s="14">
        <f t="shared" si="53"/>
        <v>0.85</v>
      </c>
      <c r="DM26" s="14">
        <f t="shared" si="54"/>
        <v>0.23096640475460931</v>
      </c>
      <c r="DN26" s="14">
        <f t="shared" si="55"/>
        <v>-0.10120763051028334</v>
      </c>
      <c r="DO26" s="14">
        <f t="shared" si="56"/>
        <v>9.098882975154092E-3</v>
      </c>
      <c r="DP26" s="14">
        <f t="shared" si="57"/>
        <v>-2.6162197102862116E-5</v>
      </c>
      <c r="DQ26" s="14">
        <f t="shared" si="58"/>
        <v>7.458848487281072E-3</v>
      </c>
      <c r="DR26" s="14">
        <f t="shared" si="59"/>
        <v>0.9622681825090359</v>
      </c>
      <c r="DS26" s="14">
        <f t="shared" si="60"/>
        <v>0.91509482723943969</v>
      </c>
      <c r="DT26" s="14">
        <f t="shared" si="61"/>
        <v>6.5094827239439712E-2</v>
      </c>
      <c r="DU26" s="14">
        <f t="shared" si="62"/>
        <v>0.92109476615630903</v>
      </c>
      <c r="DV26" s="14">
        <f t="shared" si="63"/>
        <v>0.21313924609588142</v>
      </c>
      <c r="DW26" s="14">
        <f t="shared" si="64"/>
        <v>-9.3395912228147665E-2</v>
      </c>
      <c r="DX26" s="14">
        <f t="shared" si="65"/>
        <v>7.7484940112331428E-3</v>
      </c>
      <c r="DY26" s="14">
        <f t="shared" si="66"/>
        <v>-1.7508432614208629E-5</v>
      </c>
      <c r="DZ26" s="14">
        <f t="shared" si="67"/>
        <v>6.3169461596273534E-3</v>
      </c>
      <c r="EA26" s="14">
        <f t="shared" si="68"/>
        <v>0.96777676607370589</v>
      </c>
      <c r="EB26" s="14">
        <f t="shared" si="69"/>
        <v>0.92048348394152546</v>
      </c>
      <c r="EC26" s="14">
        <f t="shared" si="70"/>
        <v>-6.1128221478357059E-4</v>
      </c>
      <c r="ED26" s="14">
        <f t="shared" si="71"/>
        <v>-0.92420459348247574</v>
      </c>
      <c r="EE26" s="14">
        <f t="shared" si="72"/>
        <v>0.92043335176917618</v>
      </c>
      <c r="EI26">
        <f t="shared" si="20"/>
        <v>803.98861129815759</v>
      </c>
      <c r="ES26">
        <f t="shared" si="110"/>
        <v>2.4706772867251043</v>
      </c>
      <c r="ET26">
        <f t="shared" si="73"/>
        <v>3.6866096170634348E-2</v>
      </c>
      <c r="EU26">
        <f t="shared" si="111"/>
        <v>1.0784057901861233</v>
      </c>
      <c r="EV26">
        <f t="shared" si="112"/>
        <v>1.3523412300973359E-2</v>
      </c>
      <c r="EX26" s="16"/>
      <c r="EY26" s="16"/>
      <c r="FA26" s="22"/>
      <c r="FB26" s="22"/>
    </row>
    <row r="27" spans="3:158">
      <c r="C27" s="4">
        <f t="shared" si="74"/>
        <v>822.55225631366295</v>
      </c>
      <c r="D27" s="4">
        <f>Sheet8!D27</f>
        <v>860.49383415659804</v>
      </c>
      <c r="E27" s="4">
        <f t="shared" si="21"/>
        <v>860.49171728093881</v>
      </c>
      <c r="F27" s="4">
        <f t="shared" si="22"/>
        <v>2.1168756592260252E-3</v>
      </c>
      <c r="G27" s="4">
        <f t="shared" si="0"/>
        <v>841.52304523513044</v>
      </c>
      <c r="I27" s="4">
        <f t="shared" si="1"/>
        <v>841.52304523513044</v>
      </c>
      <c r="M27">
        <f t="shared" si="23"/>
        <v>129.83953297156472</v>
      </c>
      <c r="O27">
        <f t="shared" si="24"/>
        <v>1.2224886341947747</v>
      </c>
      <c r="P27">
        <f t="shared" si="25"/>
        <v>1.9123062935585321E-2</v>
      </c>
      <c r="Q27">
        <f t="shared" si="26"/>
        <v>122.24886341947747</v>
      </c>
      <c r="R27">
        <f t="shared" si="75"/>
        <v>686.42736810036604</v>
      </c>
      <c r="S27">
        <f t="shared" si="27"/>
        <v>229.78361733540928</v>
      </c>
      <c r="T27">
        <f t="shared" si="76"/>
        <v>0.79701604670284354</v>
      </c>
      <c r="U27">
        <f t="shared" si="28"/>
        <v>48.33</v>
      </c>
      <c r="V27">
        <f t="shared" si="29"/>
        <v>1.0187405284956457</v>
      </c>
      <c r="W27">
        <f t="shared" si="30"/>
        <v>49.23572974219455</v>
      </c>
      <c r="X27">
        <f t="shared" si="31"/>
        <v>60.190120006118462</v>
      </c>
      <c r="Y27">
        <f t="shared" si="2"/>
        <v>1.2224886341947747</v>
      </c>
      <c r="Z27">
        <f t="shared" si="32"/>
        <v>49.23572974219455</v>
      </c>
      <c r="AE27">
        <f t="shared" si="113"/>
        <v>0.65141602657609687</v>
      </c>
      <c r="AF27">
        <f t="shared" si="114"/>
        <v>0.81010933183627454</v>
      </c>
      <c r="AG27">
        <f t="shared" si="33"/>
        <v>2.5136889539727014</v>
      </c>
      <c r="AH27">
        <f t="shared" si="3"/>
        <v>0</v>
      </c>
      <c r="AI27">
        <f t="shared" si="4"/>
        <v>2.5136889539727014</v>
      </c>
      <c r="AJ27">
        <f t="shared" si="77"/>
        <v>2.5136889539727014</v>
      </c>
      <c r="AK27">
        <f t="shared" si="5"/>
        <v>0</v>
      </c>
      <c r="AL27">
        <f t="shared" si="6"/>
        <v>30</v>
      </c>
      <c r="AM27">
        <f t="shared" si="78"/>
        <v>30</v>
      </c>
      <c r="AO27">
        <f t="shared" si="79"/>
        <v>1.2616537409822046</v>
      </c>
      <c r="AQ27">
        <f t="shared" si="34"/>
        <v>0.9171605012981201</v>
      </c>
      <c r="AS27">
        <f t="shared" si="7"/>
        <v>0.36416017745754076</v>
      </c>
      <c r="AT27">
        <f t="shared" si="7"/>
        <v>0.12190371007098785</v>
      </c>
      <c r="AU27">
        <f t="shared" si="80"/>
        <v>0.48606388752852858</v>
      </c>
      <c r="AV27">
        <f t="shared" si="35"/>
        <v>0.74920228966026015</v>
      </c>
      <c r="AW27">
        <f t="shared" si="81"/>
        <v>0.25079771033973985</v>
      </c>
      <c r="AX27">
        <f t="shared" si="8"/>
        <v>0.75658771684786208</v>
      </c>
      <c r="AY27">
        <f t="shared" si="82"/>
        <v>0.75658771684786208</v>
      </c>
      <c r="AZ27">
        <f t="shared" si="83"/>
        <v>0.79879622876771328</v>
      </c>
      <c r="BA27">
        <f t="shared" si="84"/>
        <v>0.26739942999080779</v>
      </c>
      <c r="BB27">
        <f t="shared" si="9"/>
        <v>25.807980388451849</v>
      </c>
      <c r="BC27">
        <f t="shared" si="85"/>
        <v>1.1641763493794465E-2</v>
      </c>
      <c r="BD27">
        <f t="shared" si="86"/>
        <v>2.1927266699491034E-3</v>
      </c>
      <c r="BE27">
        <f t="shared" si="87"/>
        <v>0.88843909975067736</v>
      </c>
      <c r="BF27">
        <f t="shared" si="88"/>
        <v>2.468066376822506E-3</v>
      </c>
      <c r="BG27">
        <f t="shared" si="36"/>
        <v>3.6919400469856345E-3</v>
      </c>
      <c r="BH27">
        <f t="shared" si="37"/>
        <v>15.816232038984344</v>
      </c>
      <c r="BI27">
        <f t="shared" si="89"/>
        <v>2.3342728140846852E-4</v>
      </c>
      <c r="BJ27">
        <f t="shared" si="90"/>
        <v>0.30666218097036069</v>
      </c>
      <c r="BK27">
        <f t="shared" si="91"/>
        <v>1.2954552214797987</v>
      </c>
      <c r="BL27">
        <f t="shared" si="92"/>
        <v>0.48654039916982134</v>
      </c>
      <c r="BM27">
        <f t="shared" si="38"/>
        <v>4.6891487285757841E-5</v>
      </c>
      <c r="BN27">
        <f t="shared" si="93"/>
        <v>1.0853251985368093</v>
      </c>
      <c r="BO27">
        <f t="shared" si="94"/>
        <v>0.99749745101940435</v>
      </c>
      <c r="BP27">
        <f t="shared" si="95"/>
        <v>1.0880480921807352</v>
      </c>
      <c r="BQ27">
        <f t="shared" si="39"/>
        <v>0.52937935308557749</v>
      </c>
      <c r="BR27">
        <f t="shared" si="40"/>
        <v>0.52937935308557749</v>
      </c>
      <c r="BS27">
        <f t="shared" si="41"/>
        <v>0.52937935308557749</v>
      </c>
      <c r="BT27">
        <f t="shared" si="10"/>
        <v>17.929692080169083</v>
      </c>
      <c r="BU27">
        <f t="shared" si="11"/>
        <v>0.31638529645959151</v>
      </c>
      <c r="BV27">
        <f t="shared" si="12"/>
        <v>34393.126011849985</v>
      </c>
      <c r="BW27">
        <f t="shared" si="13"/>
        <v>0.21546374214533176</v>
      </c>
      <c r="BX27">
        <f t="shared" si="14"/>
        <v>21070.332244123052</v>
      </c>
      <c r="BY27">
        <f t="shared" si="96"/>
        <v>1.6187778227438283E-4</v>
      </c>
      <c r="BZ27">
        <f t="shared" si="97"/>
        <v>2.3944567848032915E-4</v>
      </c>
      <c r="CA27">
        <f t="shared" si="98"/>
        <v>-3.065593603871454</v>
      </c>
      <c r="CB27">
        <f t="shared" si="99"/>
        <v>12.190921284348477</v>
      </c>
      <c r="CC27">
        <f t="shared" si="100"/>
        <v>6.7286346210706019E-3</v>
      </c>
      <c r="CD27">
        <f t="shared" si="15"/>
        <v>27.28581371682704</v>
      </c>
      <c r="CE27" s="11">
        <f t="shared" si="16"/>
        <v>2268243054.6074729</v>
      </c>
      <c r="CF27" s="18">
        <f t="shared" si="42"/>
        <v>0.18969730483637939</v>
      </c>
      <c r="CG27" s="18">
        <f t="shared" si="17"/>
        <v>37.939460967275878</v>
      </c>
      <c r="CH27">
        <f t="shared" si="101"/>
        <v>2000</v>
      </c>
      <c r="CI27" s="4">
        <f t="shared" si="18"/>
        <v>860.49171728093881</v>
      </c>
      <c r="CJ27" s="11"/>
      <c r="CK27" s="11"/>
      <c r="CL27" s="11"/>
      <c r="CM27" s="11"/>
      <c r="CN27" s="11"/>
      <c r="CO27" s="11"/>
      <c r="CP27" s="11"/>
      <c r="CQ27" s="13">
        <f t="shared" si="19"/>
        <v>1.2616537409822046</v>
      </c>
      <c r="CR27" s="14">
        <v>0.8</v>
      </c>
      <c r="CS27" s="14">
        <f t="shared" si="102"/>
        <v>0.25685845718625611</v>
      </c>
      <c r="CT27" s="14">
        <f t="shared" si="43"/>
        <v>-0.1125533207133201</v>
      </c>
      <c r="CU27" s="14">
        <f t="shared" si="103"/>
        <v>1.1253255785055044E-2</v>
      </c>
      <c r="CV27" s="14">
        <f t="shared" si="104"/>
        <v>-4.4504045488984439E-5</v>
      </c>
      <c r="CW27" s="14">
        <f t="shared" si="44"/>
        <v>9.3058027114696056E-3</v>
      </c>
      <c r="CX27" s="14">
        <f t="shared" si="45"/>
        <v>0.95354478257423869</v>
      </c>
      <c r="CY27" s="14">
        <f t="shared" si="46"/>
        <v>0.90761793874041097</v>
      </c>
      <c r="CZ27" s="14">
        <f t="shared" si="47"/>
        <v>0.10761793874041092</v>
      </c>
      <c r="DA27" s="14">
        <v>0.85</v>
      </c>
      <c r="DB27" s="14">
        <f t="shared" si="48"/>
        <v>0.24174913617529986</v>
      </c>
      <c r="DC27" s="14">
        <f t="shared" si="49"/>
        <v>-0.10593253714194832</v>
      </c>
      <c r="DD27" s="14">
        <f t="shared" si="50"/>
        <v>9.9682819410868203E-3</v>
      </c>
      <c r="DE27" s="14">
        <f t="shared" si="51"/>
        <v>-3.2866601356796736E-5</v>
      </c>
      <c r="DF27" s="14">
        <f t="shared" si="52"/>
        <v>8.2004606348315984E-3</v>
      </c>
      <c r="DG27" s="14">
        <f t="shared" si="105"/>
        <v>0.95873828354252799</v>
      </c>
      <c r="DH27" s="14">
        <f t="shared" si="106"/>
        <v>0.91193070695379186</v>
      </c>
      <c r="DI27" s="14">
        <f t="shared" si="107"/>
        <v>6.1930706953791881E-2</v>
      </c>
      <c r="DJ27" s="14">
        <f t="shared" si="108"/>
        <v>-0.91374463573238207</v>
      </c>
      <c r="DK27" s="14">
        <f t="shared" si="109"/>
        <v>0.91777682136995897</v>
      </c>
      <c r="DL27" s="14">
        <f t="shared" si="53"/>
        <v>0.85</v>
      </c>
      <c r="DM27" s="14">
        <f t="shared" si="54"/>
        <v>0.24174913617529986</v>
      </c>
      <c r="DN27" s="14">
        <f t="shared" si="55"/>
        <v>-0.10593253714194832</v>
      </c>
      <c r="DO27" s="14">
        <f t="shared" si="56"/>
        <v>9.9682819410868203E-3</v>
      </c>
      <c r="DP27" s="14">
        <f t="shared" si="57"/>
        <v>-3.2866601356796736E-5</v>
      </c>
      <c r="DQ27" s="14">
        <f t="shared" si="58"/>
        <v>8.2004606348315984E-3</v>
      </c>
      <c r="DR27" s="14">
        <f t="shared" si="59"/>
        <v>0.95873828354252799</v>
      </c>
      <c r="DS27" s="14">
        <f t="shared" si="60"/>
        <v>0.91193070695379186</v>
      </c>
      <c r="DT27" s="14">
        <f t="shared" si="61"/>
        <v>6.1930706953791881E-2</v>
      </c>
      <c r="DU27" s="14">
        <f t="shared" si="62"/>
        <v>0.91777682136995897</v>
      </c>
      <c r="DV27" s="14">
        <f t="shared" si="63"/>
        <v>0.22389622505640994</v>
      </c>
      <c r="DW27" s="14">
        <f t="shared" si="64"/>
        <v>-9.810953433782521E-2</v>
      </c>
      <c r="DX27" s="14">
        <f t="shared" si="65"/>
        <v>8.5503519945840396E-3</v>
      </c>
      <c r="DY27" s="14">
        <f t="shared" si="66"/>
        <v>-2.2395666891559338E-5</v>
      </c>
      <c r="DZ27" s="14">
        <f t="shared" si="67"/>
        <v>6.9935375416892015E-3</v>
      </c>
      <c r="EA27" s="14">
        <f t="shared" si="68"/>
        <v>0.9645019897739544</v>
      </c>
      <c r="EB27" s="14">
        <f t="shared" si="69"/>
        <v>0.91720849419816852</v>
      </c>
      <c r="EC27" s="14">
        <f t="shared" si="70"/>
        <v>-5.6832717179045034E-4</v>
      </c>
      <c r="ED27" s="14">
        <f t="shared" si="71"/>
        <v>-0.92212990905005821</v>
      </c>
      <c r="EE27" s="14">
        <f t="shared" si="72"/>
        <v>0.9171605012981201</v>
      </c>
      <c r="EI27">
        <f t="shared" si="20"/>
        <v>841.52304523513044</v>
      </c>
      <c r="ES27">
        <f t="shared" si="110"/>
        <v>2.5953705287177211</v>
      </c>
      <c r="ET27">
        <f t="shared" si="73"/>
        <v>3.8726700578918388E-2</v>
      </c>
      <c r="EU27">
        <f t="shared" si="111"/>
        <v>1.0837316564541815</v>
      </c>
      <c r="EV27">
        <f t="shared" si="112"/>
        <v>1.3590199669938029E-2</v>
      </c>
      <c r="EX27" s="16"/>
      <c r="EY27" s="16"/>
      <c r="FA27" s="22"/>
      <c r="FB27" s="22"/>
    </row>
    <row r="28" spans="3:158">
      <c r="C28" s="4">
        <f t="shared" si="74"/>
        <v>860.49171728093881</v>
      </c>
      <c r="D28" s="4">
        <f>Sheet8!D28</f>
        <v>899.28142246614959</v>
      </c>
      <c r="E28" s="4">
        <f t="shared" si="21"/>
        <v>899.27836220434187</v>
      </c>
      <c r="F28" s="4">
        <f t="shared" si="22"/>
        <v>3.0602618077182342E-3</v>
      </c>
      <c r="G28" s="4">
        <f t="shared" si="0"/>
        <v>879.8865698735442</v>
      </c>
      <c r="I28" s="4">
        <f t="shared" si="1"/>
        <v>879.8865698735442</v>
      </c>
      <c r="M28">
        <f t="shared" si="23"/>
        <v>136.32694895587909</v>
      </c>
      <c r="O28">
        <f t="shared" si="24"/>
        <v>1.2214711725921654</v>
      </c>
      <c r="P28">
        <f t="shared" si="25"/>
        <v>1.8223666121071052E-2</v>
      </c>
      <c r="Q28">
        <f t="shared" si="26"/>
        <v>122.14711725921654</v>
      </c>
      <c r="R28">
        <f t="shared" si="75"/>
        <v>685.85606341050095</v>
      </c>
      <c r="S28">
        <f t="shared" si="27"/>
        <v>207.15397291915266</v>
      </c>
      <c r="T28">
        <f t="shared" si="76"/>
        <v>0.79636730510441212</v>
      </c>
      <c r="U28">
        <f t="shared" si="28"/>
        <v>48.33</v>
      </c>
      <c r="V28">
        <f t="shared" si="29"/>
        <v>1.0178926438268046</v>
      </c>
      <c r="W28">
        <f t="shared" si="30"/>
        <v>49.194751476149463</v>
      </c>
      <c r="X28">
        <f t="shared" si="31"/>
        <v>60.089970770952448</v>
      </c>
      <c r="Y28">
        <f t="shared" si="2"/>
        <v>1.2214711725921654</v>
      </c>
      <c r="Z28">
        <f t="shared" si="32"/>
        <v>49.194751476149463</v>
      </c>
      <c r="AE28">
        <f t="shared" si="113"/>
        <v>0.64214462631636604</v>
      </c>
      <c r="AF28">
        <f t="shared" si="114"/>
        <v>0.80385823922648536</v>
      </c>
      <c r="AG28">
        <f t="shared" si="33"/>
        <v>2.4522269939277628</v>
      </c>
      <c r="AH28">
        <f t="shared" si="3"/>
        <v>0</v>
      </c>
      <c r="AI28">
        <f t="shared" si="4"/>
        <v>2.4522269939277628</v>
      </c>
      <c r="AJ28">
        <f t="shared" si="77"/>
        <v>2.4522269939277628</v>
      </c>
      <c r="AK28">
        <f t="shared" si="5"/>
        <v>0</v>
      </c>
      <c r="AL28">
        <f t="shared" si="6"/>
        <v>30</v>
      </c>
      <c r="AM28">
        <f t="shared" si="78"/>
        <v>30</v>
      </c>
      <c r="AO28">
        <f t="shared" si="79"/>
        <v>1.3191702696754786</v>
      </c>
      <c r="AQ28">
        <f t="shared" si="34"/>
        <v>0.91386977509346423</v>
      </c>
      <c r="AS28">
        <f t="shared" si="7"/>
        <v>0.36385709161494201</v>
      </c>
      <c r="AT28">
        <f t="shared" si="7"/>
        <v>0.10989833891390409</v>
      </c>
      <c r="AU28">
        <f t="shared" si="80"/>
        <v>0.47375543052884611</v>
      </c>
      <c r="AV28">
        <f t="shared" si="35"/>
        <v>0.76802727350011324</v>
      </c>
      <c r="AW28">
        <f t="shared" si="81"/>
        <v>0.23197272649988676</v>
      </c>
      <c r="AX28">
        <f t="shared" si="8"/>
        <v>0.77230964805272428</v>
      </c>
      <c r="AY28">
        <f t="shared" si="82"/>
        <v>0.77230964805272428</v>
      </c>
      <c r="AZ28">
        <f t="shared" si="83"/>
        <v>0.79796528042988457</v>
      </c>
      <c r="BA28">
        <f t="shared" si="84"/>
        <v>0.24101511514036056</v>
      </c>
      <c r="BB28">
        <f t="shared" si="9"/>
        <v>25.797238327418984</v>
      </c>
      <c r="BC28">
        <f t="shared" si="85"/>
        <v>1.1359476210436788E-2</v>
      </c>
      <c r="BD28">
        <f t="shared" si="86"/>
        <v>2.1873901147660998E-3</v>
      </c>
      <c r="BE28">
        <f t="shared" si="87"/>
        <v>0.89101514857630115</v>
      </c>
      <c r="BF28">
        <f t="shared" si="88"/>
        <v>2.4549415554395424E-3</v>
      </c>
      <c r="BG28">
        <f t="shared" si="36"/>
        <v>3.6684867219948514E-3</v>
      </c>
      <c r="BH28">
        <f t="shared" si="37"/>
        <v>14.892938989547559</v>
      </c>
      <c r="BI28">
        <f t="shared" si="89"/>
        <v>2.4632389379755984E-4</v>
      </c>
      <c r="BJ28">
        <f t="shared" si="90"/>
        <v>0.32566267633115653</v>
      </c>
      <c r="BK28">
        <f t="shared" si="91"/>
        <v>1.3140729106117059</v>
      </c>
      <c r="BL28">
        <f t="shared" si="92"/>
        <v>0.49782220325684201</v>
      </c>
      <c r="BM28">
        <f t="shared" si="38"/>
        <v>4.1909623021249616E-5</v>
      </c>
      <c r="BN28">
        <f t="shared" si="93"/>
        <v>1.0856726341666452</v>
      </c>
      <c r="BO28">
        <f t="shared" si="94"/>
        <v>0.99776301106441323</v>
      </c>
      <c r="BP28">
        <f t="shared" si="95"/>
        <v>1.088106716852983</v>
      </c>
      <c r="BQ28">
        <f t="shared" si="39"/>
        <v>0.54168368316232074</v>
      </c>
      <c r="BR28">
        <f t="shared" si="40"/>
        <v>0.54168368316232074</v>
      </c>
      <c r="BS28">
        <f t="shared" si="41"/>
        <v>0.54168368316232074</v>
      </c>
      <c r="BT28">
        <f t="shared" si="10"/>
        <v>17.89985919483162</v>
      </c>
      <c r="BU28">
        <f t="shared" si="11"/>
        <v>0.29931838530872729</v>
      </c>
      <c r="BV28">
        <f t="shared" si="12"/>
        <v>34304.721771461343</v>
      </c>
      <c r="BW28">
        <f t="shared" si="13"/>
        <v>0.22723121938594204</v>
      </c>
      <c r="BX28">
        <f t="shared" si="14"/>
        <v>19927.821916679124</v>
      </c>
      <c r="BY28">
        <f t="shared" si="96"/>
        <v>1.6187778227438283E-4</v>
      </c>
      <c r="BZ28">
        <f t="shared" si="97"/>
        <v>2.5317367954684928E-4</v>
      </c>
      <c r="CA28">
        <f t="shared" si="98"/>
        <v>-3.0461748510280051</v>
      </c>
      <c r="CB28">
        <f t="shared" si="99"/>
        <v>12.120307576469397</v>
      </c>
      <c r="CC28">
        <f t="shared" si="100"/>
        <v>6.8072659457340239E-3</v>
      </c>
      <c r="CD28">
        <f t="shared" si="15"/>
        <v>27.896261445703789</v>
      </c>
      <c r="CE28" s="11">
        <f t="shared" si="16"/>
        <v>2233010513.7212601</v>
      </c>
      <c r="CF28" s="18">
        <f t="shared" si="42"/>
        <v>0.19393322461701507</v>
      </c>
      <c r="CG28" s="18">
        <f t="shared" si="17"/>
        <v>38.78664492340301</v>
      </c>
      <c r="CH28">
        <f t="shared" si="101"/>
        <v>2200</v>
      </c>
      <c r="CI28" s="4">
        <f t="shared" si="18"/>
        <v>899.27836220434187</v>
      </c>
      <c r="CJ28" s="11"/>
      <c r="CK28" s="11"/>
      <c r="CL28" s="11"/>
      <c r="CM28" s="11"/>
      <c r="CN28" s="11"/>
      <c r="CO28" s="11"/>
      <c r="CP28" s="11"/>
      <c r="CQ28" s="13">
        <f t="shared" si="19"/>
        <v>1.3191702696754786</v>
      </c>
      <c r="CR28" s="14">
        <v>0.8</v>
      </c>
      <c r="CS28" s="14">
        <f t="shared" si="102"/>
        <v>0.26856817304804403</v>
      </c>
      <c r="CT28" s="14">
        <f t="shared" si="43"/>
        <v>-0.11768442450990628</v>
      </c>
      <c r="CU28" s="14">
        <f t="shared" si="103"/>
        <v>1.2302674701827367E-2</v>
      </c>
      <c r="CV28" s="14">
        <f t="shared" si="104"/>
        <v>-5.56163990989101E-5</v>
      </c>
      <c r="CW28" s="14">
        <f t="shared" si="44"/>
        <v>1.0216693541334728E-2</v>
      </c>
      <c r="CX28" s="14">
        <f t="shared" si="45"/>
        <v>0.94932420504476644</v>
      </c>
      <c r="CY28" s="14">
        <f t="shared" si="46"/>
        <v>0.90437282106533357</v>
      </c>
      <c r="CZ28" s="14">
        <f t="shared" si="47"/>
        <v>0.10437282106533352</v>
      </c>
      <c r="DA28" s="14">
        <v>0.85</v>
      </c>
      <c r="DB28" s="14">
        <f t="shared" si="48"/>
        <v>0.2527700452216885</v>
      </c>
      <c r="DC28" s="14">
        <f t="shared" si="49"/>
        <v>-0.1107618113034412</v>
      </c>
      <c r="DD28" s="14">
        <f t="shared" si="50"/>
        <v>1.0897871016151577E-2</v>
      </c>
      <c r="DE28" s="14">
        <f t="shared" si="51"/>
        <v>-4.1073165326887669E-5</v>
      </c>
      <c r="DF28" s="14">
        <f t="shared" si="52"/>
        <v>8.9989962671689627E-3</v>
      </c>
      <c r="DG28" s="14">
        <f t="shared" si="105"/>
        <v>0.95497832638481417</v>
      </c>
      <c r="DH28" s="14">
        <f t="shared" si="106"/>
        <v>0.90877097927240147</v>
      </c>
      <c r="DI28" s="14">
        <f t="shared" si="107"/>
        <v>5.8770979272401491E-2</v>
      </c>
      <c r="DJ28" s="14">
        <f t="shared" si="108"/>
        <v>-0.91203683585864181</v>
      </c>
      <c r="DK28" s="14">
        <f t="shared" si="109"/>
        <v>0.91443926052292746</v>
      </c>
      <c r="DL28" s="14">
        <f t="shared" si="53"/>
        <v>0.85</v>
      </c>
      <c r="DM28" s="14">
        <f t="shared" si="54"/>
        <v>0.2527700452216885</v>
      </c>
      <c r="DN28" s="14">
        <f t="shared" si="55"/>
        <v>-0.1107618113034412</v>
      </c>
      <c r="DO28" s="14">
        <f t="shared" si="56"/>
        <v>1.0897871016151577E-2</v>
      </c>
      <c r="DP28" s="14">
        <f t="shared" si="57"/>
        <v>-4.1073165326887669E-5</v>
      </c>
      <c r="DQ28" s="14">
        <f t="shared" si="58"/>
        <v>8.9989962671689645E-3</v>
      </c>
      <c r="DR28" s="14">
        <f t="shared" si="59"/>
        <v>0.95497832638481417</v>
      </c>
      <c r="DS28" s="14">
        <f t="shared" si="60"/>
        <v>0.90877097927240147</v>
      </c>
      <c r="DT28" s="14">
        <f t="shared" si="61"/>
        <v>5.8770979272401491E-2</v>
      </c>
      <c r="DU28" s="14">
        <f t="shared" si="62"/>
        <v>0.91443926052292746</v>
      </c>
      <c r="DV28" s="14">
        <f t="shared" si="63"/>
        <v>0.23495769234095371</v>
      </c>
      <c r="DW28" s="14">
        <f t="shared" si="64"/>
        <v>-0.10295658079475523</v>
      </c>
      <c r="DX28" s="14">
        <f t="shared" si="65"/>
        <v>9.4160723600878789E-3</v>
      </c>
      <c r="DY28" s="14">
        <f t="shared" si="66"/>
        <v>-2.8502206547173109E-5</v>
      </c>
      <c r="DZ28" s="14">
        <f t="shared" si="67"/>
        <v>7.7288319754099796E-3</v>
      </c>
      <c r="EA28" s="14">
        <f t="shared" si="68"/>
        <v>0.96097883951050156</v>
      </c>
      <c r="EB28" s="14">
        <f t="shared" si="69"/>
        <v>0.91391523775438099</v>
      </c>
      <c r="EC28" s="14">
        <f t="shared" si="70"/>
        <v>-5.2402276854646157E-4</v>
      </c>
      <c r="ED28" s="14">
        <f t="shared" si="71"/>
        <v>-0.92016887778919809</v>
      </c>
      <c r="EE28" s="14">
        <f t="shared" si="72"/>
        <v>0.91386977509346423</v>
      </c>
      <c r="EI28">
        <f t="shared" si="20"/>
        <v>879.8865698735442</v>
      </c>
      <c r="ES28">
        <f t="shared" si="110"/>
        <v>2.7235933524274425</v>
      </c>
      <c r="ET28">
        <f t="shared" si="73"/>
        <v>4.0639971476559032E-2</v>
      </c>
      <c r="EU28">
        <f t="shared" si="111"/>
        <v>1.0893126135666309</v>
      </c>
      <c r="EV28">
        <f t="shared" si="112"/>
        <v>1.3660185926273577E-2</v>
      </c>
      <c r="EX28" s="16"/>
      <c r="EY28" s="16"/>
      <c r="FA28" s="22"/>
      <c r="FB28" s="22"/>
    </row>
    <row r="29" spans="3:158">
      <c r="C29" s="4">
        <f t="shared" si="74"/>
        <v>899.27836220434187</v>
      </c>
      <c r="D29" s="4">
        <f>Sheet8!D29</f>
        <v>938.95938544763226</v>
      </c>
      <c r="E29" s="4">
        <f t="shared" si="21"/>
        <v>938.95518145133917</v>
      </c>
      <c r="F29" s="4">
        <f t="shared" si="22"/>
        <v>4.2039962930857655E-3</v>
      </c>
      <c r="G29" s="4">
        <f t="shared" si="0"/>
        <v>919.11887382598707</v>
      </c>
      <c r="I29" s="4">
        <f t="shared" si="1"/>
        <v>919.11887382598707</v>
      </c>
      <c r="M29">
        <f t="shared" si="23"/>
        <v>142.98874572732169</v>
      </c>
      <c r="O29">
        <f t="shared" si="24"/>
        <v>1.2204315453798216</v>
      </c>
      <c r="P29">
        <f t="shared" si="25"/>
        <v>1.7382677176479702E-2</v>
      </c>
      <c r="Q29">
        <f t="shared" si="26"/>
        <v>122.04315453798216</v>
      </c>
      <c r="R29">
        <f t="shared" si="75"/>
        <v>685.27231273076984</v>
      </c>
      <c r="S29">
        <f t="shared" si="27"/>
        <v>186.01420872721513</v>
      </c>
      <c r="T29">
        <f t="shared" si="76"/>
        <v>0.7957011254272679</v>
      </c>
      <c r="U29">
        <f t="shared" si="28"/>
        <v>48.33</v>
      </c>
      <c r="V29">
        <f t="shared" si="29"/>
        <v>1.0170262878165179</v>
      </c>
      <c r="W29">
        <f t="shared" si="30"/>
        <v>49.152880490172308</v>
      </c>
      <c r="X29">
        <f t="shared" si="31"/>
        <v>59.987725896490673</v>
      </c>
      <c r="Y29">
        <f t="shared" si="2"/>
        <v>1.2204315453798216</v>
      </c>
      <c r="Z29">
        <f t="shared" si="32"/>
        <v>49.152880490172308</v>
      </c>
      <c r="AE29">
        <f t="shared" si="113"/>
        <v>0.63301689793476534</v>
      </c>
      <c r="AF29">
        <f t="shared" si="114"/>
        <v>0.79763331034473828</v>
      </c>
      <c r="AG29">
        <f t="shared" si="33"/>
        <v>2.3924164431125621</v>
      </c>
      <c r="AH29">
        <f t="shared" si="3"/>
        <v>0</v>
      </c>
      <c r="AI29">
        <f t="shared" si="4"/>
        <v>2.3924164431125621</v>
      </c>
      <c r="AJ29">
        <f t="shared" si="77"/>
        <v>2.3924164431125621</v>
      </c>
      <c r="AK29">
        <f t="shared" si="5"/>
        <v>0</v>
      </c>
      <c r="AL29">
        <f t="shared" si="6"/>
        <v>30</v>
      </c>
      <c r="AM29">
        <f t="shared" si="78"/>
        <v>30</v>
      </c>
      <c r="AO29">
        <f t="shared" si="79"/>
        <v>1.3779893160809402</v>
      </c>
      <c r="AQ29">
        <f t="shared" si="34"/>
        <v>0.91056347147650241</v>
      </c>
      <c r="AS29">
        <f t="shared" si="7"/>
        <v>0.3635474029850872</v>
      </c>
      <c r="AT29">
        <f t="shared" si="7"/>
        <v>9.8683371916229071E-2</v>
      </c>
      <c r="AU29">
        <f t="shared" si="80"/>
        <v>0.46223077490131625</v>
      </c>
      <c r="AV29">
        <f t="shared" si="35"/>
        <v>0.78650627073176294</v>
      </c>
      <c r="AW29">
        <f t="shared" si="81"/>
        <v>0.21349372926823706</v>
      </c>
      <c r="AX29">
        <f t="shared" si="8"/>
        <v>0.78666487944497843</v>
      </c>
      <c r="AY29">
        <f t="shared" si="82"/>
        <v>0.78666487944497843</v>
      </c>
      <c r="AZ29">
        <f t="shared" si="83"/>
        <v>0.79711640843086518</v>
      </c>
      <c r="BA29">
        <f t="shared" si="84"/>
        <v>0.21637380530796577</v>
      </c>
      <c r="BB29">
        <f t="shared" si="9"/>
        <v>25.786257626153407</v>
      </c>
      <c r="BC29">
        <f t="shared" si="85"/>
        <v>1.1084774574727313E-2</v>
      </c>
      <c r="BD29">
        <f t="shared" si="86"/>
        <v>2.1821213887413707E-3</v>
      </c>
      <c r="BE29">
        <f t="shared" si="87"/>
        <v>0.89352860196808859</v>
      </c>
      <c r="BF29">
        <f t="shared" si="88"/>
        <v>2.4421393830427185E-3</v>
      </c>
      <c r="BG29">
        <f t="shared" si="36"/>
        <v>3.6454739143397816E-3</v>
      </c>
      <c r="BH29">
        <f t="shared" si="37"/>
        <v>13.991450601844166</v>
      </c>
      <c r="BI29">
        <f t="shared" si="89"/>
        <v>2.6055010435153047E-4</v>
      </c>
      <c r="BJ29">
        <f t="shared" si="90"/>
        <v>0.34690353725970835</v>
      </c>
      <c r="BK29">
        <f t="shared" si="91"/>
        <v>1.3348886687479613</v>
      </c>
      <c r="BL29">
        <f t="shared" si="92"/>
        <v>0.50977888238378832</v>
      </c>
      <c r="BM29">
        <f t="shared" si="38"/>
        <v>3.7310398946107778E-5</v>
      </c>
      <c r="BN29">
        <f t="shared" si="93"/>
        <v>1.085993487230507</v>
      </c>
      <c r="BO29">
        <f t="shared" si="94"/>
        <v>0.99800824118011799</v>
      </c>
      <c r="BP29">
        <f t="shared" si="95"/>
        <v>1.0881608411833843</v>
      </c>
      <c r="BQ29">
        <f t="shared" si="39"/>
        <v>0.55472141747226866</v>
      </c>
      <c r="BR29">
        <f t="shared" si="40"/>
        <v>0.55472141747226866</v>
      </c>
      <c r="BS29">
        <f t="shared" si="41"/>
        <v>0.55472141747226866</v>
      </c>
      <c r="BT29">
        <f t="shared" si="10"/>
        <v>17.869402051438502</v>
      </c>
      <c r="BU29">
        <f t="shared" si="11"/>
        <v>0.28179109673772995</v>
      </c>
      <c r="BV29">
        <f t="shared" si="12"/>
        <v>34214.273036586266</v>
      </c>
      <c r="BW29">
        <f t="shared" si="13"/>
        <v>0.24040500475570603</v>
      </c>
      <c r="BX29">
        <f t="shared" si="14"/>
        <v>18786.148172824982</v>
      </c>
      <c r="BY29">
        <f t="shared" si="96"/>
        <v>1.6187778227438283E-4</v>
      </c>
      <c r="BZ29">
        <f t="shared" si="97"/>
        <v>2.6855957664052236E-4</v>
      </c>
      <c r="CA29">
        <f t="shared" si="98"/>
        <v>-3.0255138262020953</v>
      </c>
      <c r="CB29">
        <f t="shared" si="99"/>
        <v>12.045035754657055</v>
      </c>
      <c r="CC29">
        <f t="shared" si="100"/>
        <v>6.892611701415796E-3</v>
      </c>
      <c r="CD29">
        <f t="shared" si="15"/>
        <v>28.537651816681077</v>
      </c>
      <c r="CE29" s="11">
        <f t="shared" si="16"/>
        <v>2198550590.9691715</v>
      </c>
      <c r="CF29" s="18">
        <f t="shared" si="42"/>
        <v>0.19838409623498671</v>
      </c>
      <c r="CG29" s="18">
        <f t="shared" si="17"/>
        <v>39.67681924699734</v>
      </c>
      <c r="CH29">
        <f t="shared" si="101"/>
        <v>2400</v>
      </c>
      <c r="CI29" s="4">
        <f t="shared" si="18"/>
        <v>938.95518145133917</v>
      </c>
      <c r="CJ29" s="11"/>
      <c r="CK29" s="11"/>
      <c r="CL29" s="11"/>
      <c r="CM29" s="11"/>
      <c r="CN29" s="11"/>
      <c r="CO29" s="11"/>
      <c r="CP29" s="11"/>
      <c r="CQ29" s="13">
        <f t="shared" si="19"/>
        <v>1.3779893160809402</v>
      </c>
      <c r="CR29" s="14">
        <v>0.8</v>
      </c>
      <c r="CS29" s="14">
        <f t="shared" si="102"/>
        <v>0.2805430668101882</v>
      </c>
      <c r="CT29" s="14">
        <f t="shared" si="43"/>
        <v>-0.12293172714063572</v>
      </c>
      <c r="CU29" s="14">
        <f t="shared" si="103"/>
        <v>1.342423455155344E-2</v>
      </c>
      <c r="CV29" s="14">
        <f t="shared" si="104"/>
        <v>-6.9171603577171606E-5</v>
      </c>
      <c r="CW29" s="14">
        <f t="shared" si="44"/>
        <v>1.1198327232016799E-2</v>
      </c>
      <c r="CX29" s="14">
        <f t="shared" si="45"/>
        <v>0.94483413889117096</v>
      </c>
      <c r="CY29" s="14">
        <f t="shared" si="46"/>
        <v>0.90114224088177908</v>
      </c>
      <c r="CZ29" s="14">
        <f t="shared" si="47"/>
        <v>0.10114224088177903</v>
      </c>
      <c r="DA29" s="14">
        <v>0.85</v>
      </c>
      <c r="DB29" s="14">
        <f t="shared" si="48"/>
        <v>0.26404053346841244</v>
      </c>
      <c r="DC29" s="14">
        <f t="shared" si="49"/>
        <v>-0.1157004490735395</v>
      </c>
      <c r="DD29" s="14">
        <f t="shared" si="50"/>
        <v>1.1891363478192668E-2</v>
      </c>
      <c r="DE29" s="14">
        <f t="shared" si="51"/>
        <v>-5.1083794630400331E-5</v>
      </c>
      <c r="DF29" s="14">
        <f t="shared" si="52"/>
        <v>9.858801481676796E-3</v>
      </c>
      <c r="DG29" s="14">
        <f t="shared" si="105"/>
        <v>0.95097619548136869</v>
      </c>
      <c r="DH29" s="14">
        <f t="shared" si="106"/>
        <v>0.90561748372433459</v>
      </c>
      <c r="DI29" s="14">
        <f t="shared" si="107"/>
        <v>5.5617483724334615E-2</v>
      </c>
      <c r="DJ29" s="14">
        <f t="shared" si="108"/>
        <v>-0.91049514314888957</v>
      </c>
      <c r="DK29" s="14">
        <f t="shared" si="109"/>
        <v>0.91108487688576245</v>
      </c>
      <c r="DL29" s="14">
        <f t="shared" si="53"/>
        <v>0.85</v>
      </c>
      <c r="DM29" s="14">
        <f t="shared" si="54"/>
        <v>0.26404053346841244</v>
      </c>
      <c r="DN29" s="14">
        <f t="shared" si="55"/>
        <v>-0.1157004490735395</v>
      </c>
      <c r="DO29" s="14">
        <f t="shared" si="56"/>
        <v>1.1891363478192668E-2</v>
      </c>
      <c r="DP29" s="14">
        <f t="shared" si="57"/>
        <v>-5.1083794630400331E-5</v>
      </c>
      <c r="DQ29" s="14">
        <f t="shared" si="58"/>
        <v>9.858801481676796E-3</v>
      </c>
      <c r="DR29" s="14">
        <f t="shared" si="59"/>
        <v>0.95097619548136869</v>
      </c>
      <c r="DS29" s="14">
        <f t="shared" si="60"/>
        <v>0.90561748372433459</v>
      </c>
      <c r="DT29" s="14">
        <f t="shared" si="61"/>
        <v>5.5617483724334615E-2</v>
      </c>
      <c r="DU29" s="14">
        <f t="shared" si="62"/>
        <v>0.91108487688576245</v>
      </c>
      <c r="DV29" s="14">
        <f t="shared" si="63"/>
        <v>0.24633759064830968</v>
      </c>
      <c r="DW29" s="14">
        <f t="shared" si="64"/>
        <v>-0.10794316117798951</v>
      </c>
      <c r="DX29" s="14">
        <f t="shared" si="65"/>
        <v>1.0350273596246899E-2</v>
      </c>
      <c r="DY29" s="14">
        <f t="shared" si="66"/>
        <v>-3.6106350161364642E-5</v>
      </c>
      <c r="DZ29" s="14">
        <f t="shared" si="67"/>
        <v>8.5279011204183047E-3</v>
      </c>
      <c r="EA29" s="14">
        <f t="shared" si="68"/>
        <v>0.9571914336454046</v>
      </c>
      <c r="EB29" s="14">
        <f t="shared" si="69"/>
        <v>0.91060605266785821</v>
      </c>
      <c r="EC29" s="14">
        <f t="shared" si="70"/>
        <v>-4.7882421790423901E-4</v>
      </c>
      <c r="ED29" s="14">
        <f t="shared" si="71"/>
        <v>-0.91833381357462729</v>
      </c>
      <c r="EE29" s="14">
        <f t="shared" si="72"/>
        <v>0.91056347147650241</v>
      </c>
      <c r="EI29">
        <f t="shared" si="20"/>
        <v>919.11887382598707</v>
      </c>
      <c r="ES29">
        <f t="shared" si="110"/>
        <v>2.8555073794695467</v>
      </c>
      <c r="ET29">
        <f t="shared" si="73"/>
        <v>4.2608320492968213E-2</v>
      </c>
      <c r="EU29">
        <f t="shared" si="111"/>
        <v>1.0951632648262688</v>
      </c>
      <c r="EV29">
        <f t="shared" si="112"/>
        <v>1.3733554198155385E-2</v>
      </c>
      <c r="EX29" s="16"/>
      <c r="EY29" s="16"/>
      <c r="FA29" s="22"/>
      <c r="FB29" s="22"/>
    </row>
    <row r="30" spans="3:158">
      <c r="C30" s="4">
        <f t="shared" si="74"/>
        <v>938.95518145133917</v>
      </c>
      <c r="D30" s="4">
        <f>Sheet8!D30</f>
        <v>979.57875380742598</v>
      </c>
      <c r="E30" s="4">
        <f t="shared" si="21"/>
        <v>979.57327344284556</v>
      </c>
      <c r="F30" s="4">
        <f t="shared" si="22"/>
        <v>5.4803645804213375E-3</v>
      </c>
      <c r="G30" s="4">
        <f t="shared" si="0"/>
        <v>959.26696762938263</v>
      </c>
      <c r="I30" s="4">
        <f t="shared" si="1"/>
        <v>959.26696762938263</v>
      </c>
      <c r="M30">
        <f t="shared" si="23"/>
        <v>149.83368666473638</v>
      </c>
      <c r="O30">
        <f t="shared" si="24"/>
        <v>1.2193685664820015</v>
      </c>
      <c r="P30">
        <f t="shared" si="25"/>
        <v>1.6594443574172803E-2</v>
      </c>
      <c r="Q30">
        <f t="shared" si="26"/>
        <v>121.93685664820015</v>
      </c>
      <c r="R30">
        <f t="shared" si="75"/>
        <v>684.67545007964384</v>
      </c>
      <c r="S30">
        <f t="shared" si="27"/>
        <v>166.2204234674945</v>
      </c>
      <c r="T30">
        <f t="shared" si="76"/>
        <v>0.7950166313335264</v>
      </c>
      <c r="U30">
        <f t="shared" si="28"/>
        <v>48.33</v>
      </c>
      <c r="V30">
        <f t="shared" si="29"/>
        <v>1.0161404720683347</v>
      </c>
      <c r="W30">
        <f t="shared" si="30"/>
        <v>49.110069015062614</v>
      </c>
      <c r="X30">
        <f t="shared" si="31"/>
        <v>59.883274454729062</v>
      </c>
      <c r="Y30">
        <f t="shared" si="2"/>
        <v>1.2193685664820015</v>
      </c>
      <c r="Z30">
        <f t="shared" si="32"/>
        <v>49.110069015062614</v>
      </c>
      <c r="AE30">
        <f t="shared" si="113"/>
        <v>0.6240248895601278</v>
      </c>
      <c r="AF30">
        <f t="shared" si="114"/>
        <v>0.79143147152892357</v>
      </c>
      <c r="AG30">
        <f t="shared" si="33"/>
        <v>2.3341768732902226</v>
      </c>
      <c r="AH30">
        <f t="shared" si="3"/>
        <v>0</v>
      </c>
      <c r="AI30">
        <f t="shared" si="4"/>
        <v>2.3341768732902226</v>
      </c>
      <c r="AJ30">
        <f t="shared" si="77"/>
        <v>2.3341768732902226</v>
      </c>
      <c r="AK30">
        <f t="shared" si="5"/>
        <v>0</v>
      </c>
      <c r="AL30">
        <f t="shared" si="6"/>
        <v>30</v>
      </c>
      <c r="AM30">
        <f t="shared" si="78"/>
        <v>30</v>
      </c>
      <c r="AO30">
        <f t="shared" si="79"/>
        <v>1.4381813607636922</v>
      </c>
      <c r="AQ30">
        <f t="shared" si="34"/>
        <v>0.90724390555645951</v>
      </c>
      <c r="AS30">
        <f t="shared" si="7"/>
        <v>0.36323075825462814</v>
      </c>
      <c r="AT30">
        <f t="shared" si="7"/>
        <v>8.8182467249965243E-2</v>
      </c>
      <c r="AU30">
        <f t="shared" si="80"/>
        <v>0.4514132255045934</v>
      </c>
      <c r="AV30">
        <f t="shared" si="35"/>
        <v>0.80465245086385284</v>
      </c>
      <c r="AW30">
        <f t="shared" si="81"/>
        <v>0.19534754913614716</v>
      </c>
      <c r="AX30">
        <f t="shared" si="8"/>
        <v>0.7998176936664585</v>
      </c>
      <c r="AY30">
        <f t="shared" si="82"/>
        <v>0.7998176936664585</v>
      </c>
      <c r="AZ30">
        <f t="shared" si="83"/>
        <v>0.7962486563085569</v>
      </c>
      <c r="BA30">
        <f t="shared" si="84"/>
        <v>0.19330733827485136</v>
      </c>
      <c r="BB30">
        <f t="shared" si="9"/>
        <v>25.775025444020418</v>
      </c>
      <c r="BC30">
        <f t="shared" si="85"/>
        <v>1.0817289580451445E-2</v>
      </c>
      <c r="BD30">
        <f t="shared" si="86"/>
        <v>2.1769188451931042E-3</v>
      </c>
      <c r="BE30">
        <f t="shared" si="87"/>
        <v>0.89598227439446765</v>
      </c>
      <c r="BF30">
        <f t="shared" si="88"/>
        <v>2.4296449912073683E-3</v>
      </c>
      <c r="BG30">
        <f t="shared" si="36"/>
        <v>3.6228748520747665E-3</v>
      </c>
      <c r="BH30">
        <f t="shared" si="37"/>
        <v>13.107613655948585</v>
      </c>
      <c r="BI30">
        <f t="shared" si="89"/>
        <v>2.7639469297530058E-4</v>
      </c>
      <c r="BJ30">
        <f t="shared" si="90"/>
        <v>0.3709083372603344</v>
      </c>
      <c r="BK30">
        <f t="shared" si="91"/>
        <v>1.3584165109832003</v>
      </c>
      <c r="BL30">
        <f t="shared" si="92"/>
        <v>0.5225367285411272</v>
      </c>
      <c r="BM30">
        <f t="shared" si="38"/>
        <v>3.3055769725842663E-5</v>
      </c>
      <c r="BN30">
        <f t="shared" si="93"/>
        <v>1.0862903883987962</v>
      </c>
      <c r="BO30">
        <f t="shared" si="94"/>
        <v>0.99823515468138491</v>
      </c>
      <c r="BP30">
        <f t="shared" si="95"/>
        <v>1.0882109123330932</v>
      </c>
      <c r="BQ30">
        <f t="shared" si="39"/>
        <v>0.56863017009328987</v>
      </c>
      <c r="BR30">
        <f t="shared" si="40"/>
        <v>0.56863017009328987</v>
      </c>
      <c r="BS30">
        <f t="shared" si="41"/>
        <v>0.56863017009328987</v>
      </c>
      <c r="BT30">
        <f t="shared" si="10"/>
        <v>17.83828760627831</v>
      </c>
      <c r="BU30">
        <f t="shared" si="11"/>
        <v>0.26378005240435992</v>
      </c>
      <c r="BV30">
        <f t="shared" si="12"/>
        <v>34121.67345391048</v>
      </c>
      <c r="BW30">
        <f t="shared" si="13"/>
        <v>0.25531395803547402</v>
      </c>
      <c r="BX30">
        <f t="shared" si="14"/>
        <v>17641.263840696</v>
      </c>
      <c r="BY30">
        <f t="shared" si="96"/>
        <v>1.6187778227438283E-4</v>
      </c>
      <c r="BZ30">
        <f t="shared" si="97"/>
        <v>2.8598858027174953E-4</v>
      </c>
      <c r="CA30">
        <f t="shared" si="98"/>
        <v>-3.0033728844224039</v>
      </c>
      <c r="CB30">
        <f t="shared" si="99"/>
        <v>11.964223519890078</v>
      </c>
      <c r="CC30">
        <f t="shared" si="100"/>
        <v>6.98603832530033E-3</v>
      </c>
      <c r="CD30">
        <f t="shared" si="15"/>
        <v>29.215822677643498</v>
      </c>
      <c r="CE30" s="11">
        <f t="shared" si="16"/>
        <v>2164859624.1510444</v>
      </c>
      <c r="CF30" s="18">
        <f t="shared" si="42"/>
        <v>0.20309045995753178</v>
      </c>
      <c r="CG30" s="18">
        <f t="shared" si="17"/>
        <v>40.618091991506354</v>
      </c>
      <c r="CH30">
        <f t="shared" si="101"/>
        <v>2600</v>
      </c>
      <c r="CI30" s="4">
        <f t="shared" si="18"/>
        <v>979.57327344284556</v>
      </c>
      <c r="CJ30" s="11"/>
      <c r="CK30" s="11"/>
      <c r="CL30" s="11"/>
      <c r="CM30" s="11"/>
      <c r="CN30" s="11"/>
      <c r="CO30" s="11"/>
      <c r="CP30" s="11"/>
      <c r="CQ30" s="13">
        <f t="shared" si="19"/>
        <v>1.4381813607636922</v>
      </c>
      <c r="CR30" s="14">
        <v>0.8</v>
      </c>
      <c r="CS30" s="14">
        <f t="shared" si="102"/>
        <v>0.29279748751999524</v>
      </c>
      <c r="CT30" s="14">
        <f t="shared" si="43"/>
        <v>-0.1283015162432258</v>
      </c>
      <c r="CU30" s="14">
        <f t="shared" si="103"/>
        <v>1.462261826809578E-2</v>
      </c>
      <c r="CV30" s="14">
        <f t="shared" si="104"/>
        <v>-8.5657791195860235E-5</v>
      </c>
      <c r="CW30" s="14">
        <f t="shared" si="44"/>
        <v>1.2256477297424379E-2</v>
      </c>
      <c r="CX30" s="14">
        <f t="shared" si="45"/>
        <v>0.94005998132722546</v>
      </c>
      <c r="CY30" s="14">
        <f t="shared" si="46"/>
        <v>0.89792858363542005</v>
      </c>
      <c r="CZ30" s="14">
        <f t="shared" si="47"/>
        <v>9.7928583635420008E-2</v>
      </c>
      <c r="DA30" s="14">
        <v>0.85</v>
      </c>
      <c r="DB30" s="14">
        <f t="shared" si="48"/>
        <v>0.27557410590117198</v>
      </c>
      <c r="DC30" s="14">
        <f t="shared" si="49"/>
        <v>-0.12075436822891841</v>
      </c>
      <c r="DD30" s="14">
        <f t="shared" si="50"/>
        <v>1.2952907531600413E-2</v>
      </c>
      <c r="DE30" s="14">
        <f t="shared" si="51"/>
        <v>-6.3258978940125898E-5</v>
      </c>
      <c r="DF30" s="14">
        <f t="shared" si="52"/>
        <v>1.0784780464181666E-2</v>
      </c>
      <c r="DG30" s="14">
        <f t="shared" si="105"/>
        <v>0.94671846226173606</v>
      </c>
      <c r="DH30" s="14">
        <f t="shared" si="106"/>
        <v>0.90247194905850259</v>
      </c>
      <c r="DI30" s="14">
        <f t="shared" si="107"/>
        <v>5.2471949058502609E-2</v>
      </c>
      <c r="DJ30" s="14">
        <f t="shared" si="108"/>
        <v>-0.90913269153834919</v>
      </c>
      <c r="DK30" s="14">
        <f t="shared" si="109"/>
        <v>0.90771649127446341</v>
      </c>
      <c r="DL30" s="14">
        <f t="shared" si="53"/>
        <v>0.85</v>
      </c>
      <c r="DM30" s="14">
        <f t="shared" si="54"/>
        <v>0.27557410590117198</v>
      </c>
      <c r="DN30" s="14">
        <f t="shared" si="55"/>
        <v>-0.12075436822891841</v>
      </c>
      <c r="DO30" s="14">
        <f t="shared" si="56"/>
        <v>1.2952907531600413E-2</v>
      </c>
      <c r="DP30" s="14">
        <f t="shared" si="57"/>
        <v>-6.3258978940125898E-5</v>
      </c>
      <c r="DQ30" s="14">
        <f t="shared" si="58"/>
        <v>1.0784780464181666E-2</v>
      </c>
      <c r="DR30" s="14">
        <f t="shared" si="59"/>
        <v>0.94671846226173606</v>
      </c>
      <c r="DS30" s="14">
        <f t="shared" si="60"/>
        <v>0.90247194905850259</v>
      </c>
      <c r="DT30" s="14">
        <f t="shared" si="61"/>
        <v>5.2471949058502609E-2</v>
      </c>
      <c r="DU30" s="14">
        <f t="shared" si="62"/>
        <v>0.90771649127446341</v>
      </c>
      <c r="DV30" s="14">
        <f t="shared" si="63"/>
        <v>0.25805192730069104</v>
      </c>
      <c r="DW30" s="14">
        <f t="shared" si="64"/>
        <v>-0.11307628976804096</v>
      </c>
      <c r="DX30" s="14">
        <f t="shared" si="65"/>
        <v>1.1358073249560816E-2</v>
      </c>
      <c r="DY30" s="14">
        <f t="shared" si="66"/>
        <v>-4.5547618842242813E-5</v>
      </c>
      <c r="DZ30" s="14">
        <f t="shared" si="67"/>
        <v>9.3964534073839433E-3</v>
      </c>
      <c r="EA30" s="14">
        <f t="shared" si="68"/>
        <v>0.95312238311978048</v>
      </c>
      <c r="EB30" s="14">
        <f t="shared" si="69"/>
        <v>0.90728330116488187</v>
      </c>
      <c r="EC30" s="14">
        <f t="shared" si="70"/>
        <v>-4.3319010958153825E-4</v>
      </c>
      <c r="ED30" s="14">
        <f t="shared" si="71"/>
        <v>-0.91663817394062452</v>
      </c>
      <c r="EE30" s="14">
        <f t="shared" si="72"/>
        <v>0.90724390555645951</v>
      </c>
      <c r="EI30">
        <f t="shared" si="20"/>
        <v>959.26696762938263</v>
      </c>
      <c r="ES30">
        <f t="shared" si="110"/>
        <v>2.9912981642557059</v>
      </c>
      <c r="ET30">
        <f t="shared" si="73"/>
        <v>4.4634516369665665E-2</v>
      </c>
      <c r="EU30">
        <f t="shared" si="111"/>
        <v>1.1013000748367672</v>
      </c>
      <c r="EV30">
        <f t="shared" si="112"/>
        <v>1.381051095482338E-2</v>
      </c>
      <c r="EX30" s="16"/>
      <c r="EY30" s="16"/>
      <c r="FA30" s="19"/>
      <c r="FB30" s="19"/>
    </row>
    <row r="31" spans="3:158">
      <c r="C31" s="4">
        <f t="shared" si="74"/>
        <v>979.57327344284556</v>
      </c>
      <c r="D31" s="4">
        <f>Sheet8!D31</f>
        <v>1021.2006289408591</v>
      </c>
      <c r="E31" s="4">
        <f t="shared" si="21"/>
        <v>1021.1939142850721</v>
      </c>
      <c r="F31" s="4">
        <f t="shared" si="22"/>
        <v>6.7146557870501056E-3</v>
      </c>
      <c r="G31" s="4">
        <f t="shared" si="0"/>
        <v>1000.3869511918524</v>
      </c>
      <c r="I31" s="4">
        <f t="shared" si="1"/>
        <v>1000.3869511918524</v>
      </c>
      <c r="M31">
        <f t="shared" si="23"/>
        <v>156.87220717690107</v>
      </c>
      <c r="O31">
        <f t="shared" si="24"/>
        <v>1.2182808151189273</v>
      </c>
      <c r="P31">
        <f t="shared" si="25"/>
        <v>1.5853929467995839E-2</v>
      </c>
      <c r="Q31">
        <f t="shared" si="26"/>
        <v>121.82808151189273</v>
      </c>
      <c r="R31">
        <f t="shared" si="75"/>
        <v>684.06467768927769</v>
      </c>
      <c r="S31">
        <f t="shared" si="27"/>
        <v>147.64414589275395</v>
      </c>
      <c r="T31">
        <f t="shared" si="76"/>
        <v>0.79431277928230992</v>
      </c>
      <c r="U31">
        <f t="shared" si="28"/>
        <v>48.33</v>
      </c>
      <c r="V31">
        <f t="shared" si="29"/>
        <v>1.0152340125991062</v>
      </c>
      <c r="W31">
        <f t="shared" si="30"/>
        <v>49.066259828914802</v>
      </c>
      <c r="X31">
        <f t="shared" si="31"/>
        <v>59.776483019207404</v>
      </c>
      <c r="Y31">
        <f t="shared" si="2"/>
        <v>1.2182808151189273</v>
      </c>
      <c r="Z31">
        <f t="shared" si="32"/>
        <v>49.066259828914802</v>
      </c>
      <c r="AE31">
        <f t="shared" si="113"/>
        <v>0.61515967654831971</v>
      </c>
      <c r="AF31">
        <f t="shared" si="114"/>
        <v>0.78524873498115</v>
      </c>
      <c r="AG31">
        <f t="shared" si="33"/>
        <v>2.2774241022629576</v>
      </c>
      <c r="AH31">
        <f t="shared" si="3"/>
        <v>0</v>
      </c>
      <c r="AI31">
        <f t="shared" si="4"/>
        <v>2.2774241022629576</v>
      </c>
      <c r="AJ31">
        <f t="shared" si="77"/>
        <v>2.2774241022629576</v>
      </c>
      <c r="AK31">
        <f t="shared" si="5"/>
        <v>0</v>
      </c>
      <c r="AL31">
        <f t="shared" si="6"/>
        <v>30</v>
      </c>
      <c r="AM31">
        <f t="shared" si="78"/>
        <v>30</v>
      </c>
      <c r="AO31">
        <f t="shared" si="79"/>
        <v>1.4998305115320125</v>
      </c>
      <c r="AQ31">
        <f t="shared" si="34"/>
        <v>0.90391337996688859</v>
      </c>
      <c r="AS31">
        <f t="shared" si="7"/>
        <v>0.3629067341955679</v>
      </c>
      <c r="AT31">
        <f t="shared" si="7"/>
        <v>7.8327468961014543E-2</v>
      </c>
      <c r="AU31">
        <f t="shared" si="80"/>
        <v>0.44123420315658246</v>
      </c>
      <c r="AV31">
        <f t="shared" si="35"/>
        <v>0.82248096724900044</v>
      </c>
      <c r="AW31">
        <f t="shared" si="81"/>
        <v>0.17751903275099956</v>
      </c>
      <c r="AX31">
        <f t="shared" si="8"/>
        <v>0.81190971259552347</v>
      </c>
      <c r="AY31">
        <f t="shared" si="82"/>
        <v>0.81190971259552347</v>
      </c>
      <c r="AZ31">
        <f t="shared" si="83"/>
        <v>0.79536087719029291</v>
      </c>
      <c r="BA31">
        <f t="shared" si="84"/>
        <v>0.17166560592770835</v>
      </c>
      <c r="BB31">
        <f t="shared" si="9"/>
        <v>25.76352642917751</v>
      </c>
      <c r="BC31">
        <f t="shared" si="85"/>
        <v>1.0556634959699883E-2</v>
      </c>
      <c r="BD31">
        <f t="shared" si="86"/>
        <v>2.1717800360353031E-3</v>
      </c>
      <c r="BE31">
        <f t="shared" si="87"/>
        <v>0.89837919251690579</v>
      </c>
      <c r="BF31">
        <f t="shared" si="88"/>
        <v>2.417442494355672E-3</v>
      </c>
      <c r="BG31">
        <f t="shared" si="36"/>
        <v>3.6006605072263238E-3</v>
      </c>
      <c r="BH31">
        <f t="shared" si="37"/>
        <v>12.237140130305947</v>
      </c>
      <c r="BI31">
        <f t="shared" si="89"/>
        <v>2.9424035917584133E-4</v>
      </c>
      <c r="BJ31">
        <f t="shared" si="90"/>
        <v>0.39838338857975991</v>
      </c>
      <c r="BK31">
        <f t="shared" si="91"/>
        <v>1.3853499572115684</v>
      </c>
      <c r="BL31">
        <f t="shared" si="92"/>
        <v>0.53625439287019228</v>
      </c>
      <c r="BM31">
        <f t="shared" si="38"/>
        <v>2.9111971950616131E-5</v>
      </c>
      <c r="BN31">
        <f t="shared" si="93"/>
        <v>1.0865656742236873</v>
      </c>
      <c r="BO31">
        <f t="shared" si="94"/>
        <v>0.9984455395620363</v>
      </c>
      <c r="BP31">
        <f t="shared" si="95"/>
        <v>1.0882573271851208</v>
      </c>
      <c r="BQ31">
        <f t="shared" si="39"/>
        <v>0.58358277227619515</v>
      </c>
      <c r="BR31">
        <f t="shared" si="40"/>
        <v>0.58358277227619515</v>
      </c>
      <c r="BS31">
        <f t="shared" si="41"/>
        <v>0.58358277227619515</v>
      </c>
      <c r="BT31">
        <f t="shared" si="10"/>
        <v>17.806476113702654</v>
      </c>
      <c r="BU31">
        <f t="shared" si="11"/>
        <v>0.24525749676797742</v>
      </c>
      <c r="BV31">
        <f t="shared" si="12"/>
        <v>34026.795786392715</v>
      </c>
      <c r="BW31">
        <f t="shared" si="13"/>
        <v>0.27239814090271858</v>
      </c>
      <c r="BX31">
        <f t="shared" si="14"/>
        <v>16488.868201959936</v>
      </c>
      <c r="BY31">
        <f t="shared" si="96"/>
        <v>1.6187778227438283E-4</v>
      </c>
      <c r="BZ31">
        <f t="shared" si="97"/>
        <v>3.0597612511696265E-4</v>
      </c>
      <c r="CA31">
        <f t="shared" si="98"/>
        <v>-2.9794531427635427</v>
      </c>
      <c r="CB31">
        <f t="shared" si="99"/>
        <v>11.876760557245259</v>
      </c>
      <c r="CC31">
        <f t="shared" si="100"/>
        <v>7.089310500331571E-3</v>
      </c>
      <c r="CD31">
        <f t="shared" si="15"/>
        <v>29.938101723085211</v>
      </c>
      <c r="CE31" s="11">
        <f t="shared" si="16"/>
        <v>2131955324.3565295</v>
      </c>
      <c r="CF31" s="18">
        <f t="shared" si="42"/>
        <v>0.20810320421113276</v>
      </c>
      <c r="CG31" s="18">
        <f t="shared" si="17"/>
        <v>41.62064084222655</v>
      </c>
      <c r="CH31">
        <f t="shared" si="101"/>
        <v>2800</v>
      </c>
      <c r="CI31" s="4">
        <f t="shared" si="18"/>
        <v>1021.1939142850721</v>
      </c>
      <c r="CJ31" s="11"/>
      <c r="CK31" s="11"/>
      <c r="CL31" s="11"/>
      <c r="CM31" s="11"/>
      <c r="CN31" s="11"/>
      <c r="CO31" s="11"/>
      <c r="CP31" s="11"/>
      <c r="CQ31" s="13">
        <f t="shared" si="19"/>
        <v>1.4998305115320125</v>
      </c>
      <c r="CR31" s="14">
        <v>0.8</v>
      </c>
      <c r="CS31" s="14">
        <f t="shared" si="102"/>
        <v>0.30534855857762622</v>
      </c>
      <c r="CT31" s="14">
        <f t="shared" si="43"/>
        <v>-0.13380129515461608</v>
      </c>
      <c r="CU31" s="14">
        <f t="shared" si="103"/>
        <v>1.5903115004019537E-2</v>
      </c>
      <c r="CV31" s="14">
        <f t="shared" si="104"/>
        <v>-1.056597341625403E-4</v>
      </c>
      <c r="CW31" s="14">
        <f t="shared" si="44"/>
        <v>1.3397723452347141E-2</v>
      </c>
      <c r="CX31" s="14">
        <f t="shared" si="45"/>
        <v>0.93498535572291575</v>
      </c>
      <c r="CY31" s="14">
        <f t="shared" si="46"/>
        <v>0.89473415481153595</v>
      </c>
      <c r="CZ31" s="14">
        <f t="shared" si="47"/>
        <v>9.4734154811535909E-2</v>
      </c>
      <c r="DA31" s="14">
        <v>0.85</v>
      </c>
      <c r="DB31" s="14">
        <f t="shared" si="48"/>
        <v>0.28738687866129531</v>
      </c>
      <c r="DC31" s="14">
        <f t="shared" si="49"/>
        <v>-0.12593063073375632</v>
      </c>
      <c r="DD31" s="14">
        <f t="shared" si="50"/>
        <v>1.4087188377262985E-2</v>
      </c>
      <c r="DE31" s="14">
        <f t="shared" si="51"/>
        <v>-7.803057731110945E-5</v>
      </c>
      <c r="DF31" s="14">
        <f t="shared" si="52"/>
        <v>1.1782518402000099E-2</v>
      </c>
      <c r="DG31" s="14">
        <f t="shared" si="105"/>
        <v>0.94219005467825168</v>
      </c>
      <c r="DH31" s="14">
        <f t="shared" si="106"/>
        <v>0.89933595987824577</v>
      </c>
      <c r="DI31" s="14">
        <f t="shared" si="107"/>
        <v>4.9335959878245794E-2</v>
      </c>
      <c r="DJ31" s="14">
        <f t="shared" si="108"/>
        <v>-0.90796389866580351</v>
      </c>
      <c r="DK31" s="14">
        <f t="shared" si="109"/>
        <v>0.90433691796638815</v>
      </c>
      <c r="DL31" s="14">
        <f t="shared" si="53"/>
        <v>0.85</v>
      </c>
      <c r="DM31" s="14">
        <f t="shared" si="54"/>
        <v>0.28738687866129531</v>
      </c>
      <c r="DN31" s="14">
        <f t="shared" si="55"/>
        <v>-0.12593063073375632</v>
      </c>
      <c r="DO31" s="14">
        <f t="shared" si="56"/>
        <v>1.4087188377262985E-2</v>
      </c>
      <c r="DP31" s="14">
        <f t="shared" si="57"/>
        <v>-7.803057731110945E-5</v>
      </c>
      <c r="DQ31" s="14">
        <f t="shared" si="58"/>
        <v>1.1782518402000099E-2</v>
      </c>
      <c r="DR31" s="14">
        <f t="shared" si="59"/>
        <v>0.94219005467825168</v>
      </c>
      <c r="DS31" s="14">
        <f t="shared" si="60"/>
        <v>0.89933595987824577</v>
      </c>
      <c r="DT31" s="14">
        <f t="shared" si="61"/>
        <v>4.9335959878245794E-2</v>
      </c>
      <c r="DU31" s="14">
        <f t="shared" si="62"/>
        <v>0.90433691796638815</v>
      </c>
      <c r="DV31" s="14">
        <f t="shared" si="63"/>
        <v>0.27011929073007307</v>
      </c>
      <c r="DW31" s="14">
        <f t="shared" si="64"/>
        <v>-0.11836411186706781</v>
      </c>
      <c r="DX31" s="14">
        <f t="shared" si="65"/>
        <v>1.2445193472840746E-2</v>
      </c>
      <c r="DY31" s="14">
        <f t="shared" si="66"/>
        <v>-5.7241123076795523E-5</v>
      </c>
      <c r="DZ31" s="14">
        <f t="shared" si="67"/>
        <v>1.0340966027991769E-2</v>
      </c>
      <c r="EA31" s="14">
        <f t="shared" si="68"/>
        <v>0.94875246235044519</v>
      </c>
      <c r="EB31" s="14">
        <f t="shared" si="69"/>
        <v>0.90394933971098923</v>
      </c>
      <c r="EC31" s="14">
        <f t="shared" si="70"/>
        <v>-3.8757825539892377E-4</v>
      </c>
      <c r="ED31" s="14">
        <f t="shared" si="71"/>
        <v>-0.91509677019964197</v>
      </c>
      <c r="EE31" s="14">
        <f t="shared" si="72"/>
        <v>0.90391337996688859</v>
      </c>
      <c r="EI31">
        <f t="shared" si="20"/>
        <v>1000.3869511918524</v>
      </c>
      <c r="ES31">
        <f t="shared" si="110"/>
        <v>3.1311811810240919</v>
      </c>
      <c r="ET31">
        <f t="shared" si="73"/>
        <v>4.6721774295470024E-2</v>
      </c>
      <c r="EU31">
        <f t="shared" si="111"/>
        <v>1.1077417901913471</v>
      </c>
      <c r="EV31">
        <f t="shared" si="112"/>
        <v>1.3891291282097458E-2</v>
      </c>
      <c r="EX31" s="16"/>
      <c r="EY31" s="16"/>
    </row>
    <row r="32" spans="3:158">
      <c r="C32" s="4">
        <f t="shared" si="74"/>
        <v>1021.1939142850721</v>
      </c>
      <c r="D32" s="4">
        <f>Sheet8!D32</f>
        <v>1063.8989743088907</v>
      </c>
      <c r="E32" s="4">
        <f t="shared" si="21"/>
        <v>1063.8914460646777</v>
      </c>
      <c r="F32" s="4">
        <f t="shared" si="22"/>
        <v>7.5282442130628624E-3</v>
      </c>
      <c r="G32" s="4">
        <f t="shared" si="0"/>
        <v>1042.5464442969815</v>
      </c>
      <c r="I32" s="4">
        <f t="shared" si="1"/>
        <v>1042.5464442969815</v>
      </c>
      <c r="M32">
        <f t="shared" si="23"/>
        <v>164.11685917769853</v>
      </c>
      <c r="O32">
        <f t="shared" si="24"/>
        <v>1.2171665729361747</v>
      </c>
      <c r="P32">
        <f t="shared" si="25"/>
        <v>1.5156613775371313E-2</v>
      </c>
      <c r="Q32">
        <f t="shared" si="26"/>
        <v>121.71665729361747</v>
      </c>
      <c r="R32">
        <f t="shared" si="75"/>
        <v>683.43903070366218</v>
      </c>
      <c r="S32">
        <f t="shared" si="27"/>
        <v>130.1697595259449</v>
      </c>
      <c r="T32">
        <f t="shared" si="76"/>
        <v>0.79358831408223018</v>
      </c>
      <c r="U32">
        <f t="shared" si="28"/>
        <v>48.33</v>
      </c>
      <c r="V32">
        <f t="shared" si="29"/>
        <v>1.0143054774468123</v>
      </c>
      <c r="W32">
        <f t="shared" si="30"/>
        <v>49.021383725004441</v>
      </c>
      <c r="X32">
        <f t="shared" si="31"/>
        <v>59.667189629152823</v>
      </c>
      <c r="Y32">
        <f t="shared" si="2"/>
        <v>1.2171665729361747</v>
      </c>
      <c r="Z32">
        <f t="shared" si="32"/>
        <v>49.021383725004441</v>
      </c>
      <c r="AE32">
        <f t="shared" si="113"/>
        <v>0.60641114086617254</v>
      </c>
      <c r="AF32">
        <f t="shared" si="114"/>
        <v>0.77908000511350528</v>
      </c>
      <c r="AG32">
        <f t="shared" si="33"/>
        <v>2.2220691335162694</v>
      </c>
      <c r="AH32">
        <f t="shared" si="3"/>
        <v>0</v>
      </c>
      <c r="AI32">
        <f t="shared" si="4"/>
        <v>2.2220691335162694</v>
      </c>
      <c r="AJ32">
        <f t="shared" si="77"/>
        <v>2.2220691335162694</v>
      </c>
      <c r="AK32">
        <f t="shared" si="5"/>
        <v>0</v>
      </c>
      <c r="AL32">
        <f t="shared" si="6"/>
        <v>30</v>
      </c>
      <c r="AM32">
        <f t="shared" si="78"/>
        <v>30</v>
      </c>
      <c r="AO32">
        <f t="shared" si="79"/>
        <v>1.5630381473717863</v>
      </c>
      <c r="AQ32">
        <f t="shared" si="34"/>
        <v>0.90057413650381923</v>
      </c>
      <c r="AS32">
        <f t="shared" si="7"/>
        <v>0.36257481893709265</v>
      </c>
      <c r="AT32">
        <f t="shared" si="7"/>
        <v>6.9057040746724016E-2</v>
      </c>
      <c r="AU32">
        <f t="shared" si="80"/>
        <v>0.43163185968381668</v>
      </c>
      <c r="AV32">
        <f t="shared" si="35"/>
        <v>0.8400093987563606</v>
      </c>
      <c r="AW32">
        <f t="shared" si="81"/>
        <v>0.1599906012436394</v>
      </c>
      <c r="AX32">
        <f t="shared" si="8"/>
        <v>0.82306389229899835</v>
      </c>
      <c r="AY32">
        <f t="shared" si="82"/>
        <v>0.82306389229899835</v>
      </c>
      <c r="AZ32">
        <f t="shared" si="83"/>
        <v>0.79445168276664258</v>
      </c>
      <c r="BA32">
        <f t="shared" si="84"/>
        <v>0.15131354788772086</v>
      </c>
      <c r="BB32">
        <f t="shared" si="9"/>
        <v>25.751742046464784</v>
      </c>
      <c r="BC32">
        <f t="shared" si="85"/>
        <v>1.0302402318818972E-2</v>
      </c>
      <c r="BD32">
        <f t="shared" si="86"/>
        <v>2.1667016037696125E-3</v>
      </c>
      <c r="BE32">
        <f t="shared" si="87"/>
        <v>0.90072263894344129</v>
      </c>
      <c r="BF32">
        <f t="shared" si="88"/>
        <v>2.4055147612490123E-3</v>
      </c>
      <c r="BG32">
        <f t="shared" si="36"/>
        <v>3.5787990558988091E-3</v>
      </c>
      <c r="BH32">
        <f t="shared" si="37"/>
        <v>11.375437015825492</v>
      </c>
      <c r="BI32">
        <f t="shared" si="89"/>
        <v>3.1460761032037617E-4</v>
      </c>
      <c r="BJ32">
        <f t="shared" si="90"/>
        <v>0.4303084088234963</v>
      </c>
      <c r="BK32">
        <f t="shared" si="91"/>
        <v>1.4166511345043764</v>
      </c>
      <c r="BL32">
        <f t="shared" si="92"/>
        <v>0.55113559347394725</v>
      </c>
      <c r="BM32">
        <f t="shared" si="38"/>
        <v>2.5448857728940205E-5</v>
      </c>
      <c r="BN32">
        <f t="shared" si="93"/>
        <v>1.0868214327296328</v>
      </c>
      <c r="BO32">
        <f t="shared" si="94"/>
        <v>0.99864099344257762</v>
      </c>
      <c r="BP32">
        <f t="shared" si="95"/>
        <v>1.0883004401642618</v>
      </c>
      <c r="BQ32">
        <f t="shared" si="39"/>
        <v>0.59980110896788841</v>
      </c>
      <c r="BR32">
        <f t="shared" si="40"/>
        <v>0.59980110896788841</v>
      </c>
      <c r="BS32">
        <f t="shared" si="41"/>
        <v>0.59980110896788841</v>
      </c>
      <c r="BT32">
        <f t="shared" si="10"/>
        <v>17.773919328139225</v>
      </c>
      <c r="BU32">
        <f t="shared" si="11"/>
        <v>0.22619013037965169</v>
      </c>
      <c r="BV32">
        <f t="shared" si="12"/>
        <v>33929.486324929741</v>
      </c>
      <c r="BW32">
        <f t="shared" si="13"/>
        <v>0.29226171496438835</v>
      </c>
      <c r="BX32">
        <f t="shared" si="14"/>
        <v>15324.252084938487</v>
      </c>
      <c r="BY32">
        <f t="shared" si="96"/>
        <v>1.6187778227438283E-4</v>
      </c>
      <c r="BZ32">
        <f t="shared" si="97"/>
        <v>3.2922977069521707E-4</v>
      </c>
      <c r="CA32">
        <f t="shared" si="98"/>
        <v>-2.9533701209451051</v>
      </c>
      <c r="CB32">
        <f t="shared" si="99"/>
        <v>11.781218224162096</v>
      </c>
      <c r="CC32">
        <f t="shared" si="100"/>
        <v>7.20476133507172E-3</v>
      </c>
      <c r="CD32">
        <f t="shared" si="15"/>
        <v>30.713895820607526</v>
      </c>
      <c r="CE32" s="11">
        <f t="shared" si="16"/>
        <v>2099885010.3225422</v>
      </c>
      <c r="CF32" s="18">
        <f t="shared" si="42"/>
        <v>0.21348765889802809</v>
      </c>
      <c r="CG32" s="18">
        <f t="shared" si="17"/>
        <v>42.697531779605619</v>
      </c>
      <c r="CH32">
        <f t="shared" si="101"/>
        <v>3000</v>
      </c>
      <c r="CI32" s="4">
        <f t="shared" si="18"/>
        <v>1063.8914460646777</v>
      </c>
      <c r="CJ32" s="11"/>
      <c r="CK32" s="11"/>
      <c r="CL32" s="11"/>
      <c r="CM32" s="11"/>
      <c r="CN32" s="11"/>
      <c r="CO32" s="11"/>
      <c r="CP32" s="11"/>
      <c r="CQ32" s="13">
        <f t="shared" si="19"/>
        <v>1.5630381473717863</v>
      </c>
      <c r="CR32" s="14">
        <v>0.8</v>
      </c>
      <c r="CS32" s="14">
        <f t="shared" si="102"/>
        <v>0.31821691960000603</v>
      </c>
      <c r="CT32" s="14">
        <f t="shared" si="43"/>
        <v>-0.13944010798979728</v>
      </c>
      <c r="CU32" s="14">
        <f t="shared" si="103"/>
        <v>1.7271775560497228E-2</v>
      </c>
      <c r="CV32" s="14">
        <f t="shared" si="104"/>
        <v>-1.2988125590855654E-4</v>
      </c>
      <c r="CW32" s="14">
        <f t="shared" si="44"/>
        <v>1.4629644623241999E-2</v>
      </c>
      <c r="CX32" s="14">
        <f t="shared" si="45"/>
        <v>0.92959161985587135</v>
      </c>
      <c r="CY32" s="14">
        <f t="shared" si="46"/>
        <v>0.89156114386984364</v>
      </c>
      <c r="CZ32" s="14">
        <f t="shared" si="47"/>
        <v>9.1561143869843598E-2</v>
      </c>
      <c r="DA32" s="14">
        <v>0.85</v>
      </c>
      <c r="DB32" s="14">
        <f t="shared" si="48"/>
        <v>0.29949827727059392</v>
      </c>
      <c r="DC32" s="14">
        <f t="shared" si="49"/>
        <v>-0.1312377486962798</v>
      </c>
      <c r="DD32" s="14">
        <f t="shared" si="50"/>
        <v>1.529956589441969E-2</v>
      </c>
      <c r="DE32" s="14">
        <f t="shared" si="51"/>
        <v>-9.5918369100247842E-5</v>
      </c>
      <c r="DF32" s="14">
        <f t="shared" si="52"/>
        <v>1.2858445343136682E-2</v>
      </c>
      <c r="DG32" s="14">
        <f t="shared" si="105"/>
        <v>0.93737380683402294</v>
      </c>
      <c r="DH32" s="14">
        <f t="shared" si="106"/>
        <v>0.89621090542850346</v>
      </c>
      <c r="DI32" s="14">
        <f t="shared" si="107"/>
        <v>4.6210905428503479E-2</v>
      </c>
      <c r="DJ32" s="14">
        <f t="shared" si="108"/>
        <v>-0.90700476882680359</v>
      </c>
      <c r="DK32" s="14">
        <f t="shared" si="109"/>
        <v>0.90094891120393616</v>
      </c>
      <c r="DL32" s="14">
        <f t="shared" si="53"/>
        <v>0.85</v>
      </c>
      <c r="DM32" s="14">
        <f t="shared" si="54"/>
        <v>0.29949827727059392</v>
      </c>
      <c r="DN32" s="14">
        <f t="shared" si="55"/>
        <v>-0.1312377486962798</v>
      </c>
      <c r="DO32" s="14">
        <f t="shared" si="56"/>
        <v>1.529956589441969E-2</v>
      </c>
      <c r="DP32" s="14">
        <f t="shared" si="57"/>
        <v>-9.5918369100247842E-5</v>
      </c>
      <c r="DQ32" s="14">
        <f t="shared" si="58"/>
        <v>1.2858445343136682E-2</v>
      </c>
      <c r="DR32" s="14">
        <f t="shared" si="59"/>
        <v>0.93737380683402294</v>
      </c>
      <c r="DS32" s="14">
        <f t="shared" si="60"/>
        <v>0.89621090542850346</v>
      </c>
      <c r="DT32" s="14">
        <f t="shared" si="61"/>
        <v>4.6210905428503479E-2</v>
      </c>
      <c r="DU32" s="14">
        <f t="shared" si="62"/>
        <v>0.90094891120393616</v>
      </c>
      <c r="DV32" s="14">
        <f t="shared" si="63"/>
        <v>0.28256156649306419</v>
      </c>
      <c r="DW32" s="14">
        <f t="shared" si="64"/>
        <v>-0.12381621755086089</v>
      </c>
      <c r="DX32" s="14">
        <f t="shared" si="65"/>
        <v>1.3618103492310163E-2</v>
      </c>
      <c r="DY32" s="14">
        <f t="shared" si="66"/>
        <v>-7.1696109614169506E-5</v>
      </c>
      <c r="DZ32" s="14">
        <f t="shared" si="67"/>
        <v>1.1368859991283892E-2</v>
      </c>
      <c r="EA32" s="14">
        <f t="shared" si="68"/>
        <v>0.9440601572021099</v>
      </c>
      <c r="EB32" s="14">
        <f t="shared" si="69"/>
        <v>0.90060646980164372</v>
      </c>
      <c r="EC32" s="14">
        <f t="shared" si="70"/>
        <v>-3.4244140229244824E-4</v>
      </c>
      <c r="ED32" s="14">
        <f t="shared" si="71"/>
        <v>-0.91372603909932681</v>
      </c>
      <c r="EE32" s="14">
        <f t="shared" si="72"/>
        <v>0.90057413650381923</v>
      </c>
      <c r="EI32">
        <f t="shared" si="20"/>
        <v>1042.5464442969815</v>
      </c>
      <c r="ES32">
        <f t="shared" si="110"/>
        <v>3.275410123773395</v>
      </c>
      <c r="ET32">
        <f t="shared" si="73"/>
        <v>4.8873879753578091E-2</v>
      </c>
      <c r="EU32">
        <f t="shared" si="111"/>
        <v>1.1145100128041554</v>
      </c>
      <c r="EV32">
        <f t="shared" si="112"/>
        <v>1.3976166072061244E-2</v>
      </c>
      <c r="EX32" s="16"/>
      <c r="EY32" s="16"/>
    </row>
    <row r="33" spans="3:155">
      <c r="C33" s="4">
        <f t="shared" si="74"/>
        <v>1063.8914460646777</v>
      </c>
      <c r="D33" s="4">
        <f>Sheet8!D33</f>
        <v>1107.7645666422027</v>
      </c>
      <c r="E33" s="4">
        <f t="shared" si="21"/>
        <v>1107.7574185745796</v>
      </c>
      <c r="F33" s="4">
        <f t="shared" si="22"/>
        <v>7.1480676231203688E-3</v>
      </c>
      <c r="G33" s="4">
        <f t="shared" si="0"/>
        <v>1085.8280063534403</v>
      </c>
      <c r="I33" s="4">
        <f t="shared" si="1"/>
        <v>1085.8280063534403</v>
      </c>
      <c r="M33">
        <f t="shared" si="23"/>
        <v>171.58293562066962</v>
      </c>
      <c r="O33">
        <f t="shared" si="24"/>
        <v>1.2160237354800822</v>
      </c>
      <c r="P33">
        <f t="shared" si="25"/>
        <v>1.4498398713353948E-2</v>
      </c>
      <c r="Q33">
        <f t="shared" si="26"/>
        <v>121.60237354800823</v>
      </c>
      <c r="R33">
        <f t="shared" si="75"/>
        <v>682.79732747206629</v>
      </c>
      <c r="S33">
        <f t="shared" si="27"/>
        <v>113.69218653022773</v>
      </c>
      <c r="T33">
        <f t="shared" si="76"/>
        <v>0.79284170643793306</v>
      </c>
      <c r="U33">
        <f t="shared" si="28"/>
        <v>48.33</v>
      </c>
      <c r="V33">
        <f t="shared" si="29"/>
        <v>1.0133531129000686</v>
      </c>
      <c r="W33">
        <f t="shared" si="30"/>
        <v>48.975355946460311</v>
      </c>
      <c r="X33">
        <f t="shared" si="31"/>
        <v>59.555195284481329</v>
      </c>
      <c r="Y33">
        <f t="shared" si="2"/>
        <v>1.2160237354800822</v>
      </c>
      <c r="Z33">
        <f t="shared" si="32"/>
        <v>48.975355946460311</v>
      </c>
      <c r="AE33">
        <f t="shared" si="113"/>
        <v>0.59776763734420457</v>
      </c>
      <c r="AF33">
        <f t="shared" si="114"/>
        <v>0.77291879343245229</v>
      </c>
      <c r="AG33">
        <f t="shared" si="33"/>
        <v>2.1680164810708886</v>
      </c>
      <c r="AH33">
        <f t="shared" si="3"/>
        <v>0</v>
      </c>
      <c r="AI33">
        <f t="shared" si="4"/>
        <v>2.1680164810708886</v>
      </c>
      <c r="AJ33">
        <f t="shared" si="77"/>
        <v>2.1680164810708886</v>
      </c>
      <c r="AK33">
        <f t="shared" si="5"/>
        <v>0</v>
      </c>
      <c r="AL33">
        <f t="shared" si="6"/>
        <v>30</v>
      </c>
      <c r="AM33">
        <f t="shared" si="78"/>
        <v>30</v>
      </c>
      <c r="AO33">
        <f t="shared" si="79"/>
        <v>1.6279280455074068</v>
      </c>
      <c r="AQ33">
        <f t="shared" si="34"/>
        <v>0.89722827825364193</v>
      </c>
      <c r="AS33">
        <f t="shared" si="7"/>
        <v>0.36223438559548543</v>
      </c>
      <c r="AT33">
        <f t="shared" si="7"/>
        <v>6.0315437213642589E-2</v>
      </c>
      <c r="AU33">
        <f t="shared" si="80"/>
        <v>0.42254982280912801</v>
      </c>
      <c r="AV33">
        <f t="shared" si="35"/>
        <v>0.85725840135806197</v>
      </c>
      <c r="AW33">
        <f t="shared" si="81"/>
        <v>0.14274159864193803</v>
      </c>
      <c r="AX33">
        <f t="shared" si="8"/>
        <v>0.83338785215228128</v>
      </c>
      <c r="AY33">
        <f t="shared" si="82"/>
        <v>0.83338785215228128</v>
      </c>
      <c r="AZ33">
        <f t="shared" si="83"/>
        <v>0.79351937143109663</v>
      </c>
      <c r="BA33">
        <f t="shared" si="84"/>
        <v>0.13212844977894872</v>
      </c>
      <c r="BB33">
        <f t="shared" si="9"/>
        <v>25.739649631391927</v>
      </c>
      <c r="BC33">
        <f t="shared" si="85"/>
        <v>1.0054153451687177E-2</v>
      </c>
      <c r="BD33">
        <f t="shared" si="86"/>
        <v>2.1616791096852198E-3</v>
      </c>
      <c r="BE33">
        <f t="shared" si="87"/>
        <v>0.90301622273523585</v>
      </c>
      <c r="BF33">
        <f t="shared" si="88"/>
        <v>2.3938430509448595E-3</v>
      </c>
      <c r="BG33">
        <f t="shared" si="36"/>
        <v>3.5572550524409709E-3</v>
      </c>
      <c r="BH33">
        <f t="shared" si="37"/>
        <v>10.517372593513098</v>
      </c>
      <c r="BI33">
        <f t="shared" si="89"/>
        <v>3.3822658851460804E-4</v>
      </c>
      <c r="BJ33">
        <f t="shared" si="90"/>
        <v>0.46808828202249542</v>
      </c>
      <c r="BK33">
        <f t="shared" si="91"/>
        <v>1.4536999442037291</v>
      </c>
      <c r="BL33">
        <f t="shared" si="92"/>
        <v>0.5674485593450469</v>
      </c>
      <c r="BM33">
        <f t="shared" si="38"/>
        <v>2.203931046700395E-5</v>
      </c>
      <c r="BN33">
        <f t="shared" si="93"/>
        <v>1.0870595434674046</v>
      </c>
      <c r="BO33">
        <f t="shared" si="94"/>
        <v>0.99882295426389756</v>
      </c>
      <c r="BP33">
        <f t="shared" si="95"/>
        <v>1.0883405700948621</v>
      </c>
      <c r="BQ33">
        <f t="shared" si="39"/>
        <v>0.61757728857709648</v>
      </c>
      <c r="BR33">
        <f t="shared" si="40"/>
        <v>0.61757728857709648</v>
      </c>
      <c r="BS33">
        <f t="shared" si="41"/>
        <v>0.61757728857709648</v>
      </c>
      <c r="BT33">
        <f t="shared" si="10"/>
        <v>17.740557970586256</v>
      </c>
      <c r="BU33">
        <f t="shared" si="11"/>
        <v>0.20653746843592516</v>
      </c>
      <c r="BV33">
        <f t="shared" si="12"/>
        <v>33829.557018739251</v>
      </c>
      <c r="BW33">
        <f t="shared" si="13"/>
        <v>0.31575957691453566</v>
      </c>
      <c r="BX33">
        <f t="shared" si="14"/>
        <v>14142.093709741152</v>
      </c>
      <c r="BY33">
        <f t="shared" si="96"/>
        <v>1.6187778227438283E-4</v>
      </c>
      <c r="BZ33">
        <f t="shared" si="97"/>
        <v>3.567505705696773E-4</v>
      </c>
      <c r="CA33">
        <f t="shared" si="98"/>
        <v>-2.92461637084689</v>
      </c>
      <c r="CB33">
        <f t="shared" si="99"/>
        <v>11.675711126395994</v>
      </c>
      <c r="CC33">
        <f t="shared" si="100"/>
        <v>7.3355607353814299E-3</v>
      </c>
      <c r="CD33">
        <f t="shared" si="15"/>
        <v>31.555593291398353</v>
      </c>
      <c r="CE33" s="11">
        <f t="shared" si="16"/>
        <v>2068739663.140022</v>
      </c>
      <c r="CF33" s="18">
        <f t="shared" si="42"/>
        <v>0.21932986254950948</v>
      </c>
      <c r="CG33" s="18">
        <f t="shared" si="17"/>
        <v>43.865972509901894</v>
      </c>
      <c r="CH33">
        <f t="shared" si="101"/>
        <v>3200</v>
      </c>
      <c r="CI33" s="4">
        <f t="shared" si="18"/>
        <v>1107.7574185745796</v>
      </c>
      <c r="CJ33" s="11"/>
      <c r="CK33" s="11"/>
      <c r="CL33" s="11"/>
      <c r="CM33" s="11"/>
      <c r="CN33" s="11"/>
      <c r="CO33" s="11"/>
      <c r="CP33" s="11"/>
      <c r="CQ33" s="13">
        <f t="shared" si="19"/>
        <v>1.6279280455074068</v>
      </c>
      <c r="CR33" s="14">
        <v>0.8</v>
      </c>
      <c r="CS33" s="14">
        <f t="shared" si="102"/>
        <v>0.33142777023253611</v>
      </c>
      <c r="CT33" s="14">
        <f t="shared" si="43"/>
        <v>-0.14522899703175204</v>
      </c>
      <c r="CU33" s="14">
        <f t="shared" si="103"/>
        <v>1.8735627411843068E-2</v>
      </c>
      <c r="CV33" s="14">
        <f t="shared" si="104"/>
        <v>-1.5917491171528342E-4</v>
      </c>
      <c r="CW33" s="14">
        <f t="shared" si="44"/>
        <v>1.5961082650553821E-2</v>
      </c>
      <c r="CX33" s="14">
        <f t="shared" si="45"/>
        <v>0.92385717802786071</v>
      </c>
      <c r="CY33" s="14">
        <f t="shared" si="46"/>
        <v>0.8884115660676164</v>
      </c>
      <c r="CZ33" s="14">
        <f t="shared" si="47"/>
        <v>8.8411566067616354E-2</v>
      </c>
      <c r="DA33" s="14">
        <v>0.85</v>
      </c>
      <c r="DB33" s="14">
        <f t="shared" si="48"/>
        <v>0.31193201904238699</v>
      </c>
      <c r="DC33" s="14">
        <f t="shared" si="49"/>
        <v>-0.13668611485341373</v>
      </c>
      <c r="DD33" s="14">
        <f t="shared" si="50"/>
        <v>1.6596265112220857E-2</v>
      </c>
      <c r="DE33" s="14">
        <f t="shared" si="51"/>
        <v>-1.1755197335137636E-4</v>
      </c>
      <c r="DF33" s="14">
        <f t="shared" si="52"/>
        <v>1.4020060283022752E-2</v>
      </c>
      <c r="DG33" s="14">
        <f t="shared" si="105"/>
        <v>0.93224982986059046</v>
      </c>
      <c r="DH33" s="14">
        <f t="shared" si="106"/>
        <v>0.89309790104564168</v>
      </c>
      <c r="DI33" s="14">
        <f t="shared" si="107"/>
        <v>4.3097901045641707E-2</v>
      </c>
      <c r="DJ33" s="14">
        <f t="shared" si="108"/>
        <v>-0.90627330043949417</v>
      </c>
      <c r="DK33" s="14">
        <f t="shared" si="109"/>
        <v>0.8975550819214706</v>
      </c>
      <c r="DL33" s="14">
        <f t="shared" si="53"/>
        <v>0.85</v>
      </c>
      <c r="DM33" s="14">
        <f t="shared" si="54"/>
        <v>0.31193201904238699</v>
      </c>
      <c r="DN33" s="14">
        <f t="shared" si="55"/>
        <v>-0.13668611485341373</v>
      </c>
      <c r="DO33" s="14">
        <f t="shared" si="56"/>
        <v>1.6596265112220857E-2</v>
      </c>
      <c r="DP33" s="14">
        <f t="shared" si="57"/>
        <v>-1.1755197335137636E-4</v>
      </c>
      <c r="DQ33" s="14">
        <f t="shared" si="58"/>
        <v>1.4020060283022754E-2</v>
      </c>
      <c r="DR33" s="14">
        <f t="shared" si="59"/>
        <v>0.93224982986059046</v>
      </c>
      <c r="DS33" s="14">
        <f t="shared" si="60"/>
        <v>0.89309790104564168</v>
      </c>
      <c r="DT33" s="14">
        <f t="shared" si="61"/>
        <v>4.3097901045641707E-2</v>
      </c>
      <c r="DU33" s="14">
        <f t="shared" si="62"/>
        <v>0.8975550819214706</v>
      </c>
      <c r="DV33" s="14">
        <f t="shared" si="63"/>
        <v>0.29540495232717862</v>
      </c>
      <c r="DW33" s="14">
        <f t="shared" si="64"/>
        <v>-0.12944408645838051</v>
      </c>
      <c r="DX33" s="14">
        <f t="shared" si="65"/>
        <v>1.4884217056518002E-2</v>
      </c>
      <c r="DY33" s="14">
        <f t="shared" si="66"/>
        <v>-8.9540394095247687E-5</v>
      </c>
      <c r="DZ33" s="14">
        <f t="shared" si="67"/>
        <v>1.2488738505512921E-2</v>
      </c>
      <c r="EA33" s="14">
        <f t="shared" si="68"/>
        <v>0.93902102807865651</v>
      </c>
      <c r="EB33" s="14">
        <f t="shared" si="69"/>
        <v>0.89725685906308494</v>
      </c>
      <c r="EC33" s="14">
        <f t="shared" si="70"/>
        <v>-2.9822285838565499E-4</v>
      </c>
      <c r="ED33" s="14">
        <f t="shared" si="71"/>
        <v>-0.91254440431180217</v>
      </c>
      <c r="EE33" s="14">
        <f t="shared" si="72"/>
        <v>0.89722827825364193</v>
      </c>
      <c r="EI33">
        <f t="shared" si="20"/>
        <v>1085.8280063534403</v>
      </c>
      <c r="ES33">
        <f t="shared" si="110"/>
        <v>3.424288672638669</v>
      </c>
      <c r="ET33">
        <f t="shared" si="73"/>
        <v>5.1095364092994512E-2</v>
      </c>
      <c r="EU33">
        <f t="shared" si="111"/>
        <v>1.1216300009042197</v>
      </c>
      <c r="EV33">
        <f t="shared" si="112"/>
        <v>1.4065452067677583E-2</v>
      </c>
      <c r="EX33" s="16"/>
      <c r="EY33" s="16"/>
    </row>
    <row r="34" spans="3:155">
      <c r="C34" s="4">
        <f t="shared" si="74"/>
        <v>1107.7574185745796</v>
      </c>
      <c r="D34" s="4">
        <f>Sheet8!D34</f>
        <v>1152.9107427730771</v>
      </c>
      <c r="E34" s="4">
        <f t="shared" si="21"/>
        <v>1152.9067287258565</v>
      </c>
      <c r="F34" s="4">
        <f t="shared" si="22"/>
        <v>4.0140472206076083E-3</v>
      </c>
      <c r="G34" s="4">
        <f t="shared" si="0"/>
        <v>1130.3340806738283</v>
      </c>
      <c r="I34" s="4">
        <f t="shared" si="1"/>
        <v>1130.3340806738283</v>
      </c>
      <c r="M34">
        <f t="shared" si="23"/>
        <v>179.28937238352708</v>
      </c>
      <c r="O34">
        <f t="shared" si="24"/>
        <v>1.2148496841271201</v>
      </c>
      <c r="P34">
        <f t="shared" si="25"/>
        <v>1.3875523550143258E-2</v>
      </c>
      <c r="Q34">
        <f t="shared" si="26"/>
        <v>121.48496841271201</v>
      </c>
      <c r="R34">
        <f t="shared" si="75"/>
        <v>682.138097637378</v>
      </c>
      <c r="S34">
        <f t="shared" si="27"/>
        <v>98.114697873778027</v>
      </c>
      <c r="T34">
        <f t="shared" si="76"/>
        <v>0.79207106276164729</v>
      </c>
      <c r="U34">
        <f t="shared" si="28"/>
        <v>48.33</v>
      </c>
      <c r="V34">
        <f t="shared" si="29"/>
        <v>1.0123747367726001</v>
      </c>
      <c r="W34">
        <f t="shared" si="30"/>
        <v>48.928071028219762</v>
      </c>
      <c r="X34">
        <f t="shared" si="31"/>
        <v>59.440251633582072</v>
      </c>
      <c r="Y34">
        <f t="shared" si="2"/>
        <v>1.2148496841271201</v>
      </c>
      <c r="Z34">
        <f t="shared" si="32"/>
        <v>48.928071028219762</v>
      </c>
      <c r="AE34">
        <f t="shared" si="113"/>
        <v>0.58921548811267166</v>
      </c>
      <c r="AF34">
        <f t="shared" si="114"/>
        <v>0.76675679298662791</v>
      </c>
      <c r="AG34">
        <f t="shared" si="33"/>
        <v>2.1151615769576302</v>
      </c>
      <c r="AH34">
        <f t="shared" si="3"/>
        <v>0</v>
      </c>
      <c r="AI34">
        <f t="shared" si="4"/>
        <v>2.1151615769576302</v>
      </c>
      <c r="AJ34">
        <f t="shared" si="77"/>
        <v>2.1151615769576302</v>
      </c>
      <c r="AK34">
        <f t="shared" si="5"/>
        <v>0</v>
      </c>
      <c r="AL34">
        <f t="shared" si="6"/>
        <v>30</v>
      </c>
      <c r="AM34">
        <f t="shared" si="78"/>
        <v>30</v>
      </c>
      <c r="AO34">
        <f t="shared" si="79"/>
        <v>1.6946537941136857</v>
      </c>
      <c r="AQ34">
        <f t="shared" si="34"/>
        <v>0.89387764481472898</v>
      </c>
      <c r="AS34">
        <f t="shared" si="7"/>
        <v>0.36188465412389548</v>
      </c>
      <c r="AT34">
        <f t="shared" si="7"/>
        <v>5.2051342136585403E-2</v>
      </c>
      <c r="AU34">
        <f t="shared" si="80"/>
        <v>0.41393599626048089</v>
      </c>
      <c r="AV34">
        <f t="shared" si="35"/>
        <v>0.87425268010798796</v>
      </c>
      <c r="AW34">
        <f t="shared" si="81"/>
        <v>0.12574731989201204</v>
      </c>
      <c r="AX34">
        <f t="shared" si="8"/>
        <v>0.84297672362259124</v>
      </c>
      <c r="AY34">
        <f t="shared" si="82"/>
        <v>0.84297672362259124</v>
      </c>
      <c r="AZ34">
        <f t="shared" si="83"/>
        <v>0.79256182430148625</v>
      </c>
      <c r="BA34">
        <f t="shared" si="84"/>
        <v>0.11399739174070969</v>
      </c>
      <c r="BB34">
        <f t="shared" si="9"/>
        <v>25.727221021954747</v>
      </c>
      <c r="BC34">
        <f t="shared" si="85"/>
        <v>9.8114084412345443E-3</v>
      </c>
      <c r="BD34">
        <f t="shared" si="86"/>
        <v>2.1567067647961799E-3</v>
      </c>
      <c r="BE34">
        <f t="shared" si="87"/>
        <v>0.90526398990705559</v>
      </c>
      <c r="BF34">
        <f t="shared" si="88"/>
        <v>2.3824064459005063E-3</v>
      </c>
      <c r="BG34">
        <f t="shared" si="36"/>
        <v>3.5359881722884711E-3</v>
      </c>
      <c r="BH34">
        <f t="shared" si="37"/>
        <v>9.6569323052178273</v>
      </c>
      <c r="BI34">
        <f t="shared" si="89"/>
        <v>3.6616060468580775E-4</v>
      </c>
      <c r="BJ34">
        <f t="shared" si="90"/>
        <v>0.51382082420850328</v>
      </c>
      <c r="BK34">
        <f t="shared" si="91"/>
        <v>1.4985572982434734</v>
      </c>
      <c r="BL34">
        <f t="shared" si="92"/>
        <v>0.58555699606009226</v>
      </c>
      <c r="BM34">
        <f t="shared" si="38"/>
        <v>1.8858713896045199E-5</v>
      </c>
      <c r="BN34">
        <f t="shared" si="93"/>
        <v>1.0872817140090143</v>
      </c>
      <c r="BO34">
        <f t="shared" si="94"/>
        <v>0.99899272824296403</v>
      </c>
      <c r="BP34">
        <f t="shared" si="95"/>
        <v>1.0883780064358763</v>
      </c>
      <c r="BQ34">
        <f t="shared" si="39"/>
        <v>0.63730735602646349</v>
      </c>
      <c r="BR34">
        <f t="shared" si="40"/>
        <v>0.63730735602646349</v>
      </c>
      <c r="BS34">
        <f t="shared" si="41"/>
        <v>0.63730735602646349</v>
      </c>
      <c r="BT34">
        <f t="shared" si="10"/>
        <v>17.706318060996701</v>
      </c>
      <c r="BU34">
        <f t="shared" si="11"/>
        <v>0.18624946815145632</v>
      </c>
      <c r="BV34">
        <f t="shared" si="12"/>
        <v>33726.774089743107</v>
      </c>
      <c r="BW34">
        <f t="shared" si="13"/>
        <v>0.34414606658800073</v>
      </c>
      <c r="BX34">
        <f t="shared" si="14"/>
        <v>12936.176269525075</v>
      </c>
      <c r="BY34">
        <f t="shared" si="96"/>
        <v>1.6187778227438283E-4</v>
      </c>
      <c r="BZ34">
        <f t="shared" si="97"/>
        <v>3.9000705423946925E-4</v>
      </c>
      <c r="CA34">
        <f t="shared" si="98"/>
        <v>-2.8925017961525019</v>
      </c>
      <c r="CB34">
        <f t="shared" si="99"/>
        <v>11.557676323984207</v>
      </c>
      <c r="CC34">
        <f t="shared" si="100"/>
        <v>7.4861572338059852E-3</v>
      </c>
      <c r="CD34">
        <f t="shared" si="15"/>
        <v>32.480001911794865</v>
      </c>
      <c r="CE34" s="11">
        <f t="shared" si="16"/>
        <v>2038678568.8379138</v>
      </c>
      <c r="CF34" s="18">
        <f t="shared" si="42"/>
        <v>0.22574655075638433</v>
      </c>
      <c r="CG34" s="18">
        <f t="shared" si="17"/>
        <v>45.149310151276865</v>
      </c>
      <c r="CH34">
        <f t="shared" si="101"/>
        <v>3400</v>
      </c>
      <c r="CI34" s="4">
        <f t="shared" si="18"/>
        <v>1152.9067287258565</v>
      </c>
      <c r="CJ34" s="11"/>
      <c r="CK34" s="11"/>
      <c r="CL34" s="11"/>
      <c r="CM34" s="11"/>
      <c r="CN34" s="11"/>
      <c r="CO34" s="11"/>
      <c r="CP34" s="11"/>
      <c r="CQ34" s="13">
        <f t="shared" si="19"/>
        <v>1.6946537941136857</v>
      </c>
      <c r="CR34" s="14">
        <v>0.8</v>
      </c>
      <c r="CS34" s="14">
        <f t="shared" si="102"/>
        <v>0.34501237929354839</v>
      </c>
      <c r="CT34" s="14">
        <f t="shared" si="43"/>
        <v>-0.15118166402647931</v>
      </c>
      <c r="CU34" s="14">
        <f t="shared" si="103"/>
        <v>2.0302980965053126E-2</v>
      </c>
      <c r="CV34" s="14">
        <f t="shared" si="104"/>
        <v>-1.9458238998329449E-4</v>
      </c>
      <c r="CW34" s="14">
        <f t="shared" si="44"/>
        <v>1.7402513374645791E-2</v>
      </c>
      <c r="CX34" s="14">
        <f t="shared" si="45"/>
        <v>0.91775649119524449</v>
      </c>
      <c r="CY34" s="14">
        <f t="shared" si="46"/>
        <v>0.88528716894125026</v>
      </c>
      <c r="CZ34" s="14">
        <f t="shared" si="47"/>
        <v>8.5287168941250213E-2</v>
      </c>
      <c r="DA34" s="14">
        <v>0.85</v>
      </c>
      <c r="DB34" s="14">
        <f t="shared" si="48"/>
        <v>0.32471753345275139</v>
      </c>
      <c r="DC34" s="14">
        <f t="shared" si="49"/>
        <v>-0.14228862496609815</v>
      </c>
      <c r="DD34" s="14">
        <f t="shared" si="50"/>
        <v>1.798464749845536E-2</v>
      </c>
      <c r="DE34" s="14">
        <f t="shared" si="51"/>
        <v>-1.4370068546277755E-4</v>
      </c>
      <c r="DF34" s="14">
        <f t="shared" si="52"/>
        <v>1.5276246796126611E-2</v>
      </c>
      <c r="DG34" s="14">
        <f t="shared" si="105"/>
        <v>0.92679460774926581</v>
      </c>
      <c r="DH34" s="14">
        <f t="shared" si="106"/>
        <v>0.88999766637511712</v>
      </c>
      <c r="DI34" s="14">
        <f t="shared" si="107"/>
        <v>3.9997666375117147E-2</v>
      </c>
      <c r="DJ34" s="14">
        <f t="shared" si="108"/>
        <v>-0.90579005132266255</v>
      </c>
      <c r="DK34" s="14">
        <f t="shared" si="109"/>
        <v>0.89415776737303676</v>
      </c>
      <c r="DL34" s="14">
        <f t="shared" si="53"/>
        <v>0.85</v>
      </c>
      <c r="DM34" s="14">
        <f t="shared" si="54"/>
        <v>0.32471753345275139</v>
      </c>
      <c r="DN34" s="14">
        <f t="shared" si="55"/>
        <v>-0.14228862496609815</v>
      </c>
      <c r="DO34" s="14">
        <f t="shared" si="56"/>
        <v>1.798464749845536E-2</v>
      </c>
      <c r="DP34" s="14">
        <f t="shared" si="57"/>
        <v>-1.4370068546277755E-4</v>
      </c>
      <c r="DQ34" s="14">
        <f t="shared" si="58"/>
        <v>1.5276246796126613E-2</v>
      </c>
      <c r="DR34" s="14">
        <f t="shared" si="59"/>
        <v>0.92679460774926581</v>
      </c>
      <c r="DS34" s="14">
        <f t="shared" si="60"/>
        <v>0.88999766637511712</v>
      </c>
      <c r="DT34" s="14">
        <f t="shared" si="61"/>
        <v>3.9997666375117147E-2</v>
      </c>
      <c r="DU34" s="14">
        <f t="shared" si="62"/>
        <v>0.89415776737303676</v>
      </c>
      <c r="DV34" s="14">
        <f t="shared" si="63"/>
        <v>0.30868143576690443</v>
      </c>
      <c r="DW34" s="14">
        <f t="shared" si="64"/>
        <v>-0.13526173527129451</v>
      </c>
      <c r="DX34" s="14">
        <f t="shared" si="65"/>
        <v>1.6252174412450339E-2</v>
      </c>
      <c r="DY34" s="14">
        <f t="shared" si="66"/>
        <v>-1.115533715197638E-4</v>
      </c>
      <c r="DZ34" s="14">
        <f t="shared" si="67"/>
        <v>1.3710721632772069E-2</v>
      </c>
      <c r="EA34" s="14">
        <f t="shared" si="68"/>
        <v>0.93360678641374029</v>
      </c>
      <c r="EB34" s="14">
        <f t="shared" si="69"/>
        <v>0.89390241527566128</v>
      </c>
      <c r="EC34" s="14">
        <f t="shared" si="70"/>
        <v>-2.5535209737548303E-4</v>
      </c>
      <c r="ED34" s="14">
        <f t="shared" si="71"/>
        <v>-0.91157277342494369</v>
      </c>
      <c r="EE34" s="14">
        <f t="shared" si="72"/>
        <v>0.89387764481472898</v>
      </c>
      <c r="EI34">
        <f t="shared" si="20"/>
        <v>1130.3340806738283</v>
      </c>
      <c r="ES34">
        <f t="shared" si="110"/>
        <v>3.5781876221890325</v>
      </c>
      <c r="ET34">
        <f t="shared" si="73"/>
        <v>5.339176010762893E-2</v>
      </c>
      <c r="EU34">
        <f t="shared" si="111"/>
        <v>1.1291318205753784</v>
      </c>
      <c r="EV34">
        <f t="shared" si="112"/>
        <v>1.415952630331677E-2</v>
      </c>
      <c r="EX34" s="16"/>
      <c r="EY34" s="16"/>
    </row>
    <row r="35" spans="3:155">
      <c r="C35" s="4">
        <f t="shared" si="74"/>
        <v>1152.9067287258565</v>
      </c>
      <c r="D35" s="4">
        <f>Sheet8!D35</f>
        <v>1199.4820195736322</v>
      </c>
      <c r="E35" s="4">
        <f t="shared" si="21"/>
        <v>1199.4871010503505</v>
      </c>
      <c r="F35" s="4">
        <f t="shared" si="22"/>
        <v>-5.0814767182600917E-3</v>
      </c>
      <c r="G35" s="4">
        <f t="shared" si="0"/>
        <v>1176.1943741497444</v>
      </c>
      <c r="I35" s="4">
        <f t="shared" si="1"/>
        <v>1176.1943741497444</v>
      </c>
      <c r="M35">
        <f t="shared" si="23"/>
        <v>187.26009301224423</v>
      </c>
      <c r="O35">
        <f t="shared" si="24"/>
        <v>1.2136410948243823</v>
      </c>
      <c r="P35">
        <f t="shared" si="25"/>
        <v>1.3284477137884736E-2</v>
      </c>
      <c r="Q35">
        <f t="shared" si="26"/>
        <v>121.36410948243824</v>
      </c>
      <c r="R35">
        <f t="shared" si="75"/>
        <v>681.45947474389072</v>
      </c>
      <c r="S35">
        <f t="shared" si="27"/>
        <v>83.346686001185631</v>
      </c>
      <c r="T35">
        <f t="shared" si="76"/>
        <v>0.79127399069877558</v>
      </c>
      <c r="U35">
        <f t="shared" si="28"/>
        <v>48.33</v>
      </c>
      <c r="V35">
        <f t="shared" si="29"/>
        <v>1.0113675790203187</v>
      </c>
      <c r="W35">
        <f t="shared" si="30"/>
        <v>48.879395094052001</v>
      </c>
      <c r="X35">
        <f t="shared" si="31"/>
        <v>59.322042576298813</v>
      </c>
      <c r="Y35">
        <f t="shared" si="2"/>
        <v>1.2136410948243823</v>
      </c>
      <c r="Z35">
        <f t="shared" si="32"/>
        <v>48.879395094052001</v>
      </c>
      <c r="AE35">
        <f t="shared" si="113"/>
        <v>0.58073820454594438</v>
      </c>
      <c r="AF35">
        <f t="shared" si="114"/>
        <v>0.76058322873410833</v>
      </c>
      <c r="AG35">
        <f t="shared" si="33"/>
        <v>2.0633867383218285</v>
      </c>
      <c r="AH35">
        <f t="shared" si="3"/>
        <v>0</v>
      </c>
      <c r="AI35">
        <f t="shared" si="4"/>
        <v>2.0633867383218285</v>
      </c>
      <c r="AJ35">
        <f t="shared" si="77"/>
        <v>2.0633867383218285</v>
      </c>
      <c r="AK35">
        <f t="shared" si="5"/>
        <v>0</v>
      </c>
      <c r="AL35">
        <f t="shared" si="6"/>
        <v>30</v>
      </c>
      <c r="AM35">
        <f t="shared" si="78"/>
        <v>30</v>
      </c>
      <c r="AO35">
        <f t="shared" si="79"/>
        <v>1.7634098562964684</v>
      </c>
      <c r="AQ35">
        <f t="shared" si="34"/>
        <v>0.89052361068624908</v>
      </c>
      <c r="AS35">
        <f t="shared" si="7"/>
        <v>0.36152463433913223</v>
      </c>
      <c r="AT35">
        <f t="shared" si="7"/>
        <v>4.4216686826874643E-2</v>
      </c>
      <c r="AU35">
        <f t="shared" si="80"/>
        <v>0.40574132116600686</v>
      </c>
      <c r="AV35">
        <f t="shared" si="35"/>
        <v>0.89102247042572325</v>
      </c>
      <c r="AW35">
        <f t="shared" si="81"/>
        <v>0.10897752957427675</v>
      </c>
      <c r="AX35">
        <f t="shared" si="8"/>
        <v>0.85191569298119485</v>
      </c>
      <c r="AY35">
        <f t="shared" si="82"/>
        <v>0.85191569298119485</v>
      </c>
      <c r="AZ35">
        <f t="shared" si="83"/>
        <v>0.79157634991802184</v>
      </c>
      <c r="BA35">
        <f t="shared" si="84"/>
        <v>9.6814657258052134E-2</v>
      </c>
      <c r="BB35">
        <f t="shared" si="9"/>
        <v>25.71442051596426</v>
      </c>
      <c r="BC35">
        <f t="shared" si="85"/>
        <v>9.5736271482591302E-3</v>
      </c>
      <c r="BD35">
        <f t="shared" si="86"/>
        <v>2.1517770063469118E-3</v>
      </c>
      <c r="BE35">
        <f t="shared" si="87"/>
        <v>0.90747059675662267</v>
      </c>
      <c r="BF35">
        <f t="shared" si="88"/>
        <v>2.3711809661244635E-3</v>
      </c>
      <c r="BG35">
        <f t="shared" si="36"/>
        <v>3.5149512736591258E-3</v>
      </c>
      <c r="BH35">
        <f t="shared" si="37"/>
        <v>8.7866760468940743</v>
      </c>
      <c r="BI35">
        <f t="shared" si="89"/>
        <v>4.0003196372553136E-4</v>
      </c>
      <c r="BJ35">
        <f t="shared" si="90"/>
        <v>0.57080090240277337</v>
      </c>
      <c r="BK35">
        <f t="shared" si="91"/>
        <v>1.5544608113352683</v>
      </c>
      <c r="BL35">
        <f t="shared" si="92"/>
        <v>0.60597183165660695</v>
      </c>
      <c r="BM35">
        <f t="shared" si="38"/>
        <v>1.5884441828630254E-5</v>
      </c>
      <c r="BN35">
        <f t="shared" si="93"/>
        <v>1.0874895151229855</v>
      </c>
      <c r="BO35">
        <f t="shared" si="94"/>
        <v>0.9991515168054842</v>
      </c>
      <c r="BP35">
        <f t="shared" si="95"/>
        <v>1.0884130152751388</v>
      </c>
      <c r="BQ35">
        <f t="shared" si="39"/>
        <v>0.65954762846516635</v>
      </c>
      <c r="BR35">
        <f t="shared" si="40"/>
        <v>0.65954762846516635</v>
      </c>
      <c r="BS35">
        <f t="shared" si="41"/>
        <v>0.65954762846516635</v>
      </c>
      <c r="BT35">
        <f t="shared" si="10"/>
        <v>17.671105438095122</v>
      </c>
      <c r="BU35">
        <f t="shared" si="11"/>
        <v>0.1652629887523866</v>
      </c>
      <c r="BV35">
        <f t="shared" si="12"/>
        <v>33620.841029870469</v>
      </c>
      <c r="BW35">
        <f t="shared" si="13"/>
        <v>0.37934518585276567</v>
      </c>
      <c r="BX35">
        <f t="shared" si="14"/>
        <v>11698.978085003018</v>
      </c>
      <c r="BY35">
        <f t="shared" si="96"/>
        <v>1.6187778227438283E-4</v>
      </c>
      <c r="BZ35">
        <f t="shared" si="97"/>
        <v>4.3125134206956664E-4</v>
      </c>
      <c r="CA35">
        <f t="shared" si="98"/>
        <v>-2.8560536300365866</v>
      </c>
      <c r="CB35">
        <f t="shared" si="99"/>
        <v>11.423503864603409</v>
      </c>
      <c r="CC35">
        <f t="shared" si="100"/>
        <v>7.6630442625610076E-3</v>
      </c>
      <c r="CD35">
        <f t="shared" si="15"/>
        <v>33.51075388994191</v>
      </c>
      <c r="CE35" s="11">
        <f t="shared" si="16"/>
        <v>2009974437.2138414</v>
      </c>
      <c r="CF35" s="18">
        <f t="shared" si="42"/>
        <v>0.23290186162246948</v>
      </c>
      <c r="CG35" s="18">
        <f t="shared" si="17"/>
        <v>46.580372324493894</v>
      </c>
      <c r="CH35">
        <f t="shared" si="101"/>
        <v>3600</v>
      </c>
      <c r="CI35" s="4">
        <f t="shared" si="18"/>
        <v>1199.4871010503505</v>
      </c>
      <c r="CJ35" s="11"/>
      <c r="CK35" s="11"/>
      <c r="CL35" s="11"/>
      <c r="CM35" s="11"/>
      <c r="CN35" s="11"/>
      <c r="CO35" s="11"/>
      <c r="CP35" s="11"/>
      <c r="CQ35" s="13">
        <f t="shared" si="19"/>
        <v>1.7634098562964684</v>
      </c>
      <c r="CR35" s="14">
        <v>0.8</v>
      </c>
      <c r="CS35" s="14">
        <f t="shared" si="102"/>
        <v>0.35901033727584147</v>
      </c>
      <c r="CT35" s="14">
        <f t="shared" si="43"/>
        <v>-0.15731545721114426</v>
      </c>
      <c r="CU35" s="14">
        <f t="shared" si="103"/>
        <v>2.1983880702570586E-2</v>
      </c>
      <c r="CV35" s="14">
        <f t="shared" si="104"/>
        <v>-2.3739136156438102E-4</v>
      </c>
      <c r="CW35" s="14">
        <f t="shared" si="44"/>
        <v>1.8966587074583117E-2</v>
      </c>
      <c r="CX35" s="14">
        <f t="shared" si="45"/>
        <v>0.9112586051583984</v>
      </c>
      <c r="CY35" s="14">
        <f t="shared" si="46"/>
        <v>0.88218928053519075</v>
      </c>
      <c r="CZ35" s="14">
        <f t="shared" si="47"/>
        <v>8.2189280535190701E-2</v>
      </c>
      <c r="DA35" s="14">
        <v>0.85</v>
      </c>
      <c r="DB35" s="14">
        <f t="shared" si="48"/>
        <v>0.33789208214196848</v>
      </c>
      <c r="DC35" s="14">
        <f t="shared" si="49"/>
        <v>-0.14806160678695932</v>
      </c>
      <c r="DD35" s="14">
        <f t="shared" si="50"/>
        <v>1.9473610587744189E-2</v>
      </c>
      <c r="DE35" s="14">
        <f t="shared" si="51"/>
        <v>-1.7531546088354845E-4</v>
      </c>
      <c r="DF35" s="14">
        <f t="shared" si="52"/>
        <v>1.6637733121105301E-2</v>
      </c>
      <c r="DG35" s="14">
        <f t="shared" si="105"/>
        <v>0.92097965447101937</v>
      </c>
      <c r="DH35" s="14">
        <f t="shared" si="106"/>
        <v>0.88691033296272503</v>
      </c>
      <c r="DI35" s="14">
        <f t="shared" si="107"/>
        <v>3.6910332962725056E-2</v>
      </c>
      <c r="DJ35" s="14">
        <f t="shared" si="108"/>
        <v>-0.90557895144931411</v>
      </c>
      <c r="DK35" s="14">
        <f t="shared" si="109"/>
        <v>0.89075882384816107</v>
      </c>
      <c r="DL35" s="14">
        <f t="shared" si="53"/>
        <v>0.85</v>
      </c>
      <c r="DM35" s="14">
        <f t="shared" si="54"/>
        <v>0.33789208214196848</v>
      </c>
      <c r="DN35" s="14">
        <f t="shared" si="55"/>
        <v>-0.14806160678695932</v>
      </c>
      <c r="DO35" s="14">
        <f t="shared" si="56"/>
        <v>1.9473610587744189E-2</v>
      </c>
      <c r="DP35" s="14">
        <f t="shared" si="57"/>
        <v>-1.7531546088354845E-4</v>
      </c>
      <c r="DQ35" s="14">
        <f t="shared" si="58"/>
        <v>1.6637733121105305E-2</v>
      </c>
      <c r="DR35" s="14">
        <f t="shared" si="59"/>
        <v>0.92097965447101937</v>
      </c>
      <c r="DS35" s="14">
        <f t="shared" si="60"/>
        <v>0.88691033296272503</v>
      </c>
      <c r="DT35" s="14">
        <f t="shared" si="61"/>
        <v>3.6910332962725056E-2</v>
      </c>
      <c r="DU35" s="14">
        <f t="shared" si="62"/>
        <v>0.89075882384816107</v>
      </c>
      <c r="DV35" s="14">
        <f t="shared" si="63"/>
        <v>0.32243101289741566</v>
      </c>
      <c r="DW35" s="14">
        <f t="shared" si="64"/>
        <v>-0.14128668995410171</v>
      </c>
      <c r="DX35" s="14">
        <f t="shared" si="65"/>
        <v>1.773225901092592E-2</v>
      </c>
      <c r="DY35" s="14">
        <f t="shared" si="66"/>
        <v>-1.3871204692672264E-4</v>
      </c>
      <c r="DZ35" s="14">
        <f t="shared" si="67"/>
        <v>1.5046932951436782E-2</v>
      </c>
      <c r="EA35" s="14">
        <f t="shared" si="68"/>
        <v>0.92778391124340076</v>
      </c>
      <c r="EB35" s="14">
        <f t="shared" si="69"/>
        <v>0.89054458340965215</v>
      </c>
      <c r="EC35" s="14">
        <f t="shared" si="70"/>
        <v>-2.1424043850892804E-4</v>
      </c>
      <c r="ED35" s="14">
        <f t="shared" si="71"/>
        <v>-0.91083524734507082</v>
      </c>
      <c r="EE35" s="14">
        <f t="shared" si="72"/>
        <v>0.89052361068624908</v>
      </c>
      <c r="EI35">
        <f t="shared" si="20"/>
        <v>1176.1943741497444</v>
      </c>
      <c r="ES35">
        <f t="shared" si="110"/>
        <v>3.7375706008786875</v>
      </c>
      <c r="ET35">
        <f t="shared" si="73"/>
        <v>5.5769985807887591E-2</v>
      </c>
      <c r="EU35">
        <f t="shared" si="111"/>
        <v>1.1370520567912896</v>
      </c>
      <c r="EV35">
        <f t="shared" si="112"/>
        <v>1.4258847561458737E-2</v>
      </c>
      <c r="EX35" s="16"/>
      <c r="EY35" s="16"/>
    </row>
    <row r="36" spans="3:155">
      <c r="C36" s="4">
        <f t="shared" si="74"/>
        <v>1199.4871010503505</v>
      </c>
      <c r="D36" s="4">
        <f>Sheet8!D36</f>
        <v>1247.667455274847</v>
      </c>
      <c r="E36" s="4">
        <f t="shared" si="21"/>
        <v>1247.6944971336379</v>
      </c>
      <c r="F36" s="4">
        <f t="shared" si="22"/>
        <v>-2.7041858790880724E-2</v>
      </c>
      <c r="G36" s="4">
        <f t="shared" si="0"/>
        <v>1223.5772781625988</v>
      </c>
      <c r="I36" s="4">
        <f t="shared" si="1"/>
        <v>1223.5772781625988</v>
      </c>
      <c r="M36">
        <f t="shared" si="23"/>
        <v>195.52608816255221</v>
      </c>
      <c r="O36">
        <f t="shared" si="24"/>
        <v>1.2123936419603705</v>
      </c>
      <c r="P36">
        <f t="shared" si="25"/>
        <v>1.2721900077014951E-2</v>
      </c>
      <c r="Q36">
        <f t="shared" si="26"/>
        <v>121.23936419603704</v>
      </c>
      <c r="R36">
        <f t="shared" si="75"/>
        <v>680.75902996074808</v>
      </c>
      <c r="S36">
        <f t="shared" si="27"/>
        <v>69.301166320013266</v>
      </c>
      <c r="T36">
        <f t="shared" si="76"/>
        <v>0.79044739118374485</v>
      </c>
      <c r="U36">
        <f t="shared" si="28"/>
        <v>48.33</v>
      </c>
      <c r="V36">
        <f t="shared" si="29"/>
        <v>1.0103280349669754</v>
      </c>
      <c r="W36">
        <f t="shared" si="30"/>
        <v>48.829153929953918</v>
      </c>
      <c r="X36">
        <f t="shared" si="31"/>
        <v>59.200155766980366</v>
      </c>
      <c r="Y36">
        <f t="shared" si="2"/>
        <v>1.2123936419603705</v>
      </c>
      <c r="Z36">
        <f t="shared" si="32"/>
        <v>48.829153929953918</v>
      </c>
      <c r="AE36">
        <f t="shared" si="113"/>
        <v>0.57231525934933858</v>
      </c>
      <c r="AF36">
        <f t="shared" si="114"/>
        <v>0.75438383658034991</v>
      </c>
      <c r="AG36">
        <f t="shared" si="33"/>
        <v>2.0125547712291754</v>
      </c>
      <c r="AH36">
        <f t="shared" si="3"/>
        <v>0</v>
      </c>
      <c r="AI36">
        <f t="shared" si="4"/>
        <v>2.0125547712291754</v>
      </c>
      <c r="AJ36">
        <f t="shared" si="77"/>
        <v>2.0125547712291754</v>
      </c>
      <c r="AK36">
        <f t="shared" si="5"/>
        <v>0</v>
      </c>
      <c r="AL36">
        <f t="shared" si="6"/>
        <v>30</v>
      </c>
      <c r="AM36">
        <f t="shared" si="78"/>
        <v>30</v>
      </c>
      <c r="AO36">
        <f t="shared" si="79"/>
        <v>1.8344486928974495</v>
      </c>
      <c r="AQ36">
        <f t="shared" si="34"/>
        <v>0.88716675420554603</v>
      </c>
      <c r="AS36">
        <f t="shared" si="7"/>
        <v>0.36115303770941992</v>
      </c>
      <c r="AT36">
        <f t="shared" si="7"/>
        <v>3.6765324632890499E-2</v>
      </c>
      <c r="AU36">
        <f t="shared" si="80"/>
        <v>0.39791836234231043</v>
      </c>
      <c r="AV36">
        <f t="shared" si="35"/>
        <v>0.90760586061805559</v>
      </c>
      <c r="AW36">
        <f t="shared" si="81"/>
        <v>9.2394139381944407E-2</v>
      </c>
      <c r="AX36">
        <f t="shared" si="8"/>
        <v>0.86028242807291089</v>
      </c>
      <c r="AY36">
        <f t="shared" si="82"/>
        <v>0.86028242807291089</v>
      </c>
      <c r="AZ36">
        <f t="shared" si="83"/>
        <v>0.79055944376076803</v>
      </c>
      <c r="BA36">
        <f t="shared" si="84"/>
        <v>8.0478831843157642E-2</v>
      </c>
      <c r="BB36">
        <f t="shared" si="9"/>
        <v>25.701201709063735</v>
      </c>
      <c r="BC36">
        <f t="shared" si="85"/>
        <v>9.3401798505793349E-3</v>
      </c>
      <c r="BD36">
        <f t="shared" si="86"/>
        <v>2.146879819405013E-3</v>
      </c>
      <c r="BE36">
        <f t="shared" si="87"/>
        <v>0.90964158629252112</v>
      </c>
      <c r="BF36">
        <f t="shared" si="88"/>
        <v>2.3601381596406287E-3</v>
      </c>
      <c r="BG36">
        <f t="shared" si="36"/>
        <v>3.4940873375852782E-3</v>
      </c>
      <c r="BH36">
        <f t="shared" si="37"/>
        <v>7.8968178451949074</v>
      </c>
      <c r="BI36">
        <f t="shared" si="89"/>
        <v>4.4246776436807094E-4</v>
      </c>
      <c r="BJ36">
        <f t="shared" si="90"/>
        <v>0.64455070938004533</v>
      </c>
      <c r="BK36">
        <f t="shared" si="91"/>
        <v>1.6268380875081305</v>
      </c>
      <c r="BL36">
        <f t="shared" si="92"/>
        <v>0.62944295860835131</v>
      </c>
      <c r="BM36">
        <f t="shared" si="38"/>
        <v>1.3095325998937425E-5</v>
      </c>
      <c r="BN36">
        <f t="shared" si="93"/>
        <v>1.087684417586734</v>
      </c>
      <c r="BO36">
        <f t="shared" si="94"/>
        <v>0.99930044475747581</v>
      </c>
      <c r="BP36">
        <f t="shared" si="95"/>
        <v>1.0884458455842161</v>
      </c>
      <c r="BQ36">
        <f t="shared" si="39"/>
        <v>0.68511457332949766</v>
      </c>
      <c r="BR36">
        <f t="shared" si="40"/>
        <v>0.68511457332949766</v>
      </c>
      <c r="BS36">
        <f t="shared" si="41"/>
        <v>0.68511457332949766</v>
      </c>
      <c r="BT36">
        <f t="shared" si="10"/>
        <v>17.634797270583718</v>
      </c>
      <c r="BU36">
        <f t="shared" si="11"/>
        <v>0.14349631502887752</v>
      </c>
      <c r="BV36">
        <f t="shared" si="12"/>
        <v>33511.37227713631</v>
      </c>
      <c r="BW36">
        <f t="shared" si="13"/>
        <v>0.4244775816903088</v>
      </c>
      <c r="BX36">
        <f t="shared" si="14"/>
        <v>10421.047733468527</v>
      </c>
      <c r="BY36">
        <f t="shared" si="96"/>
        <v>1.6187778227438283E-4</v>
      </c>
      <c r="BZ36">
        <f t="shared" si="97"/>
        <v>4.8413558108909677E-4</v>
      </c>
      <c r="CA36">
        <f t="shared" si="98"/>
        <v>-2.8138385509211021</v>
      </c>
      <c r="CB36">
        <f t="shared" si="99"/>
        <v>11.267881015588522</v>
      </c>
      <c r="CC36">
        <f t="shared" si="100"/>
        <v>7.8761775056362809E-3</v>
      </c>
      <c r="CD36">
        <f t="shared" si="15"/>
        <v>34.682573512560396</v>
      </c>
      <c r="CE36" s="11">
        <f t="shared" si="16"/>
        <v>1983101104.8542113</v>
      </c>
      <c r="CF36" s="18">
        <f t="shared" si="42"/>
        <v>0.24103698041643776</v>
      </c>
      <c r="CG36" s="18">
        <f t="shared" si="17"/>
        <v>48.207396083287549</v>
      </c>
      <c r="CH36">
        <f t="shared" si="101"/>
        <v>3800</v>
      </c>
      <c r="CI36" s="4">
        <f t="shared" si="18"/>
        <v>1247.6944971336379</v>
      </c>
      <c r="CJ36" s="11"/>
      <c r="CK36" s="11"/>
      <c r="CL36" s="11"/>
      <c r="CM36" s="11"/>
      <c r="CN36" s="11"/>
      <c r="CO36" s="11"/>
      <c r="CP36" s="11"/>
      <c r="CQ36" s="13">
        <f t="shared" si="19"/>
        <v>1.8344486928974495</v>
      </c>
      <c r="CR36" s="14">
        <v>0.8</v>
      </c>
      <c r="CS36" s="14">
        <f t="shared" si="102"/>
        <v>0.37347304235642032</v>
      </c>
      <c r="CT36" s="14">
        <f t="shared" si="43"/>
        <v>-0.16365289885565343</v>
      </c>
      <c r="CU36" s="14">
        <f t="shared" si="103"/>
        <v>2.379079584011386E-2</v>
      </c>
      <c r="CV36" s="14">
        <f t="shared" si="104"/>
        <v>-2.8921874685673671E-4</v>
      </c>
      <c r="CW36" s="14">
        <f t="shared" si="44"/>
        <v>2.0668947346597397E-2</v>
      </c>
      <c r="CX36" s="14">
        <f t="shared" si="45"/>
        <v>0.90432487898998115</v>
      </c>
      <c r="CY36" s="14">
        <f t="shared" si="46"/>
        <v>0.87911855903937919</v>
      </c>
      <c r="CZ36" s="14">
        <f t="shared" si="47"/>
        <v>7.9118559039379144E-2</v>
      </c>
      <c r="DA36" s="14">
        <v>0.85</v>
      </c>
      <c r="DB36" s="14">
        <f t="shared" si="48"/>
        <v>0.35150403986486617</v>
      </c>
      <c r="DC36" s="14">
        <f t="shared" si="49"/>
        <v>-0.15402625774649734</v>
      </c>
      <c r="DD36" s="14">
        <f t="shared" si="50"/>
        <v>2.1074199775325767E-2</v>
      </c>
      <c r="DE36" s="14">
        <f t="shared" si="51"/>
        <v>-2.1359040854399385E-4</v>
      </c>
      <c r="DF36" s="14">
        <f t="shared" si="52"/>
        <v>1.8117789852046592E-2</v>
      </c>
      <c r="DG36" s="14">
        <f t="shared" si="105"/>
        <v>0.91476944336701516</v>
      </c>
      <c r="DH36" s="14">
        <f t="shared" si="106"/>
        <v>0.88383513297536953</v>
      </c>
      <c r="DI36" s="14">
        <f t="shared" si="107"/>
        <v>3.3835132975369553E-2</v>
      </c>
      <c r="DJ36" s="14">
        <f t="shared" si="108"/>
        <v>-0.90566852128019304</v>
      </c>
      <c r="DK36" s="14">
        <f t="shared" si="109"/>
        <v>0.88735929004967784</v>
      </c>
      <c r="DL36" s="14">
        <f t="shared" si="53"/>
        <v>0.85</v>
      </c>
      <c r="DM36" s="14">
        <f t="shared" si="54"/>
        <v>0.35150403986486617</v>
      </c>
      <c r="DN36" s="14">
        <f t="shared" si="55"/>
        <v>-0.15402625774649734</v>
      </c>
      <c r="DO36" s="14">
        <f t="shared" si="56"/>
        <v>2.1074199775325767E-2</v>
      </c>
      <c r="DP36" s="14">
        <f t="shared" si="57"/>
        <v>-2.1359040854399385E-4</v>
      </c>
      <c r="DQ36" s="14">
        <f t="shared" si="58"/>
        <v>1.8117789852046592E-2</v>
      </c>
      <c r="DR36" s="14">
        <f t="shared" si="59"/>
        <v>0.91476944336701516</v>
      </c>
      <c r="DS36" s="14">
        <f t="shared" si="60"/>
        <v>0.88383513297536953</v>
      </c>
      <c r="DT36" s="14">
        <f t="shared" si="61"/>
        <v>3.3835132975369553E-2</v>
      </c>
      <c r="DU36" s="14">
        <f t="shared" si="62"/>
        <v>0.88735929004967784</v>
      </c>
      <c r="DV36" s="14">
        <f t="shared" si="63"/>
        <v>0.33670513988579465</v>
      </c>
      <c r="DW36" s="14">
        <f t="shared" si="64"/>
        <v>-0.14754149818749648</v>
      </c>
      <c r="DX36" s="14">
        <f t="shared" si="65"/>
        <v>1.9337037668996606E-2</v>
      </c>
      <c r="DY36" s="14">
        <f t="shared" si="66"/>
        <v>-1.7225779069940527E-4</v>
      </c>
      <c r="DZ36" s="14">
        <f t="shared" si="67"/>
        <v>1.6512236500990759E-2</v>
      </c>
      <c r="EA36" s="14">
        <f t="shared" si="68"/>
        <v>0.92151149913727604</v>
      </c>
      <c r="EB36" s="14">
        <f t="shared" si="69"/>
        <v>0.88718401308433681</v>
      </c>
      <c r="EC36" s="14">
        <f t="shared" si="70"/>
        <v>-1.7527696534103132E-4</v>
      </c>
      <c r="ED36" s="14">
        <f t="shared" si="71"/>
        <v>-0.91036017803030611</v>
      </c>
      <c r="EE36" s="14">
        <f t="shared" si="72"/>
        <v>0.88716675420554603</v>
      </c>
      <c r="EI36">
        <f t="shared" si="20"/>
        <v>1223.5772781625988</v>
      </c>
      <c r="ES36">
        <f t="shared" si="110"/>
        <v>3.9030340806648223</v>
      </c>
      <c r="ET36">
        <f t="shared" si="73"/>
        <v>5.8238941422325212E-2</v>
      </c>
      <c r="EU36">
        <f t="shared" si="111"/>
        <v>1.1454364529055914</v>
      </c>
      <c r="EV36">
        <f t="shared" si="112"/>
        <v>1.4363989472398229E-2</v>
      </c>
    </row>
    <row r="37" spans="3:155">
      <c r="C37" s="4">
        <f t="shared" si="74"/>
        <v>1247.6944971336379</v>
      </c>
      <c r="D37" s="4">
        <f>Sheet8!D37</f>
        <v>1297.7219417753315</v>
      </c>
      <c r="E37" s="4">
        <f t="shared" si="21"/>
        <v>1297.7998623625397</v>
      </c>
      <c r="F37" s="4">
        <f t="shared" si="22"/>
        <v>-7.7920587208154757E-2</v>
      </c>
      <c r="G37" s="4">
        <f t="shared" si="0"/>
        <v>1272.7082194544846</v>
      </c>
      <c r="I37" s="4">
        <f t="shared" si="1"/>
        <v>1272.7082194544846</v>
      </c>
      <c r="M37">
        <f t="shared" si="23"/>
        <v>204.12875535925932</v>
      </c>
      <c r="O37">
        <f t="shared" si="24"/>
        <v>1.2111015224189761</v>
      </c>
      <c r="P37">
        <f t="shared" si="25"/>
        <v>1.2184462397037672E-2</v>
      </c>
      <c r="Q37">
        <f t="shared" si="26"/>
        <v>121.11015224189761</v>
      </c>
      <c r="R37">
        <f t="shared" si="75"/>
        <v>680.03350483825511</v>
      </c>
      <c r="S37">
        <f t="shared" si="27"/>
        <v>55.891645543042067</v>
      </c>
      <c r="T37">
        <f t="shared" si="76"/>
        <v>0.78958712446407409</v>
      </c>
      <c r="U37">
        <f t="shared" si="28"/>
        <v>48.33</v>
      </c>
      <c r="V37">
        <f t="shared" si="29"/>
        <v>1.0092512686824802</v>
      </c>
      <c r="W37">
        <f t="shared" si="30"/>
        <v>48.777113815424265</v>
      </c>
      <c r="X37">
        <f t="shared" si="31"/>
        <v>59.074036801063997</v>
      </c>
      <c r="Y37">
        <f t="shared" si="2"/>
        <v>1.2111015224189761</v>
      </c>
      <c r="Z37">
        <f t="shared" si="32"/>
        <v>48.777113815424265</v>
      </c>
      <c r="AE37">
        <f t="shared" si="113"/>
        <v>0.56392009510663099</v>
      </c>
      <c r="AF37">
        <f t="shared" si="114"/>
        <v>0.74813920952891311</v>
      </c>
      <c r="AG37">
        <f t="shared" si="33"/>
        <v>1.9624985883253157</v>
      </c>
      <c r="AH37">
        <f t="shared" si="3"/>
        <v>0</v>
      </c>
      <c r="AI37">
        <f t="shared" si="4"/>
        <v>1.9624985883253157</v>
      </c>
      <c r="AJ37">
        <f t="shared" si="77"/>
        <v>1.9624985883253157</v>
      </c>
      <c r="AK37">
        <f t="shared" si="5"/>
        <v>0</v>
      </c>
      <c r="AL37">
        <f t="shared" si="6"/>
        <v>30</v>
      </c>
      <c r="AM37">
        <f t="shared" si="78"/>
        <v>30</v>
      </c>
      <c r="AO37">
        <f t="shared" si="79"/>
        <v>1.9081082750442049</v>
      </c>
      <c r="AQ37">
        <f t="shared" si="34"/>
        <v>0.88380630584429143</v>
      </c>
      <c r="AS37">
        <f t="shared" si="7"/>
        <v>0.36076813557754811</v>
      </c>
      <c r="AT37">
        <f t="shared" si="7"/>
        <v>2.9651369547917233E-2</v>
      </c>
      <c r="AU37">
        <f t="shared" si="80"/>
        <v>0.39041950512546536</v>
      </c>
      <c r="AV37">
        <f t="shared" si="35"/>
        <v>0.9240525405143668</v>
      </c>
      <c r="AW37">
        <f t="shared" si="81"/>
        <v>7.5947459485633195E-2</v>
      </c>
      <c r="AX37">
        <f t="shared" si="8"/>
        <v>0.86814962941140439</v>
      </c>
      <c r="AY37">
        <f t="shared" si="82"/>
        <v>0.86814962941140439</v>
      </c>
      <c r="AZ37">
        <f t="shared" si="83"/>
        <v>0.78950640171388364</v>
      </c>
      <c r="BA37">
        <f t="shared" si="84"/>
        <v>6.4889173319556445E-2</v>
      </c>
      <c r="BB37">
        <f t="shared" si="9"/>
        <v>25.687502413414553</v>
      </c>
      <c r="BC37">
        <f t="shared" si="85"/>
        <v>9.1102995825286907E-3</v>
      </c>
      <c r="BD37">
        <f t="shared" si="86"/>
        <v>2.1420016262748971E-3</v>
      </c>
      <c r="BE37">
        <f t="shared" si="87"/>
        <v>0.91178383861662526</v>
      </c>
      <c r="BF37">
        <f t="shared" si="88"/>
        <v>2.3492428090464736E-3</v>
      </c>
      <c r="BG37">
        <f t="shared" si="36"/>
        <v>3.4733245065566238E-3</v>
      </c>
      <c r="BH37">
        <f t="shared" si="37"/>
        <v>6.9735296579031942</v>
      </c>
      <c r="BI37">
        <f t="shared" si="89"/>
        <v>4.9807266577267062E-4</v>
      </c>
      <c r="BJ37">
        <f t="shared" si="90"/>
        <v>0.74516413633888345</v>
      </c>
      <c r="BK37">
        <f t="shared" si="91"/>
        <v>1.7256130554938722</v>
      </c>
      <c r="BL37">
        <f t="shared" si="92"/>
        <v>0.65713449230973697</v>
      </c>
      <c r="BM37">
        <f t="shared" si="38"/>
        <v>1.0471040233770907E-5</v>
      </c>
      <c r="BN37">
        <f t="shared" si="93"/>
        <v>1.0878678349370154</v>
      </c>
      <c r="BO37">
        <f t="shared" si="94"/>
        <v>0.99944059298381194</v>
      </c>
      <c r="BP37">
        <f t="shared" si="95"/>
        <v>1.0884767364603489</v>
      </c>
      <c r="BQ37">
        <f t="shared" si="39"/>
        <v>0.71527560760483078</v>
      </c>
      <c r="BR37">
        <f t="shared" si="40"/>
        <v>0.71527560760483078</v>
      </c>
      <c r="BS37">
        <f t="shared" si="41"/>
        <v>0.71527560760483078</v>
      </c>
      <c r="BT37">
        <f t="shared" si="10"/>
        <v>17.597228410044476</v>
      </c>
      <c r="BU37">
        <f t="shared" si="11"/>
        <v>0.12084035938365471</v>
      </c>
      <c r="BV37">
        <f t="shared" si="12"/>
        <v>33397.85090762125</v>
      </c>
      <c r="BW37">
        <f t="shared" si="13"/>
        <v>0.48498527617714088</v>
      </c>
      <c r="BX37">
        <f t="shared" si="14"/>
        <v>9090.0003285786242</v>
      </c>
      <c r="BY37">
        <f t="shared" si="96"/>
        <v>1.6187778227438283E-4</v>
      </c>
      <c r="BZ37">
        <f t="shared" si="97"/>
        <v>5.5502748268755045E-4</v>
      </c>
      <c r="CA37">
        <f t="shared" si="98"/>
        <v>-2.7636217258288598</v>
      </c>
      <c r="CB37">
        <f t="shared" si="99"/>
        <v>11.082538568306093</v>
      </c>
      <c r="CC37">
        <f t="shared" si="100"/>
        <v>8.1418200102286488E-3</v>
      </c>
      <c r="CD37">
        <f t="shared" si="15"/>
        <v>36.04943752041509</v>
      </c>
      <c r="CE37" s="11">
        <f t="shared" si="16"/>
        <v>1958918192.9431248</v>
      </c>
      <c r="CF37" s="18">
        <f t="shared" si="42"/>
        <v>0.25052682614450905</v>
      </c>
      <c r="CG37" s="18">
        <f t="shared" si="17"/>
        <v>50.10536522890181</v>
      </c>
      <c r="CH37">
        <f t="shared" si="101"/>
        <v>4000</v>
      </c>
      <c r="CI37" s="4">
        <f t="shared" si="18"/>
        <v>1297.7998623625397</v>
      </c>
      <c r="CJ37" s="11"/>
      <c r="CK37" s="11"/>
      <c r="CL37" s="11"/>
      <c r="CM37" s="11"/>
      <c r="CN37" s="11"/>
      <c r="CO37" s="11"/>
      <c r="CP37" s="11"/>
      <c r="CQ37" s="13">
        <f t="shared" si="19"/>
        <v>1.9081082750442049</v>
      </c>
      <c r="CR37" s="14">
        <v>0.8</v>
      </c>
      <c r="CS37" s="14">
        <f t="shared" si="102"/>
        <v>0.38846930164105603</v>
      </c>
      <c r="CT37" s="14">
        <f t="shared" si="43"/>
        <v>-0.17022413968320294</v>
      </c>
      <c r="CU37" s="14">
        <f t="shared" si="103"/>
        <v>2.5739722522589825E-2</v>
      </c>
      <c r="CV37" s="14">
        <f t="shared" si="104"/>
        <v>-3.5213862722621557E-4</v>
      </c>
      <c r="CW37" s="14">
        <f t="shared" si="44"/>
        <v>2.2529527187373388E-2</v>
      </c>
      <c r="CX37" s="14">
        <f t="shared" si="45"/>
        <v>0.89690533717294152</v>
      </c>
      <c r="CY37" s="14">
        <f t="shared" si="46"/>
        <v>0.87607457464495109</v>
      </c>
      <c r="CZ37" s="14">
        <f t="shared" si="47"/>
        <v>7.6074574644951043E-2</v>
      </c>
      <c r="DA37" s="14">
        <v>0.85</v>
      </c>
      <c r="DB37" s="14">
        <f t="shared" si="48"/>
        <v>0.36561816625040572</v>
      </c>
      <c r="DC37" s="14">
        <f t="shared" si="49"/>
        <v>-0.16021095499595572</v>
      </c>
      <c r="DD37" s="14">
        <f t="shared" si="50"/>
        <v>2.2800584656688567E-2</v>
      </c>
      <c r="DE37" s="14">
        <f t="shared" si="51"/>
        <v>-2.6005725448573799E-4</v>
      </c>
      <c r="DF37" s="14">
        <f t="shared" si="52"/>
        <v>1.9733334935129149E-2</v>
      </c>
      <c r="DG37" s="14">
        <f t="shared" si="105"/>
        <v>0.90811808438168806</v>
      </c>
      <c r="DH37" s="14">
        <f t="shared" si="106"/>
        <v>0.88076988523497035</v>
      </c>
      <c r="DI37" s="14">
        <f t="shared" si="107"/>
        <v>3.0769885234970373E-2</v>
      </c>
      <c r="DJ37" s="14">
        <f t="shared" si="108"/>
        <v>-0.90609378819961461</v>
      </c>
      <c r="DK37" s="14">
        <f t="shared" si="109"/>
        <v>0.88395883035034306</v>
      </c>
      <c r="DL37" s="14">
        <f t="shared" si="53"/>
        <v>0.85</v>
      </c>
      <c r="DM37" s="14">
        <f t="shared" si="54"/>
        <v>0.36561816625040572</v>
      </c>
      <c r="DN37" s="14">
        <f t="shared" si="55"/>
        <v>-0.16021095499595572</v>
      </c>
      <c r="DO37" s="14">
        <f t="shared" si="56"/>
        <v>2.2800584656688567E-2</v>
      </c>
      <c r="DP37" s="14">
        <f t="shared" si="57"/>
        <v>-2.6005725448573799E-4</v>
      </c>
      <c r="DQ37" s="14">
        <f t="shared" si="58"/>
        <v>1.9733334935129149E-2</v>
      </c>
      <c r="DR37" s="14">
        <f t="shared" si="59"/>
        <v>0.90811808438168806</v>
      </c>
      <c r="DS37" s="14">
        <f t="shared" si="60"/>
        <v>0.88076988523497035</v>
      </c>
      <c r="DT37" s="14">
        <f t="shared" si="61"/>
        <v>3.0769885234970373E-2</v>
      </c>
      <c r="DU37" s="14">
        <f t="shared" si="62"/>
        <v>0.88395883035034306</v>
      </c>
      <c r="DV37" s="14">
        <f t="shared" si="63"/>
        <v>0.35157230251286015</v>
      </c>
      <c r="DW37" s="14">
        <f t="shared" si="64"/>
        <v>-0.15405616989265195</v>
      </c>
      <c r="DX37" s="14">
        <f t="shared" si="65"/>
        <v>2.1082385856879243E-2</v>
      </c>
      <c r="DY37" s="14">
        <f t="shared" si="66"/>
        <v>-2.1379788711228343E-4</v>
      </c>
      <c r="DZ37" s="14">
        <f t="shared" si="67"/>
        <v>1.8125403425264284E-2</v>
      </c>
      <c r="EA37" s="14">
        <f t="shared" si="68"/>
        <v>0.9147377896281188</v>
      </c>
      <c r="EB37" s="14">
        <f t="shared" si="69"/>
        <v>0.88382000531668381</v>
      </c>
      <c r="EC37" s="14">
        <f t="shared" si="70"/>
        <v>-1.3882503365925114E-4</v>
      </c>
      <c r="ED37" s="14">
        <f t="shared" si="71"/>
        <v>-0.91018182751742971</v>
      </c>
      <c r="EE37" s="14">
        <f t="shared" si="72"/>
        <v>0.88380630584429143</v>
      </c>
      <c r="EI37">
        <f t="shared" si="20"/>
        <v>1272.7082194544846</v>
      </c>
      <c r="ES37">
        <f t="shared" si="110"/>
        <v>4.0753719381620526</v>
      </c>
      <c r="ET37">
        <f t="shared" si="73"/>
        <v>6.0810472743906864E-2</v>
      </c>
      <c r="EU37">
        <f t="shared" si="111"/>
        <v>1.15434414736862</v>
      </c>
      <c r="EV37">
        <f t="shared" si="112"/>
        <v>1.4475693643472683E-2</v>
      </c>
    </row>
    <row r="38" spans="3:155">
      <c r="C38" s="4">
        <f t="shared" si="74"/>
        <v>1297.7998623625397</v>
      </c>
      <c r="D38" s="4">
        <f>Sheet8!D38</f>
        <v>1349.9997621719626</v>
      </c>
      <c r="E38" s="4">
        <f t="shared" si="21"/>
        <v>1350.1997584355402</v>
      </c>
      <c r="F38" s="4">
        <f t="shared" si="22"/>
        <v>-0.19999626357753186</v>
      </c>
      <c r="G38" s="4">
        <f t="shared" si="0"/>
        <v>1323.899812267251</v>
      </c>
      <c r="I38" s="4">
        <f t="shared" si="1"/>
        <v>1323.899812267251</v>
      </c>
      <c r="M38">
        <f t="shared" si="23"/>
        <v>213.12538991437157</v>
      </c>
      <c r="O38">
        <f t="shared" si="24"/>
        <v>1.2097566736725556</v>
      </c>
      <c r="P38">
        <f t="shared" si="25"/>
        <v>1.1668697965141708E-2</v>
      </c>
      <c r="Q38">
        <f t="shared" si="26"/>
        <v>120.97566736725555</v>
      </c>
      <c r="R38">
        <f t="shared" si="75"/>
        <v>679.27837226713996</v>
      </c>
      <c r="S38">
        <f t="shared" si="27"/>
        <v>43.02786876715664</v>
      </c>
      <c r="T38">
        <f t="shared" si="76"/>
        <v>0.78868746100856291</v>
      </c>
      <c r="U38">
        <f t="shared" si="28"/>
        <v>48.33</v>
      </c>
      <c r="V38">
        <f t="shared" si="29"/>
        <v>1.0081305613937963</v>
      </c>
      <c r="W38">
        <f t="shared" si="30"/>
        <v>48.722950032162174</v>
      </c>
      <c r="X38">
        <f t="shared" si="31"/>
        <v>58.942913962422644</v>
      </c>
      <c r="Y38">
        <f t="shared" si="2"/>
        <v>1.2097566736725556</v>
      </c>
      <c r="Z38">
        <f t="shared" si="32"/>
        <v>48.722950032162174</v>
      </c>
      <c r="AE38">
        <f t="shared" si="113"/>
        <v>0.55551687886559087</v>
      </c>
      <c r="AF38">
        <f t="shared" si="114"/>
        <v>0.74182209315663983</v>
      </c>
      <c r="AG38">
        <f t="shared" si="33"/>
        <v>1.9130043791347267</v>
      </c>
      <c r="AH38">
        <f t="shared" si="3"/>
        <v>0</v>
      </c>
      <c r="AI38">
        <f t="shared" si="4"/>
        <v>1.9130043791347267</v>
      </c>
      <c r="AJ38">
        <f t="shared" si="77"/>
        <v>1.9130043791347267</v>
      </c>
      <c r="AK38">
        <f t="shared" si="5"/>
        <v>0</v>
      </c>
      <c r="AL38">
        <f t="shared" si="6"/>
        <v>30</v>
      </c>
      <c r="AM38">
        <f t="shared" si="78"/>
        <v>30</v>
      </c>
      <c r="AO38">
        <f t="shared" si="79"/>
        <v>1.9848572897559986</v>
      </c>
      <c r="AQ38">
        <f t="shared" si="34"/>
        <v>0.88043924800264239</v>
      </c>
      <c r="AS38">
        <f t="shared" si="7"/>
        <v>0.36036752624307145</v>
      </c>
      <c r="AT38">
        <f t="shared" si="7"/>
        <v>2.2826939970692559E-2</v>
      </c>
      <c r="AU38">
        <f t="shared" si="80"/>
        <v>0.38319446621376402</v>
      </c>
      <c r="AV38">
        <f t="shared" si="35"/>
        <v>0.9404298809525119</v>
      </c>
      <c r="AW38">
        <f t="shared" si="81"/>
        <v>5.9570119047488101E-2</v>
      </c>
      <c r="AX38">
        <f t="shared" si="8"/>
        <v>0.87558799101483786</v>
      </c>
      <c r="AY38">
        <f t="shared" si="82"/>
        <v>0.87558799101483786</v>
      </c>
      <c r="AZ38">
        <f t="shared" si="83"/>
        <v>0.78841068507052936</v>
      </c>
      <c r="BA38">
        <f t="shared" si="84"/>
        <v>4.994069129363897E-2</v>
      </c>
      <c r="BB38">
        <f t="shared" si="9"/>
        <v>25.673236309243933</v>
      </c>
      <c r="BC38">
        <f t="shared" si="85"/>
        <v>8.8830048772317888E-3</v>
      </c>
      <c r="BD38">
        <f t="shared" si="86"/>
        <v>2.1371234686435887E-3</v>
      </c>
      <c r="BE38">
        <f t="shared" si="87"/>
        <v>0.9139063031775797</v>
      </c>
      <c r="BF38">
        <f t="shared" si="88"/>
        <v>2.3384492055837452E-3</v>
      </c>
      <c r="BG38">
        <f t="shared" si="36"/>
        <v>3.4525679995724237E-3</v>
      </c>
      <c r="BH38">
        <f t="shared" si="37"/>
        <v>5.9954766764887903</v>
      </c>
      <c r="BI38">
        <f t="shared" si="89"/>
        <v>5.7586213505118606E-4</v>
      </c>
      <c r="BJ38">
        <f t="shared" si="90"/>
        <v>0.89348876435979674</v>
      </c>
      <c r="BK38">
        <f t="shared" si="91"/>
        <v>1.8712896186404493</v>
      </c>
      <c r="BL38">
        <f t="shared" si="92"/>
        <v>0.6909936298006869</v>
      </c>
      <c r="BM38">
        <f t="shared" si="38"/>
        <v>7.9913249148556596E-6</v>
      </c>
      <c r="BN38">
        <f t="shared" si="93"/>
        <v>1.0880411774667471</v>
      </c>
      <c r="BO38">
        <f t="shared" si="94"/>
        <v>0.99957303973050482</v>
      </c>
      <c r="BP38">
        <f t="shared" si="95"/>
        <v>1.088505926250366</v>
      </c>
      <c r="BQ38">
        <f t="shared" si="39"/>
        <v>0.75215066103929917</v>
      </c>
      <c r="BR38">
        <f t="shared" si="40"/>
        <v>0.75215066103929917</v>
      </c>
      <c r="BS38">
        <f t="shared" si="41"/>
        <v>0.75215066103929917</v>
      </c>
      <c r="BT38">
        <f t="shared" si="10"/>
        <v>17.558168974355063</v>
      </c>
      <c r="BU38">
        <f t="shared" si="11"/>
        <v>9.7144194925979005E-2</v>
      </c>
      <c r="BV38">
        <f t="shared" si="12"/>
        <v>33279.559111567985</v>
      </c>
      <c r="BW38">
        <f t="shared" si="13"/>
        <v>0.57133618948821741</v>
      </c>
      <c r="BX38">
        <f t="shared" si="14"/>
        <v>7688.8211941588706</v>
      </c>
      <c r="BY38">
        <f t="shared" si="96"/>
        <v>1.6187778227438283E-4</v>
      </c>
      <c r="BZ38">
        <f t="shared" si="97"/>
        <v>6.5617340715801718E-4</v>
      </c>
      <c r="CA38">
        <f t="shared" si="98"/>
        <v>-2.7016465527011997</v>
      </c>
      <c r="CB38">
        <f t="shared" si="99"/>
        <v>10.8536115553642</v>
      </c>
      <c r="CC38">
        <f t="shared" si="100"/>
        <v>8.4889006583556016E-3</v>
      </c>
      <c r="CD38">
        <f t="shared" si="15"/>
        <v>37.701767016529338</v>
      </c>
      <c r="CE38" s="11">
        <f t="shared" si="16"/>
        <v>1939104106.574645</v>
      </c>
      <c r="CF38" s="18">
        <f t="shared" si="42"/>
        <v>0.26199948036500198</v>
      </c>
      <c r="CG38" s="18">
        <f t="shared" si="17"/>
        <v>52.399896073000399</v>
      </c>
      <c r="CH38">
        <f t="shared" si="101"/>
        <v>4200</v>
      </c>
      <c r="CI38" s="4">
        <f t="shared" si="18"/>
        <v>1350.1997584355402</v>
      </c>
      <c r="CJ38" s="11"/>
      <c r="CK38" s="11"/>
      <c r="CL38" s="11"/>
      <c r="CM38" s="11"/>
      <c r="CN38" s="11"/>
      <c r="CO38" s="11"/>
      <c r="CP38" s="11"/>
      <c r="CQ38" s="13">
        <f t="shared" si="19"/>
        <v>1.9848572897559986</v>
      </c>
      <c r="CR38" s="14">
        <v>0.8</v>
      </c>
      <c r="CS38" s="14">
        <f t="shared" si="102"/>
        <v>0.40409453451524341</v>
      </c>
      <c r="CT38" s="14">
        <f t="shared" si="43"/>
        <v>-0.17707099170502855</v>
      </c>
      <c r="CU38" s="14">
        <f t="shared" si="103"/>
        <v>2.7852001135979593E-2</v>
      </c>
      <c r="CV38" s="14">
        <f t="shared" si="104"/>
        <v>-4.2888911607362023E-4</v>
      </c>
      <c r="CW38" s="14">
        <f t="shared" si="44"/>
        <v>2.4574678951424612E-2</v>
      </c>
      <c r="CX38" s="14">
        <f t="shared" si="45"/>
        <v>0.88893264145852258</v>
      </c>
      <c r="CY38" s="14">
        <f t="shared" si="46"/>
        <v>0.87305513282030967</v>
      </c>
      <c r="CZ38" s="14">
        <f t="shared" si="47"/>
        <v>7.3055132820309621E-2</v>
      </c>
      <c r="DA38" s="14">
        <v>0.85</v>
      </c>
      <c r="DB38" s="14">
        <f t="shared" si="48"/>
        <v>0.38032426777905265</v>
      </c>
      <c r="DC38" s="14">
        <f t="shared" si="49"/>
        <v>-0.16665505101649747</v>
      </c>
      <c r="DD38" s="14">
        <f t="shared" si="50"/>
        <v>2.4671668826334866E-2</v>
      </c>
      <c r="DE38" s="14">
        <f t="shared" si="51"/>
        <v>-3.1673811783581907E-4</v>
      </c>
      <c r="DF38" s="14">
        <f t="shared" si="52"/>
        <v>2.1506750075941876E-2</v>
      </c>
      <c r="DG38" s="14">
        <f t="shared" si="105"/>
        <v>0.90096383439550098</v>
      </c>
      <c r="DH38" s="14">
        <f t="shared" si="106"/>
        <v>0.87771015994147961</v>
      </c>
      <c r="DI38" s="14">
        <f t="shared" si="107"/>
        <v>2.7710159941479628E-2</v>
      </c>
      <c r="DJ38" s="14">
        <f t="shared" si="108"/>
        <v>-0.90689945757660106</v>
      </c>
      <c r="DK38" s="14">
        <f t="shared" si="109"/>
        <v>0.88055483131010592</v>
      </c>
      <c r="DL38" s="14">
        <f t="shared" si="53"/>
        <v>0.85</v>
      </c>
      <c r="DM38" s="14">
        <f t="shared" si="54"/>
        <v>0.38032426777905265</v>
      </c>
      <c r="DN38" s="14">
        <f t="shared" si="55"/>
        <v>-0.16665505101649747</v>
      </c>
      <c r="DO38" s="14">
        <f t="shared" si="56"/>
        <v>2.4671668826334866E-2</v>
      </c>
      <c r="DP38" s="14">
        <f t="shared" si="57"/>
        <v>-3.1673811783581907E-4</v>
      </c>
      <c r="DQ38" s="14">
        <f t="shared" si="58"/>
        <v>2.1506750075941879E-2</v>
      </c>
      <c r="DR38" s="14">
        <f t="shared" si="59"/>
        <v>0.90096383439550098</v>
      </c>
      <c r="DS38" s="14">
        <f t="shared" si="60"/>
        <v>0.87771015994147961</v>
      </c>
      <c r="DT38" s="14">
        <f t="shared" si="61"/>
        <v>2.7710159941479628E-2</v>
      </c>
      <c r="DU38" s="14">
        <f t="shared" si="62"/>
        <v>0.88055483131010592</v>
      </c>
      <c r="DV38" s="14">
        <f t="shared" si="63"/>
        <v>0.3671271976683374</v>
      </c>
      <c r="DW38" s="14">
        <f t="shared" si="64"/>
        <v>-0.16087220048893858</v>
      </c>
      <c r="DX38" s="14">
        <f t="shared" si="65"/>
        <v>2.2989184710508762E-2</v>
      </c>
      <c r="DY38" s="14">
        <f t="shared" si="66"/>
        <v>-2.6546846521889394E-4</v>
      </c>
      <c r="DZ38" s="14">
        <f t="shared" si="67"/>
        <v>1.9911031383094465E-2</v>
      </c>
      <c r="EA38" s="14">
        <f t="shared" si="68"/>
        <v>0.90739438892813651</v>
      </c>
      <c r="EB38" s="14">
        <f t="shared" si="69"/>
        <v>0.88044961084158113</v>
      </c>
      <c r="EC38" s="14">
        <f t="shared" si="70"/>
        <v>-1.052204685247915E-4</v>
      </c>
      <c r="ED38" s="14">
        <f t="shared" si="71"/>
        <v>-0.91034311817013835</v>
      </c>
      <c r="EE38" s="14">
        <f t="shared" si="72"/>
        <v>0.88043924800264239</v>
      </c>
      <c r="EI38">
        <f t="shared" si="20"/>
        <v>1323.899812267251</v>
      </c>
      <c r="ES38">
        <f t="shared" si="110"/>
        <v>4.2556818851191682</v>
      </c>
      <c r="ET38">
        <f t="shared" si="73"/>
        <v>6.3500959227414416E-2</v>
      </c>
      <c r="EU38">
        <f t="shared" si="111"/>
        <v>1.1638546692554737</v>
      </c>
      <c r="EV38">
        <f t="shared" si="112"/>
        <v>1.4594957384305487E-2</v>
      </c>
    </row>
    <row r="39" spans="3:155">
      <c r="C39" s="4">
        <f t="shared" si="74"/>
        <v>1350.1997584355402</v>
      </c>
      <c r="D39" s="4">
        <f>Sheet8!D39</f>
        <v>1404.9934901263348</v>
      </c>
      <c r="E39" s="4">
        <f t="shared" si="21"/>
        <v>1405.5242045984141</v>
      </c>
      <c r="F39" s="4">
        <f t="shared" si="22"/>
        <v>-0.53071447207935307</v>
      </c>
      <c r="G39" s="4">
        <f t="shared" si="0"/>
        <v>1377.5966242809375</v>
      </c>
      <c r="I39" s="4">
        <f t="shared" si="1"/>
        <v>1377.5966242809375</v>
      </c>
      <c r="M39">
        <f t="shared" si="23"/>
        <v>222.59738257387082</v>
      </c>
      <c r="O39">
        <f t="shared" si="24"/>
        <v>1.2083476153351909</v>
      </c>
      <c r="P39">
        <f t="shared" si="25"/>
        <v>1.117081813196575E-2</v>
      </c>
      <c r="Q39">
        <f t="shared" si="26"/>
        <v>120.83476153351909</v>
      </c>
      <c r="R39">
        <f t="shared" si="75"/>
        <v>678.48718601070971</v>
      </c>
      <c r="S39">
        <f t="shared" si="27"/>
        <v>30.610965560712451</v>
      </c>
      <c r="T39">
        <f t="shared" si="76"/>
        <v>0.78774026174261302</v>
      </c>
      <c r="U39">
        <f t="shared" si="28"/>
        <v>48.33</v>
      </c>
      <c r="V39">
        <f t="shared" si="29"/>
        <v>1.0069563461126592</v>
      </c>
      <c r="W39">
        <f t="shared" si="30"/>
        <v>48.666200207624819</v>
      </c>
      <c r="X39">
        <f t="shared" si="31"/>
        <v>58.805686968308422</v>
      </c>
      <c r="Y39">
        <f t="shared" si="2"/>
        <v>1.2083476153351909</v>
      </c>
      <c r="Z39">
        <f t="shared" si="32"/>
        <v>48.666200207624819</v>
      </c>
      <c r="AE39">
        <f t="shared" si="113"/>
        <v>0.54705607236584464</v>
      </c>
      <c r="AF39">
        <f t="shared" si="114"/>
        <v>0.73539360241547436</v>
      </c>
      <c r="AG39">
        <f t="shared" si="33"/>
        <v>1.8637894328407492</v>
      </c>
      <c r="AH39">
        <f t="shared" si="3"/>
        <v>0</v>
      </c>
      <c r="AI39">
        <f t="shared" si="4"/>
        <v>1.8637894328407492</v>
      </c>
      <c r="AJ39">
        <f t="shared" si="77"/>
        <v>1.8637894328407492</v>
      </c>
      <c r="AK39">
        <f t="shared" si="5"/>
        <v>0</v>
      </c>
      <c r="AL39">
        <f t="shared" si="6"/>
        <v>30</v>
      </c>
      <c r="AM39">
        <f t="shared" si="78"/>
        <v>30</v>
      </c>
      <c r="AO39">
        <f t="shared" si="79"/>
        <v>2.0653622552937594</v>
      </c>
      <c r="AQ39">
        <f t="shared" si="34"/>
        <v>0.87705923566922972</v>
      </c>
      <c r="AS39">
        <f t="shared" si="7"/>
        <v>0.35994778987920684</v>
      </c>
      <c r="AT39">
        <f t="shared" si="7"/>
        <v>1.6239583630799831E-2</v>
      </c>
      <c r="AU39">
        <f t="shared" si="80"/>
        <v>0.37618737351000664</v>
      </c>
      <c r="AV39">
        <f t="shared" si="35"/>
        <v>0.95683113051010515</v>
      </c>
      <c r="AW39">
        <f t="shared" si="81"/>
        <v>4.3168869489894846E-2</v>
      </c>
      <c r="AX39">
        <f t="shared" si="8"/>
        <v>0.88266925626349413</v>
      </c>
      <c r="AY39">
        <f t="shared" si="82"/>
        <v>0.88266925626349413</v>
      </c>
      <c r="AZ39">
        <f t="shared" si="83"/>
        <v>0.78726298024250818</v>
      </c>
      <c r="BA39">
        <f t="shared" si="84"/>
        <v>3.5518548429957927E-2</v>
      </c>
      <c r="BB39">
        <f t="shared" si="9"/>
        <v>25.658280563065578</v>
      </c>
      <c r="BC39">
        <f t="shared" si="85"/>
        <v>8.6569979716340627E-3</v>
      </c>
      <c r="BD39">
        <f t="shared" si="86"/>
        <v>2.1322185408588117E-3</v>
      </c>
      <c r="BE39">
        <f t="shared" si="87"/>
        <v>0.91602096932099231</v>
      </c>
      <c r="BF39">
        <f t="shared" si="88"/>
        <v>2.3276962124997372E-3</v>
      </c>
      <c r="BG39">
        <f t="shared" si="36"/>
        <v>3.4316890458847868E-3</v>
      </c>
      <c r="BH39">
        <f t="shared" si="37"/>
        <v>4.9257348262095402</v>
      </c>
      <c r="BI39">
        <f t="shared" si="89"/>
        <v>6.9668570618640997E-4</v>
      </c>
      <c r="BJ39">
        <f t="shared" si="90"/>
        <v>1.1413740839826869</v>
      </c>
      <c r="BK39">
        <f t="shared" si="91"/>
        <v>2.1148858958904424</v>
      </c>
      <c r="BL39">
        <f t="shared" si="92"/>
        <v>0.73463316921773025</v>
      </c>
      <c r="BM39">
        <f t="shared" si="38"/>
        <v>5.6351805130229163E-6</v>
      </c>
      <c r="BN39">
        <f t="shared" si="93"/>
        <v>1.0882059084636739</v>
      </c>
      <c r="BO39">
        <f t="shared" si="94"/>
        <v>0.99969890359083935</v>
      </c>
      <c r="BP39">
        <f t="shared" si="95"/>
        <v>1.0885336620405648</v>
      </c>
      <c r="BQ39">
        <f t="shared" si="39"/>
        <v>0.7996729339450418</v>
      </c>
      <c r="BR39">
        <f t="shared" si="40"/>
        <v>0.7996729339450418</v>
      </c>
      <c r="BS39">
        <f t="shared" si="41"/>
        <v>0.7996729339450418</v>
      </c>
      <c r="BT39">
        <f t="shared" si="10"/>
        <v>17.517291206553551</v>
      </c>
      <c r="BU39">
        <f t="shared" si="11"/>
        <v>7.2193455060039352E-2</v>
      </c>
      <c r="BV39">
        <f t="shared" si="12"/>
        <v>33155.475007755151</v>
      </c>
      <c r="BW39">
        <f t="shared" si="13"/>
        <v>0.70669189293131751</v>
      </c>
      <c r="BX39">
        <f t="shared" si="14"/>
        <v>6192.9714275766137</v>
      </c>
      <c r="BY39">
        <f t="shared" si="96"/>
        <v>1.6187778227438283E-4</v>
      </c>
      <c r="BZ39">
        <f t="shared" si="97"/>
        <v>8.1466547343239551E-4</v>
      </c>
      <c r="CA39">
        <f t="shared" si="98"/>
        <v>-2.620903753105599</v>
      </c>
      <c r="CB39">
        <f t="shared" si="99"/>
        <v>10.555327599071054</v>
      </c>
      <c r="CC39">
        <f t="shared" si="100"/>
        <v>8.9754569136272222E-3</v>
      </c>
      <c r="CD39">
        <f t="shared" si="15"/>
        <v>39.807601838087649</v>
      </c>
      <c r="CE39" s="11">
        <f t="shared" si="16"/>
        <v>1927335461.3324113</v>
      </c>
      <c r="CF39" s="18">
        <f t="shared" si="42"/>
        <v>0.27662223081436982</v>
      </c>
      <c r="CG39" s="18">
        <f t="shared" si="17"/>
        <v>55.324446162873961</v>
      </c>
      <c r="CH39">
        <f t="shared" si="101"/>
        <v>4400</v>
      </c>
      <c r="CI39" s="4">
        <f t="shared" si="18"/>
        <v>1405.5242045984141</v>
      </c>
      <c r="CJ39" s="11"/>
      <c r="CK39" s="11"/>
      <c r="CL39" s="11"/>
      <c r="CM39" s="11"/>
      <c r="CN39" s="11"/>
      <c r="CO39" s="11"/>
      <c r="CP39" s="11"/>
      <c r="CQ39" s="13">
        <f t="shared" si="19"/>
        <v>2.0653622552937594</v>
      </c>
      <c r="CR39" s="14">
        <v>0.8</v>
      </c>
      <c r="CS39" s="14">
        <f t="shared" si="102"/>
        <v>0.42048443657170126</v>
      </c>
      <c r="CT39" s="14">
        <f t="shared" si="43"/>
        <v>-0.18425291564410573</v>
      </c>
      <c r="CU39" s="14">
        <f t="shared" si="103"/>
        <v>3.0157150464502111E-2</v>
      </c>
      <c r="CV39" s="14">
        <f t="shared" si="104"/>
        <v>-5.2321450077211262E-4</v>
      </c>
      <c r="CW39" s="14">
        <f t="shared" si="44"/>
        <v>2.6840550796648668E-2</v>
      </c>
      <c r="CX39" s="14">
        <f t="shared" si="45"/>
        <v>0.88031281474940937</v>
      </c>
      <c r="CY39" s="14">
        <f t="shared" si="46"/>
        <v>0.87005553014239068</v>
      </c>
      <c r="CZ39" s="14">
        <f t="shared" si="47"/>
        <v>7.0055530142390632E-2</v>
      </c>
      <c r="DA39" s="14">
        <v>0.85</v>
      </c>
      <c r="DB39" s="14">
        <f t="shared" si="48"/>
        <v>0.39575005794983653</v>
      </c>
      <c r="DC39" s="14">
        <f t="shared" si="49"/>
        <v>-0.1734145088415113</v>
      </c>
      <c r="DD39" s="14">
        <f t="shared" si="50"/>
        <v>2.6713600411462084E-2</v>
      </c>
      <c r="DE39" s="14">
        <f t="shared" si="51"/>
        <v>-3.8639818542403852E-4</v>
      </c>
      <c r="DF39" s="14">
        <f t="shared" si="52"/>
        <v>2.3468756413044804E-2</v>
      </c>
      <c r="DG39" s="14">
        <f t="shared" si="105"/>
        <v>0.89322063573374555</v>
      </c>
      <c r="DH39" s="14">
        <f t="shared" si="106"/>
        <v>0.87464826727851519</v>
      </c>
      <c r="DI39" s="14">
        <f t="shared" si="107"/>
        <v>2.4648267278515212E-2</v>
      </c>
      <c r="DJ39" s="14">
        <f t="shared" si="108"/>
        <v>-0.90814525727750961</v>
      </c>
      <c r="DK39" s="14">
        <f t="shared" si="109"/>
        <v>0.87714132687584279</v>
      </c>
      <c r="DL39" s="14">
        <f t="shared" si="53"/>
        <v>0.85</v>
      </c>
      <c r="DM39" s="14">
        <f t="shared" si="54"/>
        <v>0.39575005794983653</v>
      </c>
      <c r="DN39" s="14">
        <f t="shared" si="55"/>
        <v>-0.1734145088415113</v>
      </c>
      <c r="DO39" s="14">
        <f t="shared" si="56"/>
        <v>2.6713600411462084E-2</v>
      </c>
      <c r="DP39" s="14">
        <f t="shared" si="57"/>
        <v>-3.8639818542403852E-4</v>
      </c>
      <c r="DQ39" s="14">
        <f t="shared" si="58"/>
        <v>2.3468756413044804E-2</v>
      </c>
      <c r="DR39" s="14">
        <f t="shared" si="59"/>
        <v>0.89322063573374555</v>
      </c>
      <c r="DS39" s="14">
        <f t="shared" si="60"/>
        <v>0.87464826727851519</v>
      </c>
      <c r="DT39" s="14">
        <f t="shared" si="61"/>
        <v>2.4648267278515212E-2</v>
      </c>
      <c r="DU39" s="14">
        <f t="shared" si="62"/>
        <v>0.87714132687584279</v>
      </c>
      <c r="DV39" s="14">
        <f t="shared" si="63"/>
        <v>0.38350438971504064</v>
      </c>
      <c r="DW39" s="14">
        <f t="shared" si="64"/>
        <v>-0.1680485550034391</v>
      </c>
      <c r="DX39" s="14">
        <f t="shared" si="65"/>
        <v>2.5085983363699459E-2</v>
      </c>
      <c r="DY39" s="14">
        <f t="shared" si="66"/>
        <v>-3.3020362718576973E-4</v>
      </c>
      <c r="DZ39" s="14">
        <f t="shared" si="67"/>
        <v>2.190259732579581E-2</v>
      </c>
      <c r="EA39" s="14">
        <f t="shared" si="68"/>
        <v>0.89938730491333574</v>
      </c>
      <c r="EB39" s="14">
        <f t="shared" si="69"/>
        <v>0.8770665499668957</v>
      </c>
      <c r="EC39" s="14">
        <f t="shared" si="70"/>
        <v>-7.4776908947082887E-5</v>
      </c>
      <c r="ED39" s="14">
        <f t="shared" si="71"/>
        <v>-0.91090035135559599</v>
      </c>
      <c r="EE39" s="14">
        <f t="shared" si="72"/>
        <v>0.87705923566922972</v>
      </c>
      <c r="EI39">
        <f t="shared" si="20"/>
        <v>1377.5966242809375</v>
      </c>
      <c r="ES39">
        <f t="shared" si="110"/>
        <v>4.4455237708876956</v>
      </c>
      <c r="ET39">
        <f t="shared" si="73"/>
        <v>6.6333676092365221E-2</v>
      </c>
      <c r="EU39">
        <f t="shared" si="111"/>
        <v>1.174078671720084</v>
      </c>
      <c r="EV39">
        <f t="shared" si="112"/>
        <v>1.4723168306347394E-2</v>
      </c>
    </row>
    <row r="40" spans="3:155">
      <c r="C40" s="4">
        <f t="shared" si="74"/>
        <v>1405.5242045984141</v>
      </c>
      <c r="D40" s="4">
        <f>Sheet8!D40</f>
        <v>1463.1489444066819</v>
      </c>
      <c r="E40" s="4">
        <f t="shared" si="21"/>
        <v>1464.9034318920185</v>
      </c>
      <c r="F40" s="4">
        <f t="shared" si="22"/>
        <v>-1.75448748533654</v>
      </c>
      <c r="G40" s="4">
        <f t="shared" si="0"/>
        <v>1434.336574502548</v>
      </c>
      <c r="I40" s="4">
        <f t="shared" si="1"/>
        <v>1434.336574502548</v>
      </c>
      <c r="M40">
        <f t="shared" si="23"/>
        <v>232.64382183414719</v>
      </c>
      <c r="O40">
        <f t="shared" si="24"/>
        <v>1.2068604852979319</v>
      </c>
      <c r="P40">
        <f t="shared" si="25"/>
        <v>1.0687356213920125E-2</v>
      </c>
      <c r="Q40">
        <f t="shared" si="26"/>
        <v>120.68604852979318</v>
      </c>
      <c r="R40">
        <f t="shared" si="75"/>
        <v>677.65216249478874</v>
      </c>
      <c r="S40">
        <f t="shared" si="27"/>
        <v>18.549165857073184</v>
      </c>
      <c r="T40">
        <f t="shared" si="76"/>
        <v>0.7867356178165853</v>
      </c>
      <c r="U40">
        <f t="shared" si="28"/>
        <v>48.33</v>
      </c>
      <c r="V40">
        <f t="shared" si="29"/>
        <v>1.0057170710816099</v>
      </c>
      <c r="W40">
        <f t="shared" si="30"/>
        <v>48.606306045374204</v>
      </c>
      <c r="X40">
        <f t="shared" si="31"/>
        <v>58.66103010246011</v>
      </c>
      <c r="Y40">
        <f t="shared" si="2"/>
        <v>1.2068604852979319</v>
      </c>
      <c r="Z40">
        <f t="shared" si="32"/>
        <v>48.606306045374204</v>
      </c>
      <c r="AE40">
        <f t="shared" si="113"/>
        <v>0.53848393672401829</v>
      </c>
      <c r="AF40">
        <f t="shared" si="114"/>
        <v>0.72880994335336124</v>
      </c>
      <c r="AG40">
        <f t="shared" si="33"/>
        <v>1.8145616259442321</v>
      </c>
      <c r="AH40">
        <f t="shared" si="3"/>
        <v>0</v>
      </c>
      <c r="AI40">
        <f t="shared" si="4"/>
        <v>1.8145616259442321</v>
      </c>
      <c r="AJ40">
        <f t="shared" si="77"/>
        <v>1.8145616259442321</v>
      </c>
      <c r="AK40">
        <f t="shared" si="5"/>
        <v>0</v>
      </c>
      <c r="AL40">
        <f t="shared" si="6"/>
        <v>30</v>
      </c>
      <c r="AM40">
        <f t="shared" si="78"/>
        <v>30</v>
      </c>
      <c r="AO40">
        <f t="shared" si="79"/>
        <v>2.1504296469303568</v>
      </c>
      <c r="AQ40">
        <f t="shared" si="34"/>
        <v>0.87366156972316844</v>
      </c>
      <c r="AS40">
        <f t="shared" si="7"/>
        <v>0.35950479718126049</v>
      </c>
      <c r="AT40">
        <f t="shared" si="7"/>
        <v>9.8406151096432741E-3</v>
      </c>
      <c r="AU40">
        <f t="shared" si="80"/>
        <v>0.36934541229090379</v>
      </c>
      <c r="AV40">
        <f t="shared" si="35"/>
        <v>0.97335660662845158</v>
      </c>
      <c r="AW40">
        <f t="shared" si="81"/>
        <v>2.6643393371548418E-2</v>
      </c>
      <c r="AX40">
        <f t="shared" si="8"/>
        <v>0.8894575425112865</v>
      </c>
      <c r="AY40">
        <f t="shared" si="82"/>
        <v>0.8894575425112865</v>
      </c>
      <c r="AZ40">
        <f t="shared" si="83"/>
        <v>0.78605204738918333</v>
      </c>
      <c r="BA40">
        <f t="shared" si="84"/>
        <v>2.1516362827848339E-2</v>
      </c>
      <c r="BB40">
        <f t="shared" si="9"/>
        <v>25.642486702663575</v>
      </c>
      <c r="BC40">
        <f t="shared" si="85"/>
        <v>8.4309380525080507E-3</v>
      </c>
      <c r="BD40">
        <f t="shared" si="86"/>
        <v>2.1272578425553528E-3</v>
      </c>
      <c r="BE40">
        <f t="shared" si="87"/>
        <v>0.91814032869705531</v>
      </c>
      <c r="BF40">
        <f t="shared" si="88"/>
        <v>2.3169201657595975E-3</v>
      </c>
      <c r="BG40">
        <f t="shared" si="36"/>
        <v>3.410548040552019E-3</v>
      </c>
      <c r="BH40">
        <f t="shared" si="37"/>
        <v>3.6900645767402378</v>
      </c>
      <c r="BI40">
        <f t="shared" si="89"/>
        <v>9.2425158682855879E-4</v>
      </c>
      <c r="BJ40">
        <f t="shared" si="90"/>
        <v>1.6660902489828926</v>
      </c>
      <c r="BK40">
        <f t="shared" si="91"/>
        <v>2.6309422549707313</v>
      </c>
      <c r="BL40">
        <f t="shared" si="92"/>
        <v>0.79578106871480536</v>
      </c>
      <c r="BM40">
        <f t="shared" si="38"/>
        <v>3.3839738868841449E-6</v>
      </c>
      <c r="BN40">
        <f t="shared" si="93"/>
        <v>1.0883633268941324</v>
      </c>
      <c r="BO40">
        <f t="shared" si="94"/>
        <v>0.99981917747908056</v>
      </c>
      <c r="BP40">
        <f t="shared" si="95"/>
        <v>1.0885601630869943</v>
      </c>
      <c r="BQ40">
        <f t="shared" si="39"/>
        <v>0.86625556994173114</v>
      </c>
      <c r="BR40">
        <f t="shared" si="40"/>
        <v>0.86625556994173114</v>
      </c>
      <c r="BS40">
        <f t="shared" si="41"/>
        <v>0.86625556994173114</v>
      </c>
      <c r="BT40">
        <f t="shared" si="10"/>
        <v>17.474200196572529</v>
      </c>
      <c r="BU40">
        <f t="shared" si="11"/>
        <v>4.572718270031028E-2</v>
      </c>
      <c r="BV40">
        <f t="shared" si="12"/>
        <v>33024.362312834128</v>
      </c>
      <c r="BW40">
        <f t="shared" si="13"/>
        <v>0.95430710605803815</v>
      </c>
      <c r="BX40">
        <f t="shared" si="14"/>
        <v>4567.9381381751873</v>
      </c>
      <c r="BY40">
        <f t="shared" si="96"/>
        <v>1.6187778227438283E-4</v>
      </c>
      <c r="BZ40">
        <f t="shared" si="97"/>
        <v>1.1044808067421576E-3</v>
      </c>
      <c r="CA40">
        <f t="shared" si="98"/>
        <v>-2.506293133652429</v>
      </c>
      <c r="CB40">
        <f t="shared" si="99"/>
        <v>10.132511468353311</v>
      </c>
      <c r="CC40">
        <f t="shared" si="100"/>
        <v>9.7401532952811516E-3</v>
      </c>
      <c r="CD40">
        <f t="shared" si="15"/>
        <v>42.726964414128865</v>
      </c>
      <c r="CE40" s="11">
        <f t="shared" si="16"/>
        <v>1933253858.554249</v>
      </c>
      <c r="CF40" s="18">
        <f t="shared" si="42"/>
        <v>0.29689613646802226</v>
      </c>
      <c r="CG40" s="18">
        <f t="shared" si="17"/>
        <v>59.379227293604451</v>
      </c>
      <c r="CH40">
        <f t="shared" si="101"/>
        <v>4600</v>
      </c>
      <c r="CI40" s="4">
        <f t="shared" si="18"/>
        <v>1464.9034318920185</v>
      </c>
      <c r="CJ40" s="11"/>
      <c r="CK40" s="11"/>
      <c r="CL40" s="11"/>
      <c r="CM40" s="11"/>
      <c r="CN40" s="11"/>
      <c r="CO40" s="11"/>
      <c r="CP40" s="11"/>
      <c r="CQ40" s="13">
        <f t="shared" si="19"/>
        <v>2.1504296469303568</v>
      </c>
      <c r="CR40" s="14">
        <v>0.8</v>
      </c>
      <c r="CS40" s="14">
        <f t="shared" si="102"/>
        <v>0.43780319707061982</v>
      </c>
      <c r="CT40" s="14">
        <f t="shared" si="43"/>
        <v>-0.19184185792050693</v>
      </c>
      <c r="CU40" s="14">
        <f t="shared" si="103"/>
        <v>3.269251325782449E-2</v>
      </c>
      <c r="CV40" s="14">
        <f t="shared" si="104"/>
        <v>-6.4021343854684645E-4</v>
      </c>
      <c r="CW40" s="14">
        <f t="shared" si="44"/>
        <v>2.937366494630525E-2</v>
      </c>
      <c r="CX40" s="14">
        <f t="shared" si="45"/>
        <v>0.87092862460292653</v>
      </c>
      <c r="CY40" s="14">
        <f t="shared" si="46"/>
        <v>0.86707323438709727</v>
      </c>
      <c r="CZ40" s="14">
        <f t="shared" si="47"/>
        <v>6.7073234387097225E-2</v>
      </c>
      <c r="DA40" s="14">
        <v>0.85</v>
      </c>
      <c r="DB40" s="14">
        <f t="shared" si="48"/>
        <v>0.4120500678311716</v>
      </c>
      <c r="DC40" s="14">
        <f t="shared" si="49"/>
        <v>-0.1805570427487124</v>
      </c>
      <c r="DD40" s="14">
        <f t="shared" si="50"/>
        <v>2.8959458110737264E-2</v>
      </c>
      <c r="DE40" s="14">
        <f t="shared" si="51"/>
        <v>-4.7280285728611984E-4</v>
      </c>
      <c r="DF40" s="14">
        <f t="shared" si="52"/>
        <v>2.565883995994855E-2</v>
      </c>
      <c r="DG40" s="14">
        <f t="shared" si="105"/>
        <v>0.88478095657304945</v>
      </c>
      <c r="DH40" s="14">
        <f t="shared" si="106"/>
        <v>0.87157767118362905</v>
      </c>
      <c r="DI40" s="14">
        <f t="shared" si="107"/>
        <v>2.1577671183629077E-2</v>
      </c>
      <c r="DJ40" s="14">
        <f t="shared" si="108"/>
        <v>-0.90991126406936418</v>
      </c>
      <c r="DK40" s="14">
        <f t="shared" si="109"/>
        <v>0.87371403897906263</v>
      </c>
      <c r="DL40" s="14">
        <f t="shared" si="53"/>
        <v>0.85</v>
      </c>
      <c r="DM40" s="14">
        <f t="shared" si="54"/>
        <v>0.4120500678311716</v>
      </c>
      <c r="DN40" s="14">
        <f t="shared" si="55"/>
        <v>-0.1805570427487124</v>
      </c>
      <c r="DO40" s="14">
        <f t="shared" si="56"/>
        <v>2.8959458110737264E-2</v>
      </c>
      <c r="DP40" s="14">
        <f t="shared" si="57"/>
        <v>-4.7280285728611984E-4</v>
      </c>
      <c r="DQ40" s="14">
        <f t="shared" si="58"/>
        <v>2.565883995994855E-2</v>
      </c>
      <c r="DR40" s="14">
        <f t="shared" si="59"/>
        <v>0.88478095657304945</v>
      </c>
      <c r="DS40" s="14">
        <f t="shared" si="60"/>
        <v>0.87157767118362905</v>
      </c>
      <c r="DT40" s="14">
        <f t="shared" si="61"/>
        <v>2.1577671183629077E-2</v>
      </c>
      <c r="DU40" s="14">
        <f t="shared" si="62"/>
        <v>0.87371403897906263</v>
      </c>
      <c r="DV40" s="14">
        <f t="shared" si="63"/>
        <v>0.40086634989378828</v>
      </c>
      <c r="DW40" s="14">
        <f t="shared" si="64"/>
        <v>-0.17565642703388371</v>
      </c>
      <c r="DX40" s="14">
        <f t="shared" si="65"/>
        <v>2.740877680559841E-2</v>
      </c>
      <c r="DY40" s="14">
        <f t="shared" si="66"/>
        <v>-4.1202934759820283E-4</v>
      </c>
      <c r="DZ40" s="14">
        <f t="shared" si="67"/>
        <v>2.4143071510693448E-2</v>
      </c>
      <c r="EA40" s="14">
        <f t="shared" si="68"/>
        <v>0.89059967432589338</v>
      </c>
      <c r="EB40" s="14">
        <f t="shared" si="69"/>
        <v>0.87366619074396323</v>
      </c>
      <c r="EC40" s="14">
        <f t="shared" si="70"/>
        <v>-4.7848235099401393E-5</v>
      </c>
      <c r="ED40" s="14">
        <f t="shared" si="71"/>
        <v>-0.91192898172352033</v>
      </c>
      <c r="EE40" s="14">
        <f t="shared" si="72"/>
        <v>0.87366156972316844</v>
      </c>
      <c r="EI40">
        <f t="shared" si="20"/>
        <v>1434.336574502548</v>
      </c>
      <c r="ES40">
        <f t="shared" si="110"/>
        <v>4.6467809370473292</v>
      </c>
      <c r="ET40">
        <f t="shared" si="73"/>
        <v>6.9336725532506818E-2</v>
      </c>
      <c r="EU40">
        <f t="shared" si="111"/>
        <v>1.1851536415086625</v>
      </c>
      <c r="EV40">
        <f t="shared" si="112"/>
        <v>1.4862050519364742E-2</v>
      </c>
    </row>
    <row r="41" spans="3:155">
      <c r="C41" s="4">
        <f t="shared" si="74"/>
        <v>1464.9034318920185</v>
      </c>
      <c r="D41" s="4">
        <f>Sheet8!D41</f>
        <v>1530.7175453528941</v>
      </c>
      <c r="E41" s="4">
        <f t="shared" si="21"/>
        <v>1531.3531157908394</v>
      </c>
      <c r="F41" s="4">
        <f t="shared" si="22"/>
        <v>-0.6355704379452618</v>
      </c>
      <c r="G41" s="4">
        <f t="shared" si="0"/>
        <v>1497.8104886224564</v>
      </c>
      <c r="I41" s="4">
        <f t="shared" si="1"/>
        <v>1497.8104886224564</v>
      </c>
      <c r="M41">
        <f t="shared" si="23"/>
        <v>243.92674552047617</v>
      </c>
      <c r="O41">
        <f t="shared" si="24"/>
        <v>1.2051990297585304</v>
      </c>
      <c r="P41">
        <f t="shared" si="25"/>
        <v>1.0192476235762292E-2</v>
      </c>
      <c r="Q41">
        <f t="shared" si="26"/>
        <v>120.51990297585304</v>
      </c>
      <c r="R41">
        <f t="shared" si="75"/>
        <v>676.71925520941488</v>
      </c>
      <c r="S41">
        <f t="shared" si="27"/>
        <v>6.1901501956283482</v>
      </c>
      <c r="T41">
        <f t="shared" si="76"/>
        <v>0.78560732544795242</v>
      </c>
      <c r="U41">
        <f t="shared" si="28"/>
        <v>48.33</v>
      </c>
      <c r="V41">
        <f t="shared" si="29"/>
        <v>1.0043325247987753</v>
      </c>
      <c r="W41">
        <f t="shared" si="30"/>
        <v>48.539390923524813</v>
      </c>
      <c r="X41">
        <f t="shared" si="31"/>
        <v>58.499626846102124</v>
      </c>
      <c r="Y41">
        <f t="shared" si="2"/>
        <v>1.2051990297585304</v>
      </c>
      <c r="Z41">
        <f t="shared" si="32"/>
        <v>48.539390923524813</v>
      </c>
      <c r="AE41">
        <f t="shared" si="113"/>
        <v>0.5293125741711715</v>
      </c>
      <c r="AF41">
        <f t="shared" si="114"/>
        <v>0.72168631738124545</v>
      </c>
      <c r="AG41">
        <f t="shared" si="33"/>
        <v>1.7626019912286564</v>
      </c>
      <c r="AH41">
        <f t="shared" si="3"/>
        <v>0</v>
      </c>
      <c r="AI41">
        <f t="shared" si="4"/>
        <v>1.7626019912286564</v>
      </c>
      <c r="AJ41">
        <f t="shared" si="77"/>
        <v>1.7626019912286564</v>
      </c>
      <c r="AK41">
        <f t="shared" si="5"/>
        <v>0</v>
      </c>
      <c r="AL41">
        <f t="shared" si="6"/>
        <v>30</v>
      </c>
      <c r="AM41">
        <f t="shared" si="78"/>
        <v>30</v>
      </c>
      <c r="AO41">
        <f t="shared" si="79"/>
        <v>2.2455929364654521</v>
      </c>
      <c r="AQ41">
        <f t="shared" si="34"/>
        <v>0.87007852564458543</v>
      </c>
      <c r="AS41">
        <f t="shared" si="7"/>
        <v>0.35900987565222336</v>
      </c>
      <c r="AT41">
        <f t="shared" si="7"/>
        <v>3.2839689943703573E-3</v>
      </c>
      <c r="AU41">
        <f t="shared" si="80"/>
        <v>0.3622938446465937</v>
      </c>
      <c r="AV41">
        <f t="shared" si="35"/>
        <v>0.99093562023507809</v>
      </c>
      <c r="AW41">
        <f t="shared" si="81"/>
        <v>9.0643797649219149E-3</v>
      </c>
      <c r="AX41">
        <f t="shared" si="8"/>
        <v>0.89632341081058731</v>
      </c>
      <c r="AY41">
        <f t="shared" si="82"/>
        <v>0.89632341081058731</v>
      </c>
      <c r="AZ41">
        <f t="shared" si="83"/>
        <v>0.78469960677340678</v>
      </c>
      <c r="BA41">
        <f t="shared" si="84"/>
        <v>7.1778782515575642E-3</v>
      </c>
      <c r="BB41">
        <f t="shared" si="9"/>
        <v>25.624829929109712</v>
      </c>
      <c r="BC41">
        <f t="shared" si="85"/>
        <v>8.1923407151565149E-3</v>
      </c>
      <c r="BD41">
        <f t="shared" si="86"/>
        <v>2.1219623836528623E-3</v>
      </c>
      <c r="BE41">
        <f t="shared" si="87"/>
        <v>0.92038176114107662</v>
      </c>
      <c r="BF41">
        <f t="shared" si="88"/>
        <v>2.3055241566522166E-3</v>
      </c>
      <c r="BG41">
        <f t="shared" si="36"/>
        <v>3.3879337600935377E-3</v>
      </c>
      <c r="BH41">
        <f t="shared" si="37"/>
        <v>1.9615097698408208</v>
      </c>
      <c r="BI41">
        <f t="shared" si="89"/>
        <v>1.7272071810116312E-3</v>
      </c>
      <c r="BJ41">
        <f t="shared" si="90"/>
        <v>4.1211524335172287</v>
      </c>
      <c r="BK41">
        <f t="shared" si="91"/>
        <v>5.049378722904212</v>
      </c>
      <c r="BL41">
        <f t="shared" si="92"/>
        <v>0.90342138467640443</v>
      </c>
      <c r="BM41">
        <f t="shared" si="38"/>
        <v>1.1182955786171895E-6</v>
      </c>
      <c r="BN41">
        <f t="shared" si="93"/>
        <v>1.0885217811629586</v>
      </c>
      <c r="BO41">
        <f t="shared" si="94"/>
        <v>0.99994024007074644</v>
      </c>
      <c r="BP41">
        <f t="shared" si="95"/>
        <v>1.0885868350352066</v>
      </c>
      <c r="BQ41">
        <f t="shared" si="39"/>
        <v>0.98345262584801096</v>
      </c>
      <c r="BR41">
        <f t="shared" si="40"/>
        <v>0.98345262584801096</v>
      </c>
      <c r="BS41">
        <f t="shared" si="41"/>
        <v>0.98345262584801096</v>
      </c>
      <c r="BT41">
        <f t="shared" si="10"/>
        <v>17.426120699689303</v>
      </c>
      <c r="BU41">
        <f t="shared" si="11"/>
        <v>1.6001285915475897E-2</v>
      </c>
      <c r="BV41">
        <f t="shared" si="12"/>
        <v>32877.702257985577</v>
      </c>
      <c r="BW41">
        <f t="shared" si="13"/>
        <v>1.6289600476574846</v>
      </c>
      <c r="BX41">
        <f t="shared" si="14"/>
        <v>2664.1885442770681</v>
      </c>
      <c r="BY41">
        <f t="shared" si="96"/>
        <v>1.6187778227438283E-4</v>
      </c>
      <c r="BZ41">
        <f t="shared" si="97"/>
        <v>1.8937098167611196E-3</v>
      </c>
      <c r="CA41">
        <f t="shared" si="98"/>
        <v>-2.3010565651654593</v>
      </c>
      <c r="CB41">
        <f t="shared" si="99"/>
        <v>9.3796725741855997</v>
      </c>
      <c r="CC41">
        <f t="shared" si="100"/>
        <v>1.1366444702266615E-2</v>
      </c>
      <c r="CD41">
        <f t="shared" si="15"/>
        <v>47.816819282019388</v>
      </c>
      <c r="CE41" s="11">
        <f t="shared" si="16"/>
        <v>1998035166.0129352</v>
      </c>
      <c r="CF41" s="18">
        <f t="shared" si="42"/>
        <v>0.33224841949410472</v>
      </c>
      <c r="CG41" s="18">
        <f t="shared" si="17"/>
        <v>66.44968389882095</v>
      </c>
      <c r="CH41">
        <f t="shared" si="101"/>
        <v>4800</v>
      </c>
      <c r="CI41" s="4">
        <f t="shared" si="18"/>
        <v>1531.3531157908394</v>
      </c>
      <c r="CJ41" s="11"/>
      <c r="CK41" s="11"/>
      <c r="CL41" s="11"/>
      <c r="CM41" s="11"/>
      <c r="CN41" s="11"/>
      <c r="CO41" s="11"/>
      <c r="CP41" s="11"/>
      <c r="CQ41" s="13">
        <f t="shared" si="19"/>
        <v>2.2455929364654521</v>
      </c>
      <c r="CR41" s="14">
        <v>0.8</v>
      </c>
      <c r="CS41" s="14">
        <f t="shared" si="102"/>
        <v>0.45717736839572848</v>
      </c>
      <c r="CT41" s="14">
        <f t="shared" si="43"/>
        <v>-0.20033146477479291</v>
      </c>
      <c r="CU41" s="14">
        <f t="shared" si="103"/>
        <v>3.5650029863210343E-2</v>
      </c>
      <c r="CV41" s="14">
        <f t="shared" si="104"/>
        <v>-7.9497552777338528E-4</v>
      </c>
      <c r="CW41" s="14">
        <f t="shared" si="44"/>
        <v>3.2382766712351532E-2</v>
      </c>
      <c r="CX41" s="14">
        <f t="shared" si="45"/>
        <v>0.86010824068664382</v>
      </c>
      <c r="CY41" s="14">
        <f t="shared" si="46"/>
        <v>0.8639662251217175</v>
      </c>
      <c r="CZ41" s="14">
        <f t="shared" si="47"/>
        <v>6.3966225121717457E-2</v>
      </c>
      <c r="DA41" s="14">
        <v>0.85</v>
      </c>
      <c r="DB41" s="14">
        <f t="shared" si="48"/>
        <v>0.4302845820195092</v>
      </c>
      <c r="DC41" s="14">
        <f t="shared" si="49"/>
        <v>-0.18854726096451099</v>
      </c>
      <c r="DD41" s="14">
        <f t="shared" si="50"/>
        <v>3.1579265207549653E-2</v>
      </c>
      <c r="DE41" s="14">
        <f t="shared" si="51"/>
        <v>-5.8709592516042509E-4</v>
      </c>
      <c r="DF41" s="14">
        <f t="shared" si="52"/>
        <v>2.8256121445610002E-2</v>
      </c>
      <c r="DG41" s="14">
        <f t="shared" si="105"/>
        <v>0.87503673003858096</v>
      </c>
      <c r="DH41" s="14">
        <f t="shared" si="106"/>
        <v>0.86834424428153856</v>
      </c>
      <c r="DI41" s="14">
        <f t="shared" si="107"/>
        <v>1.834424428153858E-2</v>
      </c>
      <c r="DJ41" s="14">
        <f t="shared" si="108"/>
        <v>-0.91243961680357877</v>
      </c>
      <c r="DK41" s="14">
        <f t="shared" si="109"/>
        <v>0.87010461179425924</v>
      </c>
      <c r="DL41" s="14">
        <f t="shared" si="53"/>
        <v>0.85</v>
      </c>
      <c r="DM41" s="14">
        <f t="shared" si="54"/>
        <v>0.4302845820195092</v>
      </c>
      <c r="DN41" s="14">
        <f t="shared" si="55"/>
        <v>-0.18854726096451099</v>
      </c>
      <c r="DO41" s="14">
        <f t="shared" si="56"/>
        <v>3.1579265207549653E-2</v>
      </c>
      <c r="DP41" s="14">
        <f t="shared" si="57"/>
        <v>-5.8709592516042509E-4</v>
      </c>
      <c r="DQ41" s="14">
        <f t="shared" si="58"/>
        <v>2.8256121445610002E-2</v>
      </c>
      <c r="DR41" s="14">
        <f t="shared" si="59"/>
        <v>0.87503673003858096</v>
      </c>
      <c r="DS41" s="14">
        <f t="shared" si="60"/>
        <v>0.86834424428153856</v>
      </c>
      <c r="DT41" s="14">
        <f t="shared" si="61"/>
        <v>1.834424428153858E-2</v>
      </c>
      <c r="DU41" s="14">
        <f t="shared" si="62"/>
        <v>0.87010461179425924</v>
      </c>
      <c r="DV41" s="14">
        <f t="shared" si="63"/>
        <v>0.42034243901130403</v>
      </c>
      <c r="DW41" s="14">
        <f t="shared" si="64"/>
        <v>-0.1841906934493181</v>
      </c>
      <c r="DX41" s="14">
        <f t="shared" si="65"/>
        <v>3.01367857690901E-2</v>
      </c>
      <c r="DY41" s="14">
        <f t="shared" si="66"/>
        <v>-5.2233164977687034E-4</v>
      </c>
      <c r="DZ41" s="14">
        <f t="shared" si="67"/>
        <v>2.6820377835141004E-2</v>
      </c>
      <c r="EA41" s="14">
        <f t="shared" si="68"/>
        <v>0.8803885989108462</v>
      </c>
      <c r="EB41" s="14">
        <f t="shared" si="69"/>
        <v>0.87008077883408819</v>
      </c>
      <c r="EC41" s="14">
        <f t="shared" si="70"/>
        <v>-2.3832960171055184E-5</v>
      </c>
      <c r="ED41" s="14">
        <f t="shared" si="71"/>
        <v>-0.91362506422305134</v>
      </c>
      <c r="EE41" s="14">
        <f t="shared" si="72"/>
        <v>0.87007852564458543</v>
      </c>
      <c r="EI41">
        <f t="shared" si="20"/>
        <v>1497.8104886224564</v>
      </c>
      <c r="ES41">
        <f t="shared" si="110"/>
        <v>4.8725447599860363</v>
      </c>
      <c r="ET41">
        <f t="shared" si="73"/>
        <v>7.2705449911456638E-2</v>
      </c>
      <c r="EU41">
        <f t="shared" si="111"/>
        <v>1.1978670778680831</v>
      </c>
      <c r="EV41">
        <f t="shared" si="112"/>
        <v>1.50214794126582E-2</v>
      </c>
    </row>
    <row r="42" spans="3:155">
      <c r="C42" s="4">
        <f t="shared" si="74"/>
        <v>1531.3531157908394</v>
      </c>
      <c r="D42" s="4">
        <f>Sheet8!D42</f>
        <v>1598.8959872118244</v>
      </c>
      <c r="E42" s="4">
        <f t="shared" si="21"/>
        <v>1598.7076914338402</v>
      </c>
      <c r="F42" s="4">
        <f t="shared" si="22"/>
        <v>0.1882957779841945</v>
      </c>
      <c r="G42" s="4">
        <f t="shared" si="0"/>
        <v>1565.124551501332</v>
      </c>
      <c r="I42" s="4">
        <f t="shared" si="1"/>
        <v>1565.124551501332</v>
      </c>
      <c r="M42">
        <f t="shared" si="23"/>
        <v>255.94130612557635</v>
      </c>
      <c r="O42">
        <f t="shared" si="24"/>
        <v>1.2034395557342126</v>
      </c>
      <c r="P42">
        <f t="shared" si="25"/>
        <v>9.7144078159372305E-3</v>
      </c>
      <c r="Q42">
        <f t="shared" si="26"/>
        <v>120.34395557342125</v>
      </c>
      <c r="R42">
        <f t="shared" si="75"/>
        <v>675.73131054476039</v>
      </c>
      <c r="S42">
        <f t="shared" si="27"/>
        <v>-5.7716270663174605</v>
      </c>
      <c r="T42">
        <f t="shared" si="76"/>
        <v>0.78440586938744239</v>
      </c>
      <c r="U42">
        <f t="shared" si="28"/>
        <v>48.33</v>
      </c>
      <c r="V42">
        <f t="shared" si="29"/>
        <v>1.0028662964451771</v>
      </c>
      <c r="W42">
        <f t="shared" si="30"/>
        <v>48.468528107195411</v>
      </c>
      <c r="X42">
        <f t="shared" si="31"/>
        <v>58.32894393241444</v>
      </c>
      <c r="Y42">
        <f t="shared" si="2"/>
        <v>1.2034395557342126</v>
      </c>
      <c r="Z42">
        <f t="shared" si="32"/>
        <v>48.468528107195411</v>
      </c>
      <c r="AE42">
        <f t="shared" si="113"/>
        <v>0.52003467746906651</v>
      </c>
      <c r="AF42">
        <f t="shared" si="114"/>
        <v>0.71439486294519694</v>
      </c>
      <c r="AG42">
        <f t="shared" si="33"/>
        <v>1.710786960983252</v>
      </c>
      <c r="AH42">
        <f t="shared" si="3"/>
        <v>0</v>
      </c>
      <c r="AI42">
        <f t="shared" si="4"/>
        <v>1.710786960983252</v>
      </c>
      <c r="AJ42">
        <f t="shared" si="77"/>
        <v>1.710786960983252</v>
      </c>
      <c r="AK42">
        <f t="shared" si="5"/>
        <v>0</v>
      </c>
      <c r="AL42">
        <f t="shared" si="6"/>
        <v>30</v>
      </c>
      <c r="AM42">
        <f t="shared" si="78"/>
        <v>30</v>
      </c>
      <c r="AO42">
        <f t="shared" si="79"/>
        <v>2.3465135704667648</v>
      </c>
      <c r="AQ42">
        <f t="shared" si="34"/>
        <v>0.86653699851930888</v>
      </c>
      <c r="AS42">
        <f t="shared" si="7"/>
        <v>0.35848575595490645</v>
      </c>
      <c r="AT42">
        <f t="shared" si="7"/>
        <v>-3.0619360974861328E-3</v>
      </c>
      <c r="AU42">
        <f t="shared" si="80"/>
        <v>0.35542381985742033</v>
      </c>
      <c r="AV42">
        <f t="shared" si="35"/>
        <v>1.0086148871471654</v>
      </c>
      <c r="AW42">
        <f t="shared" si="81"/>
        <v>-8.6148871471654065E-3</v>
      </c>
      <c r="AX42">
        <f t="shared" si="8"/>
        <v>0.90288523713630919</v>
      </c>
      <c r="AY42">
        <f t="shared" si="82"/>
        <v>0.90288523713630919</v>
      </c>
      <c r="AZ42">
        <f t="shared" si="83"/>
        <v>0.78326788626976918</v>
      </c>
      <c r="BA42">
        <f t="shared" si="84"/>
        <v>-6.6901297335583698E-3</v>
      </c>
      <c r="BB42">
        <f t="shared" si="9"/>
        <v>25.606118210576955</v>
      </c>
      <c r="BC42">
        <f t="shared" si="85"/>
        <v>7.9544160743271579E-3</v>
      </c>
      <c r="BD42">
        <f t="shared" si="86"/>
        <v>2.1166204690973999E-3</v>
      </c>
      <c r="BE42">
        <f t="shared" si="87"/>
        <v>0.92262148679967271</v>
      </c>
      <c r="BF42">
        <f t="shared" si="88"/>
        <v>2.2941374110410006E-3</v>
      </c>
      <c r="BG42">
        <f t="shared" si="36"/>
        <v>3.3650501938976116E-3</v>
      </c>
      <c r="BH42" t="e">
        <f t="shared" si="37"/>
        <v>#NUM!</v>
      </c>
      <c r="BI42" t="e">
        <f t="shared" si="89"/>
        <v>#NUM!</v>
      </c>
      <c r="BJ42" t="e">
        <f t="shared" si="90"/>
        <v>#NUM!</v>
      </c>
      <c r="BK42" t="e">
        <f t="shared" si="91"/>
        <v>#NUM!</v>
      </c>
      <c r="BL42" t="e">
        <f t="shared" si="92"/>
        <v>#NUM!</v>
      </c>
      <c r="BM42">
        <f t="shared" si="38"/>
        <v>-1.0323098672258024E-6</v>
      </c>
      <c r="BN42">
        <f t="shared" si="93"/>
        <v>1.0886722097756216</v>
      </c>
      <c r="BO42">
        <f t="shared" si="94"/>
        <v>1.0000551683601551</v>
      </c>
      <c r="BP42">
        <f t="shared" si="95"/>
        <v>1.0886121528283053</v>
      </c>
      <c r="BQ42">
        <f t="shared" si="39"/>
        <v>1</v>
      </c>
      <c r="BR42">
        <f t="shared" si="40"/>
        <v>1</v>
      </c>
      <c r="BS42">
        <f t="shared" si="41"/>
        <v>1</v>
      </c>
      <c r="BT42">
        <f t="shared" si="10"/>
        <v>17.375276938529577</v>
      </c>
      <c r="BU42">
        <f t="shared" si="11"/>
        <v>-1.5654011775073976E-2</v>
      </c>
      <c r="BV42">
        <f t="shared" si="12"/>
        <v>32722.194832015164</v>
      </c>
      <c r="BW42">
        <f t="shared" si="13"/>
        <v>1.710786960983252</v>
      </c>
      <c r="BX42">
        <f t="shared" si="14"/>
        <v>2524.7618881450467</v>
      </c>
      <c r="BY42">
        <f t="shared" si="96"/>
        <v>1.6187778227438283E-4</v>
      </c>
      <c r="BZ42">
        <f t="shared" si="97"/>
        <v>1.9982874518542143E-3</v>
      </c>
      <c r="CA42">
        <f t="shared" si="98"/>
        <v>-2.2804759518110527</v>
      </c>
      <c r="CB42">
        <f t="shared" si="99"/>
        <v>9.3046279721955631</v>
      </c>
      <c r="CC42">
        <f t="shared" si="100"/>
        <v>1.1550531617305008E-2</v>
      </c>
      <c r="CD42">
        <f t="shared" si="15"/>
        <v>48.468528107195411</v>
      </c>
      <c r="CE42" s="11">
        <f t="shared" si="16"/>
        <v>1984189952.8736312</v>
      </c>
      <c r="CF42" s="18">
        <f t="shared" si="42"/>
        <v>0.33677287821500418</v>
      </c>
      <c r="CG42" s="18">
        <f t="shared" si="17"/>
        <v>67.354575643000842</v>
      </c>
      <c r="CH42">
        <f t="shared" si="101"/>
        <v>5000</v>
      </c>
      <c r="CI42" s="4">
        <f t="shared" si="18"/>
        <v>1598.7076914338402</v>
      </c>
      <c r="CJ42" s="11"/>
      <c r="CK42" s="11"/>
      <c r="CL42" s="11"/>
      <c r="CM42" s="11"/>
      <c r="CN42" s="11"/>
      <c r="CO42" s="11"/>
      <c r="CP42" s="11"/>
      <c r="CQ42" s="13">
        <f t="shared" si="19"/>
        <v>2.3465135704667648</v>
      </c>
      <c r="CR42" s="14">
        <v>0.8</v>
      </c>
      <c r="CS42" s="14">
        <f t="shared" si="102"/>
        <v>0.47772367005188293</v>
      </c>
      <c r="CT42" s="14">
        <f t="shared" si="43"/>
        <v>-0.20933468976146666</v>
      </c>
      <c r="CU42" s="14">
        <f t="shared" si="103"/>
        <v>3.8926375817836943E-2</v>
      </c>
      <c r="CV42" s="14">
        <f t="shared" si="104"/>
        <v>-9.9040755118532005E-4</v>
      </c>
      <c r="CW42" s="14">
        <f t="shared" si="44"/>
        <v>3.5784411845713397E-2</v>
      </c>
      <c r="CX42" s="14">
        <f t="shared" si="45"/>
        <v>0.84827826743932511</v>
      </c>
      <c r="CY42" s="14">
        <f t="shared" si="46"/>
        <v>0.86093723248937271</v>
      </c>
      <c r="CZ42" s="14">
        <f t="shared" si="47"/>
        <v>6.0937232489372661E-2</v>
      </c>
      <c r="DA42" s="14">
        <v>0.85</v>
      </c>
      <c r="DB42" s="14">
        <f t="shared" si="48"/>
        <v>0.44962227769588986</v>
      </c>
      <c r="DC42" s="14">
        <f t="shared" si="49"/>
        <v>-0.19702088448138041</v>
      </c>
      <c r="DD42" s="14">
        <f t="shared" si="50"/>
        <v>3.448149553413931E-2</v>
      </c>
      <c r="DE42" s="14">
        <f t="shared" si="51"/>
        <v>-7.3142407185491118E-4</v>
      </c>
      <c r="DF42" s="14">
        <f t="shared" si="52"/>
        <v>3.1186875084560507E-2</v>
      </c>
      <c r="DG42" s="14">
        <f t="shared" si="105"/>
        <v>0.86436728781978445</v>
      </c>
      <c r="DH42" s="14">
        <f t="shared" si="106"/>
        <v>0.86514894975702972</v>
      </c>
      <c r="DI42" s="14">
        <f t="shared" si="107"/>
        <v>1.5148949757029739E-2</v>
      </c>
      <c r="DJ42" s="14">
        <f t="shared" si="108"/>
        <v>-0.91576565464685966</v>
      </c>
      <c r="DK42" s="14">
        <f t="shared" si="109"/>
        <v>0.86654238688703766</v>
      </c>
      <c r="DL42" s="14">
        <f t="shared" si="53"/>
        <v>0.85</v>
      </c>
      <c r="DM42" s="14">
        <f t="shared" si="54"/>
        <v>0.44962227769588986</v>
      </c>
      <c r="DN42" s="14">
        <f t="shared" si="55"/>
        <v>-0.19702088448138041</v>
      </c>
      <c r="DO42" s="14">
        <f t="shared" si="56"/>
        <v>3.448149553413931E-2</v>
      </c>
      <c r="DP42" s="14">
        <f t="shared" si="57"/>
        <v>-7.3142407185491118E-4</v>
      </c>
      <c r="DQ42" s="14">
        <f t="shared" si="58"/>
        <v>3.11868750845605E-2</v>
      </c>
      <c r="DR42" s="14">
        <f t="shared" si="59"/>
        <v>0.86436728781978445</v>
      </c>
      <c r="DS42" s="14">
        <f t="shared" si="60"/>
        <v>0.86514894975702972</v>
      </c>
      <c r="DT42" s="14">
        <f t="shared" si="61"/>
        <v>1.5148949757029739E-2</v>
      </c>
      <c r="DU42" s="14">
        <f t="shared" si="62"/>
        <v>0.86654238688703766</v>
      </c>
      <c r="DV42" s="14">
        <f t="shared" si="63"/>
        <v>0.44103894030440216</v>
      </c>
      <c r="DW42" s="14">
        <f t="shared" si="64"/>
        <v>-0.19325973471509411</v>
      </c>
      <c r="DX42" s="14">
        <f t="shared" si="65"/>
        <v>3.3177550822271029E-2</v>
      </c>
      <c r="DY42" s="14">
        <f t="shared" si="66"/>
        <v>-6.6422439592458125E-4</v>
      </c>
      <c r="DZ42" s="14">
        <f t="shared" si="67"/>
        <v>2.9863160849209543E-2</v>
      </c>
      <c r="EA42" s="14">
        <f t="shared" si="68"/>
        <v>0.86914477757585307</v>
      </c>
      <c r="EB42" s="14">
        <f t="shared" si="69"/>
        <v>0.86653745079709965</v>
      </c>
      <c r="EC42" s="14">
        <f t="shared" si="70"/>
        <v>-4.9360899380124224E-6</v>
      </c>
      <c r="ED42" s="14">
        <f t="shared" si="71"/>
        <v>-0.91606404507695693</v>
      </c>
      <c r="EE42" s="14">
        <f t="shared" si="72"/>
        <v>0.86653699851930888</v>
      </c>
      <c r="EI42">
        <f t="shared" si="20"/>
        <v>1565.124551501332</v>
      </c>
      <c r="ES42">
        <f t="shared" si="110"/>
        <v>5.112455412745553</v>
      </c>
      <c r="ET42">
        <f t="shared" si="73"/>
        <v>7.6285265553310666E-2</v>
      </c>
      <c r="EU42">
        <f t="shared" si="111"/>
        <v>1.211714321938637</v>
      </c>
      <c r="EV42">
        <f t="shared" si="112"/>
        <v>1.5195126468805765E-2</v>
      </c>
    </row>
    <row r="43" spans="3:155">
      <c r="C43" s="4">
        <f t="shared" si="74"/>
        <v>1598.7076914338402</v>
      </c>
      <c r="D43" s="4">
        <f>Sheet8!D43</f>
        <v>1667.0251965929697</v>
      </c>
      <c r="E43" s="4">
        <f t="shared" si="21"/>
        <v>1665.9627983510661</v>
      </c>
      <c r="F43" s="4">
        <f t="shared" si="22"/>
        <v>1.0623982419035656</v>
      </c>
      <c r="G43" s="4">
        <f t="shared" si="0"/>
        <v>1632.8664440134048</v>
      </c>
      <c r="I43" s="4">
        <f t="shared" si="1"/>
        <v>1632.8664440134048</v>
      </c>
      <c r="M43">
        <f t="shared" si="23"/>
        <v>268.08121735541192</v>
      </c>
      <c r="O43">
        <f t="shared" si="24"/>
        <v>1.201671492172202</v>
      </c>
      <c r="P43">
        <f t="shared" si="25"/>
        <v>9.2760506005228147E-3</v>
      </c>
      <c r="Q43">
        <f t="shared" si="26"/>
        <v>120.1671492172202</v>
      </c>
      <c r="R43">
        <f t="shared" si="75"/>
        <v>674.73854285469145</v>
      </c>
      <c r="S43">
        <f t="shared" si="27"/>
        <v>-16.772228710785232</v>
      </c>
      <c r="T43">
        <f t="shared" si="76"/>
        <v>0.78319187826445891</v>
      </c>
      <c r="U43">
        <f t="shared" si="28"/>
        <v>48.33</v>
      </c>
      <c r="V43">
        <f t="shared" si="29"/>
        <v>1.0013929101435017</v>
      </c>
      <c r="W43">
        <f t="shared" si="30"/>
        <v>48.397319347235438</v>
      </c>
      <c r="X43">
        <f t="shared" si="31"/>
        <v>58.15767895712699</v>
      </c>
      <c r="Y43">
        <f t="shared" si="2"/>
        <v>1.201671492172202</v>
      </c>
      <c r="Z43">
        <f t="shared" si="32"/>
        <v>48.397319347235438</v>
      </c>
      <c r="AE43">
        <f t="shared" si="113"/>
        <v>0.51112978847076052</v>
      </c>
      <c r="AF43">
        <f t="shared" si="114"/>
        <v>0.70731488502347162</v>
      </c>
      <c r="AG43">
        <f t="shared" si="33"/>
        <v>1.6617645591751846</v>
      </c>
      <c r="AH43">
        <f t="shared" si="3"/>
        <v>0</v>
      </c>
      <c r="AI43">
        <f t="shared" si="4"/>
        <v>1.6617645591751846</v>
      </c>
      <c r="AJ43">
        <f t="shared" si="77"/>
        <v>1.6617645591751846</v>
      </c>
      <c r="AK43">
        <f t="shared" si="5"/>
        <v>0</v>
      </c>
      <c r="AL43">
        <f t="shared" si="6"/>
        <v>30</v>
      </c>
      <c r="AM43">
        <f t="shared" si="78"/>
        <v>30</v>
      </c>
      <c r="AO43">
        <f t="shared" si="79"/>
        <v>2.4480756282060043</v>
      </c>
      <c r="AQ43">
        <f t="shared" si="34"/>
        <v>0.86324813396580979</v>
      </c>
      <c r="AS43">
        <f t="shared" si="7"/>
        <v>0.3579590775691216</v>
      </c>
      <c r="AT43">
        <f t="shared" si="7"/>
        <v>-8.8979228794166618E-3</v>
      </c>
      <c r="AU43">
        <f t="shared" si="80"/>
        <v>0.34906115468970494</v>
      </c>
      <c r="AV43">
        <f t="shared" si="35"/>
        <v>1.0254910142817995</v>
      </c>
      <c r="AW43">
        <f t="shared" si="81"/>
        <v>-2.5491014281799451E-2</v>
      </c>
      <c r="AX43">
        <f t="shared" si="8"/>
        <v>0.90885041772952679</v>
      </c>
      <c r="AY43">
        <f t="shared" si="82"/>
        <v>0.90885041772952679</v>
      </c>
      <c r="AZ43">
        <f t="shared" si="83"/>
        <v>0.78182970333161461</v>
      </c>
      <c r="BA43">
        <f t="shared" si="84"/>
        <v>-1.943423380215463E-2</v>
      </c>
      <c r="BB43">
        <f t="shared" si="9"/>
        <v>25.587301359674314</v>
      </c>
      <c r="BC43">
        <f t="shared" si="85"/>
        <v>7.7293237030489799E-3</v>
      </c>
      <c r="BD43">
        <f t="shared" si="86"/>
        <v>2.1115098721421325E-3</v>
      </c>
      <c r="BE43">
        <f t="shared" si="87"/>
        <v>0.92474463463197432</v>
      </c>
      <c r="BF43">
        <f t="shared" si="88"/>
        <v>2.2833437395205452E-3</v>
      </c>
      <c r="BG43">
        <f t="shared" si="36"/>
        <v>3.3430683870201289E-3</v>
      </c>
      <c r="BH43" t="e">
        <f t="shared" si="37"/>
        <v>#NUM!</v>
      </c>
      <c r="BI43" t="e">
        <f t="shared" si="89"/>
        <v>#NUM!</v>
      </c>
      <c r="BJ43" t="e">
        <f t="shared" si="90"/>
        <v>#NUM!</v>
      </c>
      <c r="BK43" t="e">
        <f t="shared" si="91"/>
        <v>#NUM!</v>
      </c>
      <c r="BL43" t="e">
        <f t="shared" si="92"/>
        <v>#NUM!</v>
      </c>
      <c r="BM43">
        <f t="shared" si="38"/>
        <v>-2.970905210953432E-6</v>
      </c>
      <c r="BN43">
        <f t="shared" si="93"/>
        <v>1.0888078274020192</v>
      </c>
      <c r="BO43">
        <f t="shared" si="94"/>
        <v>1.0001587788695172</v>
      </c>
      <c r="BP43">
        <f t="shared" si="95"/>
        <v>1.0886349751713447</v>
      </c>
      <c r="BQ43">
        <f t="shared" si="39"/>
        <v>1</v>
      </c>
      <c r="BR43">
        <f t="shared" si="40"/>
        <v>1</v>
      </c>
      <c r="BS43">
        <f t="shared" si="41"/>
        <v>1</v>
      </c>
      <c r="BT43">
        <f t="shared" si="10"/>
        <v>17.324259790354599</v>
      </c>
      <c r="BU43">
        <f t="shared" si="11"/>
        <v>-4.7640730830550773E-2</v>
      </c>
      <c r="BV43">
        <f t="shared" si="12"/>
        <v>32565.735862440448</v>
      </c>
      <c r="BW43">
        <f t="shared" si="13"/>
        <v>1.6617645591751846</v>
      </c>
      <c r="BX43">
        <f t="shared" si="14"/>
        <v>2586.8147867925313</v>
      </c>
      <c r="BY43">
        <f t="shared" si="96"/>
        <v>1.6187778227438283E-4</v>
      </c>
      <c r="BZ43">
        <f t="shared" si="97"/>
        <v>1.9503522346320332E-3</v>
      </c>
      <c r="CA43">
        <f t="shared" si="98"/>
        <v>-2.289774635634596</v>
      </c>
      <c r="CB43">
        <f t="shared" si="99"/>
        <v>9.3385223716417816</v>
      </c>
      <c r="CC43">
        <f t="shared" si="100"/>
        <v>1.1466837893516867E-2</v>
      </c>
      <c r="CD43">
        <f t="shared" si="15"/>
        <v>48.397319347235438</v>
      </c>
      <c r="CE43" s="11">
        <f t="shared" si="16"/>
        <v>1953891346.6888609</v>
      </c>
      <c r="CF43" s="18">
        <f t="shared" si="42"/>
        <v>0.3362755345861298</v>
      </c>
      <c r="CG43" s="18">
        <f t="shared" si="17"/>
        <v>67.255106917225959</v>
      </c>
      <c r="CH43">
        <f t="shared" si="101"/>
        <v>5200</v>
      </c>
      <c r="CI43" s="4">
        <f t="shared" si="18"/>
        <v>1665.9627983510661</v>
      </c>
      <c r="CJ43" s="11"/>
      <c r="CK43" s="11"/>
      <c r="CL43" s="11"/>
      <c r="CM43" s="11"/>
      <c r="CN43" s="11"/>
      <c r="CO43" s="11"/>
      <c r="CP43" s="11"/>
      <c r="CQ43" s="13">
        <f t="shared" si="19"/>
        <v>2.4480756282060043</v>
      </c>
      <c r="CR43" s="14">
        <v>0.8</v>
      </c>
      <c r="CS43" s="14">
        <f t="shared" si="102"/>
        <v>0.49840055833919827</v>
      </c>
      <c r="CT43" s="14">
        <f t="shared" si="43"/>
        <v>-0.21839513676504005</v>
      </c>
      <c r="CU43" s="14">
        <f t="shared" si="103"/>
        <v>4.2368929530114958E-2</v>
      </c>
      <c r="CV43" s="14">
        <f t="shared" si="104"/>
        <v>-1.2241164763254564E-3</v>
      </c>
      <c r="CW43" s="14">
        <f t="shared" si="44"/>
        <v>3.9435803244221621E-2</v>
      </c>
      <c r="CX43" s="14">
        <f t="shared" si="45"/>
        <v>0.83602342409749841</v>
      </c>
      <c r="CY43" s="14">
        <f t="shared" si="46"/>
        <v>0.85816716450166974</v>
      </c>
      <c r="CZ43" s="14">
        <f t="shared" si="47"/>
        <v>5.8167164501669699E-2</v>
      </c>
      <c r="DA43" s="14">
        <v>0.85</v>
      </c>
      <c r="DB43" s="14">
        <f t="shared" si="48"/>
        <v>0.4690828784368925</v>
      </c>
      <c r="DC43" s="14">
        <f t="shared" si="49"/>
        <v>-0.20554836401415533</v>
      </c>
      <c r="DD43" s="14">
        <f t="shared" si="50"/>
        <v>3.7530954877887303E-2</v>
      </c>
      <c r="DE43" s="14">
        <f t="shared" si="51"/>
        <v>-9.0402002333998582E-4</v>
      </c>
      <c r="DF43" s="14">
        <f t="shared" si="52"/>
        <v>3.4326866827292329E-2</v>
      </c>
      <c r="DG43" s="14">
        <f t="shared" si="105"/>
        <v>0.85329672074543517</v>
      </c>
      <c r="DH43" s="14">
        <f t="shared" si="106"/>
        <v>0.86217761378426572</v>
      </c>
      <c r="DI43" s="14">
        <f t="shared" si="107"/>
        <v>1.2177613784265739E-2</v>
      </c>
      <c r="DJ43" s="14">
        <f t="shared" si="108"/>
        <v>-0.91979101434808042</v>
      </c>
      <c r="DK43" s="14">
        <f t="shared" si="109"/>
        <v>0.86323954419460902</v>
      </c>
      <c r="DL43" s="14">
        <f t="shared" si="53"/>
        <v>0.85</v>
      </c>
      <c r="DM43" s="14">
        <f t="shared" si="54"/>
        <v>0.4690828784368925</v>
      </c>
      <c r="DN43" s="14">
        <f t="shared" si="55"/>
        <v>-0.20554836401415533</v>
      </c>
      <c r="DO43" s="14">
        <f t="shared" si="56"/>
        <v>3.7530954877887303E-2</v>
      </c>
      <c r="DP43" s="14">
        <f t="shared" si="57"/>
        <v>-9.0402002333998582E-4</v>
      </c>
      <c r="DQ43" s="14">
        <f t="shared" si="58"/>
        <v>3.4326866827292329E-2</v>
      </c>
      <c r="DR43" s="14">
        <f t="shared" si="59"/>
        <v>0.85329672074543517</v>
      </c>
      <c r="DS43" s="14">
        <f t="shared" si="60"/>
        <v>0.86217761378426572</v>
      </c>
      <c r="DT43" s="14">
        <f t="shared" si="61"/>
        <v>1.2177613784265739E-2</v>
      </c>
      <c r="DU43" s="14">
        <f t="shared" si="62"/>
        <v>0.86323954419460902</v>
      </c>
      <c r="DV43" s="14">
        <f t="shared" si="63"/>
        <v>0.46188853297187571</v>
      </c>
      <c r="DW43" s="14">
        <f t="shared" si="64"/>
        <v>-0.20239585939617702</v>
      </c>
      <c r="DX43" s="14">
        <f t="shared" si="65"/>
        <v>3.6388555167792692E-2</v>
      </c>
      <c r="DY43" s="14">
        <f t="shared" si="66"/>
        <v>-8.3678915822982573E-4</v>
      </c>
      <c r="DZ43" s="14">
        <f t="shared" si="67"/>
        <v>3.3143281773258593E-2</v>
      </c>
      <c r="EA43" s="14">
        <f t="shared" si="68"/>
        <v>0.85742731003099382</v>
      </c>
      <c r="EB43" s="14">
        <f t="shared" si="69"/>
        <v>0.86324743986628993</v>
      </c>
      <c r="EC43" s="14">
        <f t="shared" si="70"/>
        <v>7.8956716809130967E-6</v>
      </c>
      <c r="ED43" s="14">
        <f t="shared" si="71"/>
        <v>-0.91919464399236384</v>
      </c>
      <c r="EE43" s="14">
        <f t="shared" si="72"/>
        <v>0.86324813396580979</v>
      </c>
      <c r="EI43">
        <f t="shared" si="20"/>
        <v>1632.8664440134048</v>
      </c>
      <c r="ES43">
        <f t="shared" si="110"/>
        <v>5.3541406771187985</v>
      </c>
      <c r="ET43">
        <f t="shared" si="73"/>
        <v>7.9891560979784393E-2</v>
      </c>
      <c r="EU43">
        <f t="shared" si="111"/>
        <v>1.2260170925005216</v>
      </c>
      <c r="EV43">
        <f t="shared" si="112"/>
        <v>1.5374485913195624E-2</v>
      </c>
    </row>
    <row r="44" spans="3:155">
      <c r="C44" s="4">
        <f t="shared" si="74"/>
        <v>1665.9627983510661</v>
      </c>
      <c r="D44" s="4">
        <f>Sheet8!D44</f>
        <v>1735.0247108373196</v>
      </c>
      <c r="E44" s="4">
        <f t="shared" si="21"/>
        <v>1733.1187676196084</v>
      </c>
      <c r="F44" s="4">
        <f t="shared" si="22"/>
        <v>1.905943217711183</v>
      </c>
      <c r="G44" s="4">
        <f t="shared" si="0"/>
        <v>1700.493754594193</v>
      </c>
      <c r="I44" s="4">
        <f t="shared" si="1"/>
        <v>1700.493754594193</v>
      </c>
      <c r="M44">
        <f t="shared" si="23"/>
        <v>280.24777168360544</v>
      </c>
      <c r="O44">
        <f t="shared" si="24"/>
        <v>1.199909010209351</v>
      </c>
      <c r="P44">
        <f t="shared" si="25"/>
        <v>8.8761734933705504E-3</v>
      </c>
      <c r="Q44">
        <f t="shared" si="26"/>
        <v>119.9909010209351</v>
      </c>
      <c r="R44">
        <f t="shared" si="75"/>
        <v>673.74890923255055</v>
      </c>
      <c r="S44">
        <f t="shared" si="27"/>
        <v>-26.848446925154285</v>
      </c>
      <c r="T44">
        <f t="shared" si="76"/>
        <v>0.78197522283163956</v>
      </c>
      <c r="U44">
        <f t="shared" si="28"/>
        <v>48.33</v>
      </c>
      <c r="V44">
        <f t="shared" si="29"/>
        <v>0.9999241751744592</v>
      </c>
      <c r="W44">
        <f t="shared" si="30"/>
        <v>48.326335386181611</v>
      </c>
      <c r="X44">
        <f t="shared" si="31"/>
        <v>57.987205260278316</v>
      </c>
      <c r="Y44">
        <f t="shared" si="2"/>
        <v>1.199909010209351</v>
      </c>
      <c r="Z44">
        <f t="shared" si="32"/>
        <v>48.326335386181611</v>
      </c>
      <c r="AE44">
        <f t="shared" si="113"/>
        <v>0.50264091392834509</v>
      </c>
      <c r="AF44">
        <f t="shared" si="114"/>
        <v>0.70049010169605108</v>
      </c>
      <c r="AG44">
        <f t="shared" si="33"/>
        <v>1.6156807475543207</v>
      </c>
      <c r="AH44">
        <f t="shared" si="3"/>
        <v>0</v>
      </c>
      <c r="AI44">
        <f t="shared" si="4"/>
        <v>1.6156807475543207</v>
      </c>
      <c r="AJ44">
        <f t="shared" si="77"/>
        <v>1.6156807475543207</v>
      </c>
      <c r="AK44">
        <f t="shared" si="5"/>
        <v>0</v>
      </c>
      <c r="AL44">
        <f t="shared" si="6"/>
        <v>30</v>
      </c>
      <c r="AM44">
        <f t="shared" si="78"/>
        <v>30</v>
      </c>
      <c r="AO44">
        <f t="shared" si="79"/>
        <v>2.5494658989418184</v>
      </c>
      <c r="AQ44">
        <f t="shared" si="34"/>
        <v>0.86024607261889563</v>
      </c>
      <c r="AS44">
        <f t="shared" si="7"/>
        <v>0.35743406185412452</v>
      </c>
      <c r="AT44">
        <f t="shared" si="7"/>
        <v>-1.4243510167406357E-2</v>
      </c>
      <c r="AU44">
        <f t="shared" si="80"/>
        <v>0.34319055168671814</v>
      </c>
      <c r="AV44">
        <f t="shared" si="35"/>
        <v>1.0415032118378613</v>
      </c>
      <c r="AW44">
        <f t="shared" si="81"/>
        <v>-4.150321183786132E-2</v>
      </c>
      <c r="AX44">
        <f t="shared" si="8"/>
        <v>0.91425870235603113</v>
      </c>
      <c r="AY44">
        <f t="shared" si="82"/>
        <v>0.91425870235603113</v>
      </c>
      <c r="AZ44">
        <f t="shared" si="83"/>
        <v>0.78039658700580872</v>
      </c>
      <c r="BA44">
        <f t="shared" si="84"/>
        <v>-3.1098286111755441E-2</v>
      </c>
      <c r="BB44">
        <f t="shared" si="9"/>
        <v>25.568530129156702</v>
      </c>
      <c r="BC44">
        <f t="shared" si="85"/>
        <v>7.5177332962458121E-3</v>
      </c>
      <c r="BD44">
        <f t="shared" si="86"/>
        <v>2.1066551674268049E-3</v>
      </c>
      <c r="BE44">
        <f t="shared" si="87"/>
        <v>0.92674415124822318</v>
      </c>
      <c r="BF44">
        <f t="shared" si="88"/>
        <v>2.2731788105588477E-3</v>
      </c>
      <c r="BG44">
        <f t="shared" si="36"/>
        <v>3.3220851437706016E-3</v>
      </c>
      <c r="BH44" t="e">
        <f t="shared" si="37"/>
        <v>#NUM!</v>
      </c>
      <c r="BI44" t="e">
        <f t="shared" si="89"/>
        <v>#NUM!</v>
      </c>
      <c r="BJ44" t="e">
        <f t="shared" si="90"/>
        <v>#NUM!</v>
      </c>
      <c r="BK44" t="e">
        <f t="shared" si="91"/>
        <v>#NUM!</v>
      </c>
      <c r="BL44" t="e">
        <f t="shared" si="92"/>
        <v>#NUM!</v>
      </c>
      <c r="BM44">
        <f t="shared" si="38"/>
        <v>-4.7114995189789929E-6</v>
      </c>
      <c r="BN44">
        <f t="shared" si="93"/>
        <v>1.088929608490079</v>
      </c>
      <c r="BO44">
        <f t="shared" si="94"/>
        <v>1.0002518167018339</v>
      </c>
      <c r="BP44">
        <f t="shared" si="95"/>
        <v>1.0886554668609807</v>
      </c>
      <c r="BQ44">
        <f t="shared" si="39"/>
        <v>1</v>
      </c>
      <c r="BR44">
        <f t="shared" si="40"/>
        <v>1</v>
      </c>
      <c r="BS44">
        <f t="shared" si="41"/>
        <v>1</v>
      </c>
      <c r="BT44">
        <f t="shared" si="10"/>
        <v>17.273478351607604</v>
      </c>
      <c r="BU44">
        <f t="shared" si="11"/>
        <v>-7.9698134702239354E-2</v>
      </c>
      <c r="BV44">
        <f t="shared" si="12"/>
        <v>32409.587957657928</v>
      </c>
      <c r="BW44">
        <f t="shared" si="13"/>
        <v>1.6156807475543207</v>
      </c>
      <c r="BX44">
        <f t="shared" si="14"/>
        <v>2647.8409282815414</v>
      </c>
      <c r="BY44">
        <f t="shared" si="96"/>
        <v>1.6187778227438283E-4</v>
      </c>
      <c r="BZ44">
        <f t="shared" si="97"/>
        <v>1.9054014711051219E-3</v>
      </c>
      <c r="CA44">
        <f t="shared" si="98"/>
        <v>-2.2987009125860043</v>
      </c>
      <c r="CB44">
        <f t="shared" si="99"/>
        <v>9.3710780763364419</v>
      </c>
      <c r="CC44">
        <f t="shared" si="100"/>
        <v>1.1387303280214358E-2</v>
      </c>
      <c r="CD44">
        <f t="shared" si="15"/>
        <v>48.326335386181611</v>
      </c>
      <c r="CE44" s="11">
        <f t="shared" si="16"/>
        <v>1924599173.8332834</v>
      </c>
      <c r="CF44" s="18">
        <f t="shared" si="42"/>
        <v>0.33577984634271213</v>
      </c>
      <c r="CG44" s="18">
        <f t="shared" si="17"/>
        <v>67.155969268542421</v>
      </c>
      <c r="CH44">
        <f t="shared" si="101"/>
        <v>5400</v>
      </c>
      <c r="CI44" s="4">
        <f t="shared" si="18"/>
        <v>1733.1187676196084</v>
      </c>
      <c r="CJ44" s="11"/>
      <c r="CK44" s="11"/>
      <c r="CL44" s="11"/>
      <c r="CM44" s="11"/>
      <c r="CN44" s="11"/>
      <c r="CO44" s="11"/>
      <c r="CP44" s="11"/>
      <c r="CQ44" s="13">
        <f t="shared" si="19"/>
        <v>2.5494658989418184</v>
      </c>
      <c r="CR44" s="14">
        <v>0.8</v>
      </c>
      <c r="CS44" s="14">
        <f t="shared" si="102"/>
        <v>0.51904247273214688</v>
      </c>
      <c r="CT44" s="14">
        <f t="shared" si="43"/>
        <v>-0.22744025848794183</v>
      </c>
      <c r="CU44" s="14">
        <f t="shared" si="103"/>
        <v>4.5951135267980253E-2</v>
      </c>
      <c r="CV44" s="14">
        <f t="shared" si="104"/>
        <v>-1.4994936416803236E-3</v>
      </c>
      <c r="CW44" s="14">
        <f t="shared" si="44"/>
        <v>4.3319287631201658E-2</v>
      </c>
      <c r="CX44" s="14">
        <f t="shared" si="45"/>
        <v>0.82345936997021663</v>
      </c>
      <c r="CY44" s="14">
        <f t="shared" si="46"/>
        <v>0.85568204372206669</v>
      </c>
      <c r="CZ44" s="14">
        <f t="shared" si="47"/>
        <v>5.5682043722066643E-2</v>
      </c>
      <c r="DA44" s="14">
        <v>0.85</v>
      </c>
      <c r="DB44" s="14">
        <f t="shared" si="48"/>
        <v>0.48851056257143238</v>
      </c>
      <c r="DC44" s="14">
        <f t="shared" si="49"/>
        <v>-0.21406141975335702</v>
      </c>
      <c r="DD44" s="14">
        <f t="shared" si="50"/>
        <v>4.0704119822155528E-2</v>
      </c>
      <c r="DE44" s="14">
        <f t="shared" si="51"/>
        <v>-1.1073883108077699E-3</v>
      </c>
      <c r="DF44" s="14">
        <f t="shared" si="52"/>
        <v>3.7660124406845082E-2</v>
      </c>
      <c r="DG44" s="14">
        <f t="shared" si="105"/>
        <v>0.84192756750133768</v>
      </c>
      <c r="DH44" s="14">
        <f t="shared" si="106"/>
        <v>0.8594571853132591</v>
      </c>
      <c r="DI44" s="14">
        <f t="shared" si="107"/>
        <v>9.4571853132591199E-3</v>
      </c>
      <c r="DJ44" s="14">
        <f t="shared" si="108"/>
        <v>-0.92449716817615168</v>
      </c>
      <c r="DK44" s="14">
        <f t="shared" si="109"/>
        <v>0.86022954492323245</v>
      </c>
      <c r="DL44" s="14">
        <f t="shared" si="53"/>
        <v>0.85</v>
      </c>
      <c r="DM44" s="14">
        <f t="shared" si="54"/>
        <v>0.48851056257143238</v>
      </c>
      <c r="DN44" s="14">
        <f t="shared" si="55"/>
        <v>-0.21406141975335702</v>
      </c>
      <c r="DO44" s="14">
        <f t="shared" si="56"/>
        <v>4.0704119822155528E-2</v>
      </c>
      <c r="DP44" s="14">
        <f t="shared" si="57"/>
        <v>-1.1073883108077699E-3</v>
      </c>
      <c r="DQ44" s="14">
        <f t="shared" si="58"/>
        <v>3.7660124406845082E-2</v>
      </c>
      <c r="DR44" s="14">
        <f t="shared" si="59"/>
        <v>0.84192756750133768</v>
      </c>
      <c r="DS44" s="14">
        <f t="shared" si="60"/>
        <v>0.8594571853132591</v>
      </c>
      <c r="DT44" s="14">
        <f t="shared" si="61"/>
        <v>9.4571853132591199E-3</v>
      </c>
      <c r="DU44" s="14">
        <f t="shared" si="62"/>
        <v>0.86022954492323245</v>
      </c>
      <c r="DV44" s="14">
        <f t="shared" si="63"/>
        <v>0.48270136806655867</v>
      </c>
      <c r="DW44" s="14">
        <f t="shared" si="64"/>
        <v>-0.21151587720297493</v>
      </c>
      <c r="DX44" s="14">
        <f t="shared" si="65"/>
        <v>3.9741797903468531E-2</v>
      </c>
      <c r="DY44" s="14">
        <f t="shared" si="66"/>
        <v>-1.0430924238607057E-3</v>
      </c>
      <c r="DZ44" s="14">
        <f t="shared" si="67"/>
        <v>3.6642152076795602E-2</v>
      </c>
      <c r="EA44" s="14">
        <f t="shared" si="68"/>
        <v>0.84535937993765586</v>
      </c>
      <c r="EB44" s="14">
        <f t="shared" si="69"/>
        <v>0.86024480008357551</v>
      </c>
      <c r="EC44" s="14">
        <f t="shared" si="70"/>
        <v>1.5255160343063956E-5</v>
      </c>
      <c r="ED44" s="14">
        <f t="shared" si="71"/>
        <v>-0.9230058838172116</v>
      </c>
      <c r="EE44" s="14">
        <f t="shared" si="72"/>
        <v>0.86024607261889563</v>
      </c>
      <c r="EI44">
        <f t="shared" si="20"/>
        <v>1700.493754594193</v>
      </c>
      <c r="ES44">
        <f t="shared" si="110"/>
        <v>5.5953998533741931</v>
      </c>
      <c r="ET44">
        <f t="shared" si="73"/>
        <v>8.3491498552233936E-2</v>
      </c>
      <c r="EU44">
        <f t="shared" si="111"/>
        <v>1.2406504641429319</v>
      </c>
      <c r="EV44">
        <f t="shared" si="112"/>
        <v>1.5557991157580052E-2</v>
      </c>
    </row>
    <row r="45" spans="3:155">
      <c r="C45" s="4">
        <f t="shared" si="74"/>
        <v>1733.1187676196084</v>
      </c>
      <c r="D45" s="4">
        <f>Sheet8!D45</f>
        <v>1802.8337508151646</v>
      </c>
      <c r="E45" s="4">
        <f t="shared" si="21"/>
        <v>1800.17597231478</v>
      </c>
      <c r="F45" s="4">
        <f t="shared" si="22"/>
        <v>2.6577785003846657</v>
      </c>
      <c r="G45" s="4">
        <f t="shared" si="0"/>
        <v>1767.9762592173865</v>
      </c>
      <c r="I45" s="4">
        <f t="shared" si="1"/>
        <v>1767.9762592173865</v>
      </c>
      <c r="M45">
        <f t="shared" si="23"/>
        <v>292.43356305659762</v>
      </c>
      <c r="O45">
        <f t="shared" si="24"/>
        <v>1.1981528788585099</v>
      </c>
      <c r="P45">
        <f t="shared" si="25"/>
        <v>8.5104733240148507E-3</v>
      </c>
      <c r="Q45">
        <f t="shared" si="26"/>
        <v>119.81528788585098</v>
      </c>
      <c r="R45">
        <f t="shared" si="75"/>
        <v>672.76284147905324</v>
      </c>
      <c r="S45">
        <f t="shared" si="27"/>
        <v>-36.112970643607611</v>
      </c>
      <c r="T45">
        <f t="shared" si="76"/>
        <v>0.78075664369434028</v>
      </c>
      <c r="U45">
        <f t="shared" si="28"/>
        <v>48.33</v>
      </c>
      <c r="V45">
        <f t="shared" si="29"/>
        <v>0.99846073238209154</v>
      </c>
      <c r="W45">
        <f t="shared" si="30"/>
        <v>48.255607196026482</v>
      </c>
      <c r="X45">
        <f t="shared" si="31"/>
        <v>57.817594682984556</v>
      </c>
      <c r="Y45">
        <f t="shared" si="2"/>
        <v>1.1981528788585099</v>
      </c>
      <c r="Z45">
        <f t="shared" si="32"/>
        <v>48.255607196026482</v>
      </c>
      <c r="AE45">
        <f t="shared" si="113"/>
        <v>0.49454135161820972</v>
      </c>
      <c r="AF45">
        <f t="shared" si="114"/>
        <v>0.69390857394105165</v>
      </c>
      <c r="AG45">
        <f t="shared" si="33"/>
        <v>1.5723015249443197</v>
      </c>
      <c r="AH45">
        <f t="shared" si="3"/>
        <v>0</v>
      </c>
      <c r="AI45">
        <f t="shared" si="4"/>
        <v>1.5723015249443197</v>
      </c>
      <c r="AJ45">
        <f t="shared" si="77"/>
        <v>1.5723015249443197</v>
      </c>
      <c r="AK45">
        <f t="shared" si="5"/>
        <v>0</v>
      </c>
      <c r="AL45">
        <f t="shared" si="6"/>
        <v>30</v>
      </c>
      <c r="AM45">
        <f t="shared" si="78"/>
        <v>30</v>
      </c>
      <c r="AO45">
        <f t="shared" si="79"/>
        <v>2.6506390692914339</v>
      </c>
      <c r="AQ45">
        <f t="shared" si="34"/>
        <v>0.85753532380947983</v>
      </c>
      <c r="AS45">
        <f t="shared" si="7"/>
        <v>0.35691093788677386</v>
      </c>
      <c r="AT45">
        <f t="shared" si="7"/>
        <v>-1.9158481158012695E-2</v>
      </c>
      <c r="AU45">
        <f t="shared" si="80"/>
        <v>0.33775245672876114</v>
      </c>
      <c r="AV45">
        <f t="shared" si="35"/>
        <v>1.0567234398339205</v>
      </c>
      <c r="AW45">
        <f t="shared" si="81"/>
        <v>-5.6723439833920475E-2</v>
      </c>
      <c r="AX45">
        <f t="shared" si="8"/>
        <v>0.91918669832738176</v>
      </c>
      <c r="AY45">
        <f t="shared" si="82"/>
        <v>0.91918669832738176</v>
      </c>
      <c r="AZ45">
        <f t="shared" si="83"/>
        <v>0.77896915783422116</v>
      </c>
      <c r="BA45">
        <f t="shared" si="84"/>
        <v>-4.1813977518880018E-2</v>
      </c>
      <c r="BB45">
        <f t="shared" si="9"/>
        <v>25.54981281891984</v>
      </c>
      <c r="BC45">
        <f t="shared" si="85"/>
        <v>7.3185698090335888E-3</v>
      </c>
      <c r="BD45">
        <f t="shared" si="86"/>
        <v>2.1020404692304439E-3</v>
      </c>
      <c r="BE45">
        <f t="shared" si="87"/>
        <v>0.92862951686866635</v>
      </c>
      <c r="BF45">
        <f t="shared" si="88"/>
        <v>2.2635942871151813E-3</v>
      </c>
      <c r="BG45">
        <f t="shared" si="36"/>
        <v>3.3020272312970383E-3</v>
      </c>
      <c r="BH45" t="e">
        <f t="shared" si="37"/>
        <v>#NUM!</v>
      </c>
      <c r="BI45" t="e">
        <f t="shared" si="89"/>
        <v>#NUM!</v>
      </c>
      <c r="BJ45" t="e">
        <f t="shared" si="90"/>
        <v>#NUM!</v>
      </c>
      <c r="BK45" t="e">
        <f t="shared" si="91"/>
        <v>#NUM!</v>
      </c>
      <c r="BL45" t="e">
        <f t="shared" si="92"/>
        <v>#NUM!</v>
      </c>
      <c r="BM45">
        <f t="shared" si="38"/>
        <v>-6.2804927433137604E-6</v>
      </c>
      <c r="BN45">
        <f t="shared" si="93"/>
        <v>1.0890393955907243</v>
      </c>
      <c r="BO45">
        <f t="shared" si="94"/>
        <v>1.0003356900367351</v>
      </c>
      <c r="BP45">
        <f t="shared" si="95"/>
        <v>1.0886739385962845</v>
      </c>
      <c r="BQ45">
        <f t="shared" si="39"/>
        <v>1</v>
      </c>
      <c r="BR45">
        <f t="shared" si="40"/>
        <v>1</v>
      </c>
      <c r="BS45">
        <f t="shared" si="41"/>
        <v>1</v>
      </c>
      <c r="BT45">
        <f t="shared" si="10"/>
        <v>17.222954022629565</v>
      </c>
      <c r="BU45">
        <f t="shared" si="11"/>
        <v>-0.11180615867978988</v>
      </c>
      <c r="BV45">
        <f t="shared" si="12"/>
        <v>32253.829277630764</v>
      </c>
      <c r="BW45">
        <f t="shared" si="13"/>
        <v>1.5723015249443197</v>
      </c>
      <c r="BX45">
        <f t="shared" si="14"/>
        <v>2707.8174237591188</v>
      </c>
      <c r="BY45">
        <f t="shared" si="96"/>
        <v>1.6187778227438283E-4</v>
      </c>
      <c r="BZ45">
        <f t="shared" si="97"/>
        <v>1.8631979969299473E-3</v>
      </c>
      <c r="CA45">
        <f t="shared" si="98"/>
        <v>-2.3072721306013437</v>
      </c>
      <c r="CB45">
        <f t="shared" si="99"/>
        <v>9.402355769988521</v>
      </c>
      <c r="CC45">
        <f t="shared" si="100"/>
        <v>1.1311667730894063E-2</v>
      </c>
      <c r="CD45">
        <f t="shared" si="15"/>
        <v>48.255607196026482</v>
      </c>
      <c r="CE45" s="11">
        <f t="shared" si="16"/>
        <v>1896259076.7704577</v>
      </c>
      <c r="CF45" s="18">
        <f t="shared" si="42"/>
        <v>0.33528602347585823</v>
      </c>
      <c r="CG45" s="18">
        <f t="shared" si="17"/>
        <v>67.057204695171649</v>
      </c>
      <c r="CH45">
        <f t="shared" si="101"/>
        <v>5600</v>
      </c>
      <c r="CI45" s="4">
        <f t="shared" si="18"/>
        <v>1800.17597231478</v>
      </c>
      <c r="CJ45" s="11"/>
      <c r="CK45" s="11"/>
      <c r="CL45" s="11"/>
      <c r="CM45" s="11"/>
      <c r="CN45" s="11"/>
      <c r="CO45" s="11"/>
      <c r="CP45" s="11"/>
      <c r="CQ45" s="13">
        <f t="shared" si="19"/>
        <v>2.6506390692914339</v>
      </c>
      <c r="CR45" s="14">
        <v>0.8</v>
      </c>
      <c r="CS45" s="14">
        <f t="shared" si="102"/>
        <v>0.53964018793759883</v>
      </c>
      <c r="CT45" s="14">
        <f t="shared" si="43"/>
        <v>-0.23646601248053767</v>
      </c>
      <c r="CU45" s="14">
        <f t="shared" si="103"/>
        <v>4.9670555939140437E-2</v>
      </c>
      <c r="CV45" s="14">
        <f t="shared" si="104"/>
        <v>-1.8215939153000682E-3</v>
      </c>
      <c r="CW45" s="14">
        <f t="shared" si="44"/>
        <v>4.7442149127719178E-2</v>
      </c>
      <c r="CX45" s="14">
        <f t="shared" si="45"/>
        <v>0.81061382076726041</v>
      </c>
      <c r="CY45" s="14">
        <f t="shared" si="46"/>
        <v>0.8534833991437335</v>
      </c>
      <c r="CZ45" s="14">
        <f t="shared" si="47"/>
        <v>5.3483399143733457E-2</v>
      </c>
      <c r="DA45" s="14">
        <v>0.85</v>
      </c>
      <c r="DB45" s="14">
        <f t="shared" si="48"/>
        <v>0.50789664747068131</v>
      </c>
      <c r="DC45" s="14">
        <f t="shared" si="49"/>
        <v>-0.22255624704050608</v>
      </c>
      <c r="DD45" s="14">
        <f t="shared" si="50"/>
        <v>4.3998831558546551E-2</v>
      </c>
      <c r="DE45" s="14">
        <f t="shared" si="51"/>
        <v>-1.3452619956303242E-3</v>
      </c>
      <c r="DF45" s="14">
        <f t="shared" si="52"/>
        <v>4.1192168826372035E-2</v>
      </c>
      <c r="DG45" s="14">
        <f t="shared" si="105"/>
        <v>0.83028319112943838</v>
      </c>
      <c r="DH45" s="14">
        <f t="shared" si="106"/>
        <v>0.85698901189637366</v>
      </c>
      <c r="DI45" s="14">
        <f t="shared" si="107"/>
        <v>6.9890118963736869E-3</v>
      </c>
      <c r="DJ45" s="14">
        <f t="shared" si="108"/>
        <v>-0.92988774494719662</v>
      </c>
      <c r="DK45" s="14">
        <f t="shared" si="109"/>
        <v>0.85751597376602762</v>
      </c>
      <c r="DL45" s="14">
        <f t="shared" si="53"/>
        <v>0.85</v>
      </c>
      <c r="DM45" s="14">
        <f t="shared" si="54"/>
        <v>0.50789664747068131</v>
      </c>
      <c r="DN45" s="14">
        <f t="shared" si="55"/>
        <v>-0.22255624704050608</v>
      </c>
      <c r="DO45" s="14">
        <f t="shared" si="56"/>
        <v>4.3998831558546551E-2</v>
      </c>
      <c r="DP45" s="14">
        <f t="shared" si="57"/>
        <v>-1.3452619956303242E-3</v>
      </c>
      <c r="DQ45" s="14">
        <f t="shared" si="58"/>
        <v>4.1192168826372035E-2</v>
      </c>
      <c r="DR45" s="14">
        <f t="shared" si="59"/>
        <v>0.83028319112943838</v>
      </c>
      <c r="DS45" s="14">
        <f t="shared" si="60"/>
        <v>0.85698901189637366</v>
      </c>
      <c r="DT45" s="14">
        <f t="shared" si="61"/>
        <v>6.9890118963736869E-3</v>
      </c>
      <c r="DU45" s="14">
        <f t="shared" si="62"/>
        <v>0.85751597376602762</v>
      </c>
      <c r="DV45" s="14">
        <f t="shared" si="63"/>
        <v>0.50344502441638628</v>
      </c>
      <c r="DW45" s="14">
        <f t="shared" si="64"/>
        <v>-0.22060558143730363</v>
      </c>
      <c r="DX45" s="14">
        <f t="shared" si="65"/>
        <v>4.3230927900274843E-2</v>
      </c>
      <c r="DY45" s="14">
        <f t="shared" si="66"/>
        <v>-1.2873315344564731E-3</v>
      </c>
      <c r="DZ45" s="14">
        <f t="shared" si="67"/>
        <v>4.0362475007026617E-2</v>
      </c>
      <c r="EA45" s="14">
        <f t="shared" si="68"/>
        <v>0.83298268814394794</v>
      </c>
      <c r="EB45" s="14">
        <f t="shared" si="69"/>
        <v>0.85753392092892367</v>
      </c>
      <c r="EC45" s="14">
        <f t="shared" si="70"/>
        <v>1.7947162896048141E-5</v>
      </c>
      <c r="ED45" s="14">
        <f t="shared" si="71"/>
        <v>-0.92749987566308423</v>
      </c>
      <c r="EE45" s="14">
        <f t="shared" si="72"/>
        <v>0.85753532380947983</v>
      </c>
      <c r="EI45">
        <f t="shared" si="20"/>
        <v>1767.9762592173865</v>
      </c>
      <c r="ES45">
        <f t="shared" si="110"/>
        <v>5.8358571202826761</v>
      </c>
      <c r="ET45">
        <f t="shared" si="73"/>
        <v>8.7079470471677231E-2</v>
      </c>
      <c r="EU45">
        <f t="shared" si="111"/>
        <v>1.2555917100835288</v>
      </c>
      <c r="EV45">
        <f t="shared" si="112"/>
        <v>1.5745357203815823E-2</v>
      </c>
    </row>
    <row r="46" spans="3:155">
      <c r="C46" s="4">
        <f t="shared" si="74"/>
        <v>1800.17597231478</v>
      </c>
      <c r="D46" s="4">
        <f>Sheet8!D46</f>
        <v>1870.4222425357541</v>
      </c>
      <c r="E46" s="4">
        <f t="shared" si="21"/>
        <v>1867.1348049005139</v>
      </c>
      <c r="F46" s="4">
        <f t="shared" si="22"/>
        <v>3.2874376352401669</v>
      </c>
      <c r="G46" s="4">
        <f t="shared" si="0"/>
        <v>1835.299107425267</v>
      </c>
      <c r="I46" s="4">
        <f t="shared" si="1"/>
        <v>1835.299107425267</v>
      </c>
      <c r="M46">
        <f t="shared" si="23"/>
        <v>304.6340407059418</v>
      </c>
      <c r="O46">
        <f t="shared" si="24"/>
        <v>1.1964034634089191</v>
      </c>
      <c r="P46">
        <f t="shared" si="25"/>
        <v>8.1751815372190454E-3</v>
      </c>
      <c r="Q46">
        <f t="shared" si="26"/>
        <v>119.64034634089191</v>
      </c>
      <c r="R46">
        <f t="shared" si="75"/>
        <v>671.78054470410814</v>
      </c>
      <c r="S46">
        <f t="shared" si="27"/>
        <v>-44.664320088288918</v>
      </c>
      <c r="T46">
        <f t="shared" si="76"/>
        <v>0.77953659592940583</v>
      </c>
      <c r="U46">
        <f t="shared" si="28"/>
        <v>48.33</v>
      </c>
      <c r="V46">
        <f t="shared" si="29"/>
        <v>0.99700288617409927</v>
      </c>
      <c r="W46">
        <f t="shared" si="30"/>
        <v>48.185149488794217</v>
      </c>
      <c r="X46">
        <f t="shared" si="31"/>
        <v>57.648879733269908</v>
      </c>
      <c r="Y46">
        <f t="shared" si="2"/>
        <v>1.1964034634089191</v>
      </c>
      <c r="Z46">
        <f t="shared" si="32"/>
        <v>48.185149488794217</v>
      </c>
      <c r="AE46">
        <f t="shared" si="113"/>
        <v>0.48680500104628677</v>
      </c>
      <c r="AF46">
        <f t="shared" si="114"/>
        <v>0.6875577163738894</v>
      </c>
      <c r="AG46">
        <f t="shared" si="33"/>
        <v>1.5314074387807672</v>
      </c>
      <c r="AH46">
        <f t="shared" si="3"/>
        <v>0</v>
      </c>
      <c r="AI46">
        <f t="shared" si="4"/>
        <v>1.5314074387807672</v>
      </c>
      <c r="AJ46">
        <f t="shared" si="77"/>
        <v>1.5314074387807672</v>
      </c>
      <c r="AK46">
        <f t="shared" si="5"/>
        <v>0</v>
      </c>
      <c r="AL46">
        <f t="shared" si="6"/>
        <v>30</v>
      </c>
      <c r="AM46">
        <f t="shared" si="78"/>
        <v>30</v>
      </c>
      <c r="AO46">
        <f t="shared" si="79"/>
        <v>2.7515728747005501</v>
      </c>
      <c r="AQ46">
        <f t="shared" si="34"/>
        <v>0.85511816814645158</v>
      </c>
      <c r="AS46">
        <f t="shared" si="7"/>
        <v>0.35638981448100127</v>
      </c>
      <c r="AT46">
        <f t="shared" si="7"/>
        <v>-2.3695102330176195E-2</v>
      </c>
      <c r="AU46">
        <f t="shared" si="80"/>
        <v>0.33269471215082508</v>
      </c>
      <c r="AV46">
        <f t="shared" si="35"/>
        <v>1.0712217581607795</v>
      </c>
      <c r="AW46">
        <f t="shared" si="81"/>
        <v>-7.1221758160779469E-2</v>
      </c>
      <c r="AX46">
        <f t="shared" si="8"/>
        <v>0.92369937529695534</v>
      </c>
      <c r="AY46">
        <f t="shared" si="82"/>
        <v>0.92369937529695534</v>
      </c>
      <c r="AZ46">
        <f t="shared" si="83"/>
        <v>0.7775477074745325</v>
      </c>
      <c r="BA46">
        <f t="shared" si="84"/>
        <v>-5.1696405863992843E-2</v>
      </c>
      <c r="BB46">
        <f t="shared" si="9"/>
        <v>25.531153445175065</v>
      </c>
      <c r="BC46">
        <f t="shared" si="85"/>
        <v>7.1308250254932216E-3</v>
      </c>
      <c r="BD46">
        <f t="shared" si="86"/>
        <v>2.0976500701449111E-3</v>
      </c>
      <c r="BE46">
        <f t="shared" si="87"/>
        <v>0.93040969096562598</v>
      </c>
      <c r="BF46">
        <f t="shared" si="88"/>
        <v>2.2545445200252206E-3</v>
      </c>
      <c r="BG46">
        <f t="shared" si="36"/>
        <v>3.2828244509335871E-3</v>
      </c>
      <c r="BH46" t="e">
        <f t="shared" si="37"/>
        <v>#NUM!</v>
      </c>
      <c r="BI46" t="e">
        <f t="shared" si="89"/>
        <v>#NUM!</v>
      </c>
      <c r="BJ46" t="e">
        <f t="shared" si="90"/>
        <v>#NUM!</v>
      </c>
      <c r="BK46" t="e">
        <f t="shared" si="91"/>
        <v>#NUM!</v>
      </c>
      <c r="BL46" t="e">
        <f t="shared" si="92"/>
        <v>#NUM!</v>
      </c>
      <c r="BM46">
        <f t="shared" si="38"/>
        <v>-7.700567536304325E-6</v>
      </c>
      <c r="BN46">
        <f t="shared" si="93"/>
        <v>1.0891387723375179</v>
      </c>
      <c r="BO46">
        <f t="shared" si="94"/>
        <v>1.0004116091147877</v>
      </c>
      <c r="BP46">
        <f t="shared" si="95"/>
        <v>1.0886906573397728</v>
      </c>
      <c r="BQ46">
        <f t="shared" si="39"/>
        <v>1</v>
      </c>
      <c r="BR46">
        <f t="shared" si="40"/>
        <v>1</v>
      </c>
      <c r="BS46">
        <f t="shared" si="41"/>
        <v>1</v>
      </c>
      <c r="BT46">
        <f t="shared" si="10"/>
        <v>17.172696487050683</v>
      </c>
      <c r="BU46">
        <f t="shared" si="11"/>
        <v>-0.14395239221511996</v>
      </c>
      <c r="BV46">
        <f t="shared" si="12"/>
        <v>32098.501469001239</v>
      </c>
      <c r="BW46">
        <f t="shared" si="13"/>
        <v>1.5314074387807672</v>
      </c>
      <c r="BX46">
        <f t="shared" si="14"/>
        <v>2766.737372832315</v>
      </c>
      <c r="BY46">
        <f t="shared" si="96"/>
        <v>1.6187778227438283E-4</v>
      </c>
      <c r="BZ46">
        <f t="shared" si="97"/>
        <v>1.8235196623795262E-3</v>
      </c>
      <c r="CA46">
        <f t="shared" si="98"/>
        <v>-2.3155063626247019</v>
      </c>
      <c r="CB46">
        <f t="shared" si="99"/>
        <v>9.4324190890880768</v>
      </c>
      <c r="CC46">
        <f t="shared" si="100"/>
        <v>1.1239676794512833E-2</v>
      </c>
      <c r="CD46">
        <f t="shared" si="15"/>
        <v>48.185149488794217</v>
      </c>
      <c r="CE46" s="11">
        <f t="shared" si="16"/>
        <v>1868815293.6186733</v>
      </c>
      <c r="CF46" s="18">
        <f t="shared" si="42"/>
        <v>0.33479416292867015</v>
      </c>
      <c r="CG46" s="18">
        <f t="shared" si="17"/>
        <v>66.958832585734029</v>
      </c>
      <c r="CH46">
        <f t="shared" si="101"/>
        <v>5800</v>
      </c>
      <c r="CI46" s="4">
        <f t="shared" si="18"/>
        <v>1867.1348049005139</v>
      </c>
      <c r="CJ46" s="11"/>
      <c r="CK46" s="11"/>
      <c r="CL46" s="11"/>
      <c r="CM46" s="11"/>
      <c r="CN46" s="11"/>
      <c r="CO46" s="11"/>
      <c r="CP46" s="11"/>
      <c r="CQ46" s="13">
        <f t="shared" si="19"/>
        <v>2.7515728747005501</v>
      </c>
      <c r="CR46" s="14">
        <v>0.8</v>
      </c>
      <c r="CS46" s="14">
        <f t="shared" si="102"/>
        <v>0.5601891711436725</v>
      </c>
      <c r="CT46" s="14">
        <f t="shared" si="43"/>
        <v>-0.24547041250092991</v>
      </c>
      <c r="CU46" s="14">
        <f t="shared" si="103"/>
        <v>5.3525393633043851E-2</v>
      </c>
      <c r="CV46" s="14">
        <f t="shared" si="104"/>
        <v>-2.1958551547062756E-3</v>
      </c>
      <c r="CW46" s="14">
        <f t="shared" si="44"/>
        <v>5.1812544225670991E-2</v>
      </c>
      <c r="CX46" s="14">
        <f t="shared" si="45"/>
        <v>0.79751200967458258</v>
      </c>
      <c r="CY46" s="14">
        <f t="shared" si="46"/>
        <v>0.85157196255858836</v>
      </c>
      <c r="CZ46" s="14">
        <f t="shared" si="47"/>
        <v>5.1571962558588313E-2</v>
      </c>
      <c r="DA46" s="14">
        <v>0.85</v>
      </c>
      <c r="DB46" s="14">
        <f t="shared" si="48"/>
        <v>0.52723686695875072</v>
      </c>
      <c r="DC46" s="14">
        <f t="shared" si="49"/>
        <v>-0.23103097647146348</v>
      </c>
      <c r="DD46" s="14">
        <f t="shared" si="50"/>
        <v>4.7413497474253399E-2</v>
      </c>
      <c r="DE46" s="14">
        <f t="shared" si="51"/>
        <v>-1.6216569800348137E-3</v>
      </c>
      <c r="DF46" s="14">
        <f t="shared" si="52"/>
        <v>4.4929256643711273E-2</v>
      </c>
      <c r="DG46" s="14">
        <f t="shared" si="105"/>
        <v>0.81838478742502352</v>
      </c>
      <c r="DH46" s="14">
        <f t="shared" si="106"/>
        <v>0.85477359813035259</v>
      </c>
      <c r="DI46" s="14">
        <f t="shared" si="107"/>
        <v>4.7735981303526076E-3</v>
      </c>
      <c r="DJ46" s="14">
        <f t="shared" si="108"/>
        <v>-0.93596728856471534</v>
      </c>
      <c r="DK46" s="14">
        <f t="shared" si="109"/>
        <v>0.85510017624405743</v>
      </c>
      <c r="DL46" s="14">
        <f t="shared" si="53"/>
        <v>0.85</v>
      </c>
      <c r="DM46" s="14">
        <f t="shared" si="54"/>
        <v>0.52723686695875072</v>
      </c>
      <c r="DN46" s="14">
        <f t="shared" si="55"/>
        <v>-0.23103097647146348</v>
      </c>
      <c r="DO46" s="14">
        <f t="shared" si="56"/>
        <v>4.7413497474253399E-2</v>
      </c>
      <c r="DP46" s="14">
        <f t="shared" si="57"/>
        <v>-1.6216569800348137E-3</v>
      </c>
      <c r="DQ46" s="14">
        <f t="shared" si="58"/>
        <v>4.4929256643711273E-2</v>
      </c>
      <c r="DR46" s="14">
        <f t="shared" si="59"/>
        <v>0.81838478742502352</v>
      </c>
      <c r="DS46" s="14">
        <f t="shared" si="60"/>
        <v>0.85477359813035259</v>
      </c>
      <c r="DT46" s="14">
        <f t="shared" si="61"/>
        <v>4.7735981303526076E-3</v>
      </c>
      <c r="DU46" s="14">
        <f t="shared" si="62"/>
        <v>0.85510017624405743</v>
      </c>
      <c r="DV46" s="14">
        <f t="shared" si="63"/>
        <v>0.52409220505999454</v>
      </c>
      <c r="DW46" s="14">
        <f t="shared" si="64"/>
        <v>-0.22965301078910713</v>
      </c>
      <c r="DX46" s="14">
        <f t="shared" si="65"/>
        <v>4.684959618979407E-2</v>
      </c>
      <c r="DY46" s="14">
        <f t="shared" si="66"/>
        <v>-1.5738692292737702E-3</v>
      </c>
      <c r="DZ46" s="14">
        <f t="shared" si="67"/>
        <v>4.4306746122270355E-2</v>
      </c>
      <c r="EA46" s="14">
        <f t="shared" si="68"/>
        <v>0.82033788147774511</v>
      </c>
      <c r="EB46" s="14">
        <f t="shared" si="69"/>
        <v>0.85511695687907618</v>
      </c>
      <c r="EC46" s="14">
        <f t="shared" si="70"/>
        <v>1.678063501875382E-5</v>
      </c>
      <c r="ED46" s="14">
        <f t="shared" si="71"/>
        <v>-0.93267708167464436</v>
      </c>
      <c r="EE46" s="14">
        <f t="shared" si="72"/>
        <v>0.85511816814645158</v>
      </c>
      <c r="EI46">
        <f t="shared" si="20"/>
        <v>1835.299107425267</v>
      </c>
      <c r="ES46">
        <f t="shared" si="110"/>
        <v>6.0751960556757618</v>
      </c>
      <c r="ET46">
        <f t="shared" si="73"/>
        <v>9.0650755259450683E-2</v>
      </c>
      <c r="EU46">
        <f t="shared" si="111"/>
        <v>1.2708200554784972</v>
      </c>
      <c r="EV46">
        <f t="shared" si="112"/>
        <v>1.593632353143749E-2</v>
      </c>
    </row>
    <row r="47" spans="3:155">
      <c r="C47" s="4">
        <f t="shared" si="74"/>
        <v>1867.1348049005139</v>
      </c>
      <c r="D47" s="4">
        <f>Sheet8!D47</f>
        <v>1937.7851795893712</v>
      </c>
      <c r="E47" s="4">
        <f t="shared" si="21"/>
        <v>1933.9956589171097</v>
      </c>
      <c r="F47" s="4">
        <f t="shared" si="22"/>
        <v>3.7895206722614603</v>
      </c>
      <c r="G47" s="4">
        <f t="shared" si="0"/>
        <v>1902.4599922449424</v>
      </c>
      <c r="I47" s="4">
        <f t="shared" si="1"/>
        <v>1902.4599922449424</v>
      </c>
      <c r="M47">
        <f t="shared" si="23"/>
        <v>316.84703209809021</v>
      </c>
      <c r="O47">
        <f t="shared" si="24"/>
        <v>1.1946608017563134</v>
      </c>
      <c r="P47">
        <f t="shared" si="25"/>
        <v>7.8669991730367685E-3</v>
      </c>
      <c r="Q47">
        <f t="shared" si="26"/>
        <v>119.46608017563133</v>
      </c>
      <c r="R47">
        <f t="shared" si="75"/>
        <v>670.80204018616996</v>
      </c>
      <c r="S47">
        <f t="shared" si="27"/>
        <v>-52.588554623563802</v>
      </c>
      <c r="T47">
        <f t="shared" si="76"/>
        <v>0.77831529679019107</v>
      </c>
      <c r="U47">
        <f t="shared" si="28"/>
        <v>48.33</v>
      </c>
      <c r="V47">
        <f t="shared" si="29"/>
        <v>0.99555066813026116</v>
      </c>
      <c r="W47">
        <f t="shared" si="30"/>
        <v>48.114963790735523</v>
      </c>
      <c r="X47">
        <f t="shared" si="31"/>
        <v>57.481061218716086</v>
      </c>
      <c r="Y47">
        <f t="shared" si="2"/>
        <v>1.1946608017563134</v>
      </c>
      <c r="Z47">
        <f t="shared" si="32"/>
        <v>48.114963790735523</v>
      </c>
      <c r="AE47">
        <f t="shared" si="113"/>
        <v>0.47940677566345491</v>
      </c>
      <c r="AF47">
        <f t="shared" si="114"/>
        <v>0.68142471963190188</v>
      </c>
      <c r="AG47">
        <f t="shared" si="33"/>
        <v>1.4927947513762132</v>
      </c>
      <c r="AH47">
        <f t="shared" si="3"/>
        <v>0</v>
      </c>
      <c r="AI47">
        <f t="shared" si="4"/>
        <v>1.4927947513762132</v>
      </c>
      <c r="AJ47">
        <f t="shared" si="77"/>
        <v>1.4927947513762132</v>
      </c>
      <c r="AK47">
        <f t="shared" si="5"/>
        <v>0</v>
      </c>
      <c r="AL47">
        <f t="shared" si="6"/>
        <v>30</v>
      </c>
      <c r="AM47">
        <f t="shared" si="78"/>
        <v>30</v>
      </c>
      <c r="AO47">
        <f t="shared" si="79"/>
        <v>2.852263856439194</v>
      </c>
      <c r="AQ47">
        <f t="shared" si="34"/>
        <v>0.85299505219004335</v>
      </c>
      <c r="AS47">
        <f t="shared" si="7"/>
        <v>0.35587070292535117</v>
      </c>
      <c r="AT47">
        <f t="shared" si="7"/>
        <v>-2.7899029487927489E-2</v>
      </c>
      <c r="AU47">
        <f t="shared" si="80"/>
        <v>0.32797167343742367</v>
      </c>
      <c r="AV47">
        <f t="shared" si="35"/>
        <v>1.0850653631013978</v>
      </c>
      <c r="AW47">
        <f t="shared" si="81"/>
        <v>-8.5065363101397784E-2</v>
      </c>
      <c r="AX47">
        <f t="shared" si="8"/>
        <v>0.92785194095727042</v>
      </c>
      <c r="AY47">
        <f t="shared" si="82"/>
        <v>0.92785194095727042</v>
      </c>
      <c r="AZ47">
        <f t="shared" si="83"/>
        <v>0.77613226129028956</v>
      </c>
      <c r="BA47">
        <f t="shared" si="84"/>
        <v>-6.0846078832209237E-2</v>
      </c>
      <c r="BB47">
        <f t="shared" si="9"/>
        <v>25.512552539683931</v>
      </c>
      <c r="BC47">
        <f t="shared" si="85"/>
        <v>6.9535629222489586E-3</v>
      </c>
      <c r="BD47">
        <f t="shared" si="86"/>
        <v>2.0934687501092948E-3</v>
      </c>
      <c r="BE47">
        <f t="shared" si="87"/>
        <v>0.93209304492311096</v>
      </c>
      <c r="BF47">
        <f t="shared" si="88"/>
        <v>2.2459868802926072E-3</v>
      </c>
      <c r="BG47">
        <f t="shared" si="36"/>
        <v>3.2644103762176357E-3</v>
      </c>
      <c r="BH47" t="e">
        <f t="shared" si="37"/>
        <v>#NUM!</v>
      </c>
      <c r="BI47" t="e">
        <f t="shared" si="89"/>
        <v>#NUM!</v>
      </c>
      <c r="BJ47" t="e">
        <f t="shared" si="90"/>
        <v>#NUM!</v>
      </c>
      <c r="BK47" t="e">
        <f t="shared" si="91"/>
        <v>#NUM!</v>
      </c>
      <c r="BL47" t="e">
        <f t="shared" si="92"/>
        <v>#NUM!</v>
      </c>
      <c r="BM47">
        <f t="shared" si="38"/>
        <v>-8.9912077317993922E-6</v>
      </c>
      <c r="BN47">
        <f t="shared" si="93"/>
        <v>1.0892290994270226</v>
      </c>
      <c r="BO47">
        <f t="shared" si="94"/>
        <v>1.0004806137592046</v>
      </c>
      <c r="BP47">
        <f t="shared" si="95"/>
        <v>1.0887058524146256</v>
      </c>
      <c r="BQ47">
        <f t="shared" si="39"/>
        <v>1</v>
      </c>
      <c r="BR47">
        <f t="shared" si="40"/>
        <v>1</v>
      </c>
      <c r="BS47">
        <f t="shared" si="41"/>
        <v>1</v>
      </c>
      <c r="BT47">
        <f t="shared" si="10"/>
        <v>17.12270598543687</v>
      </c>
      <c r="BU47">
        <f t="shared" si="11"/>
        <v>-0.17613082054509663</v>
      </c>
      <c r="BV47">
        <f t="shared" si="12"/>
        <v>31943.616322814396</v>
      </c>
      <c r="BW47">
        <f t="shared" si="13"/>
        <v>1.4927947513762132</v>
      </c>
      <c r="BX47">
        <f t="shared" si="14"/>
        <v>2824.6062298412025</v>
      </c>
      <c r="BY47">
        <f t="shared" si="96"/>
        <v>1.6187778227438283E-4</v>
      </c>
      <c r="BZ47">
        <f t="shared" si="97"/>
        <v>1.786160473165719E-3</v>
      </c>
      <c r="CA47">
        <f t="shared" si="98"/>
        <v>-2.3234218365951489</v>
      </c>
      <c r="CB47">
        <f t="shared" si="99"/>
        <v>9.4613325188631183</v>
      </c>
      <c r="CC47">
        <f t="shared" si="100"/>
        <v>1.1171085811968936E-2</v>
      </c>
      <c r="CD47">
        <f t="shared" si="15"/>
        <v>48.114963790735523</v>
      </c>
      <c r="CE47" s="11">
        <f t="shared" si="16"/>
        <v>1842212132.9533923</v>
      </c>
      <c r="CF47" s="18">
        <f t="shared" si="42"/>
        <v>0.33430427008297903</v>
      </c>
      <c r="CG47" s="18">
        <f t="shared" si="17"/>
        <v>66.860854016595809</v>
      </c>
      <c r="CH47">
        <f t="shared" si="101"/>
        <v>6000</v>
      </c>
      <c r="CI47" s="4">
        <f t="shared" si="18"/>
        <v>1933.9956589171097</v>
      </c>
      <c r="CJ47" s="11"/>
      <c r="CK47" s="11"/>
      <c r="CL47" s="11"/>
      <c r="CM47" s="11"/>
      <c r="CN47" s="11"/>
      <c r="CO47" s="11"/>
      <c r="CP47" s="11"/>
      <c r="CQ47" s="13">
        <f t="shared" si="19"/>
        <v>2.852263856439194</v>
      </c>
      <c r="CR47" s="14">
        <v>0.8</v>
      </c>
      <c r="CS47" s="14">
        <f t="shared" si="102"/>
        <v>0.58068871819199563</v>
      </c>
      <c r="CT47" s="14">
        <f t="shared" si="43"/>
        <v>-0.25445314999255403</v>
      </c>
      <c r="CU47" s="14">
        <f t="shared" si="103"/>
        <v>5.7514484045585158E-2</v>
      </c>
      <c r="CV47" s="14">
        <f t="shared" si="104"/>
        <v>-2.6281314607782989E-3</v>
      </c>
      <c r="CW47" s="14">
        <f t="shared" si="44"/>
        <v>5.6439558182149054E-2</v>
      </c>
      <c r="CX47" s="14">
        <f t="shared" si="45"/>
        <v>0.78417681216280399</v>
      </c>
      <c r="CY47" s="14">
        <f t="shared" si="46"/>
        <v>0.84994805832896425</v>
      </c>
      <c r="CZ47" s="14">
        <f t="shared" si="47"/>
        <v>4.9948058328964207E-2</v>
      </c>
      <c r="DA47" s="14">
        <v>0.85</v>
      </c>
      <c r="DB47" s="14">
        <f t="shared" si="48"/>
        <v>0.54653055829834885</v>
      </c>
      <c r="DC47" s="14">
        <f t="shared" si="49"/>
        <v>-0.23948531764005082</v>
      </c>
      <c r="DD47" s="14">
        <f t="shared" si="50"/>
        <v>5.0947086213390322E-2</v>
      </c>
      <c r="DE47" s="14">
        <f t="shared" si="51"/>
        <v>-1.940896565370362E-3</v>
      </c>
      <c r="DF47" s="14">
        <f t="shared" si="52"/>
        <v>4.8878423776902477E-2</v>
      </c>
      <c r="DG47" s="14">
        <f t="shared" si="105"/>
        <v>0.80625148865346452</v>
      </c>
      <c r="DH47" s="14">
        <f t="shared" si="106"/>
        <v>0.85281096707187221</v>
      </c>
      <c r="DI47" s="14">
        <f t="shared" si="107"/>
        <v>2.8109670718722279E-3</v>
      </c>
      <c r="DJ47" s="14">
        <f t="shared" si="108"/>
        <v>-0.94274182514184079</v>
      </c>
      <c r="DK47" s="14">
        <f t="shared" si="109"/>
        <v>0.85298169339357499</v>
      </c>
      <c r="DL47" s="14">
        <f t="shared" si="53"/>
        <v>0.85</v>
      </c>
      <c r="DM47" s="14">
        <f t="shared" si="54"/>
        <v>0.54653055829834885</v>
      </c>
      <c r="DN47" s="14">
        <f t="shared" si="55"/>
        <v>-0.23948531764005082</v>
      </c>
      <c r="DO47" s="14">
        <f t="shared" si="56"/>
        <v>5.0947086213390322E-2</v>
      </c>
      <c r="DP47" s="14">
        <f t="shared" si="57"/>
        <v>-1.940896565370362E-3</v>
      </c>
      <c r="DQ47" s="14">
        <f t="shared" si="58"/>
        <v>4.887842377690247E-2</v>
      </c>
      <c r="DR47" s="14">
        <f t="shared" si="59"/>
        <v>0.80625148865346452</v>
      </c>
      <c r="DS47" s="14">
        <f t="shared" si="60"/>
        <v>0.85281096707187221</v>
      </c>
      <c r="DT47" s="14">
        <f t="shared" si="61"/>
        <v>2.8109670718722279E-3</v>
      </c>
      <c r="DU47" s="14">
        <f t="shared" si="62"/>
        <v>0.85298169339357499</v>
      </c>
      <c r="DV47" s="14">
        <f t="shared" si="63"/>
        <v>0.54462009929590327</v>
      </c>
      <c r="DW47" s="14">
        <f t="shared" si="64"/>
        <v>-0.23864816979151424</v>
      </c>
      <c r="DX47" s="14">
        <f t="shared" si="65"/>
        <v>5.059152621771415E-2</v>
      </c>
      <c r="DY47" s="14">
        <f t="shared" si="66"/>
        <v>-1.9072097912679888E-3</v>
      </c>
      <c r="DZ47" s="14">
        <f t="shared" si="67"/>
        <v>4.8477276488541179E-2</v>
      </c>
      <c r="EA47" s="14">
        <f t="shared" si="68"/>
        <v>0.80746419219972887</v>
      </c>
      <c r="EB47" s="14">
        <f t="shared" si="69"/>
        <v>0.85299423111733064</v>
      </c>
      <c r="EC47" s="14">
        <f t="shared" si="70"/>
        <v>1.2537723755645658E-5</v>
      </c>
      <c r="ED47" s="14">
        <f t="shared" si="71"/>
        <v>-0.93853692473769079</v>
      </c>
      <c r="EE47" s="14">
        <f t="shared" si="72"/>
        <v>0.85299505219004335</v>
      </c>
      <c r="EI47">
        <f t="shared" si="20"/>
        <v>1902.4599922449424</v>
      </c>
      <c r="ES47">
        <f t="shared" si="110"/>
        <v>6.3131522414180115</v>
      </c>
      <c r="ET47">
        <f t="shared" si="73"/>
        <v>9.4201407412649985E-2</v>
      </c>
      <c r="EU47">
        <f t="shared" si="111"/>
        <v>1.2863165654743338</v>
      </c>
      <c r="EV47">
        <f t="shared" si="112"/>
        <v>1.6130652693805661E-2</v>
      </c>
    </row>
    <row r="48" spans="3:155">
      <c r="C48" s="4">
        <f t="shared" si="74"/>
        <v>1933.9956589171097</v>
      </c>
      <c r="D48" s="4">
        <f>Sheet8!D48</f>
        <v>2004.9319939150648</v>
      </c>
      <c r="E48" s="4">
        <f t="shared" si="21"/>
        <v>2000.7589185528207</v>
      </c>
      <c r="F48" s="4">
        <f t="shared" si="22"/>
        <v>4.1730753622441625</v>
      </c>
      <c r="G48" s="4">
        <f t="shared" si="0"/>
        <v>1969.4638264160872</v>
      </c>
      <c r="I48" s="4">
        <f t="shared" si="1"/>
        <v>1969.4638264160872</v>
      </c>
      <c r="M48">
        <f t="shared" si="23"/>
        <v>329.07179663234012</v>
      </c>
      <c r="O48">
        <f t="shared" si="24"/>
        <v>1.1929247446247857</v>
      </c>
      <c r="P48">
        <f t="shared" si="25"/>
        <v>7.5830492594846392E-3</v>
      </c>
      <c r="Q48">
        <f t="shared" si="26"/>
        <v>119.29247446247857</v>
      </c>
      <c r="R48">
        <f t="shared" si="75"/>
        <v>669.82724410681715</v>
      </c>
      <c r="S48">
        <f t="shared" si="27"/>
        <v>-59.96053288989868</v>
      </c>
      <c r="T48">
        <f t="shared" si="76"/>
        <v>0.77709282033676608</v>
      </c>
      <c r="U48">
        <f t="shared" si="28"/>
        <v>48.33</v>
      </c>
      <c r="V48">
        <f t="shared" si="29"/>
        <v>0.99410395385398809</v>
      </c>
      <c r="W48">
        <f t="shared" si="30"/>
        <v>48.045044089763245</v>
      </c>
      <c r="X48">
        <f t="shared" si="31"/>
        <v>57.314121951267389</v>
      </c>
      <c r="Y48">
        <f t="shared" si="2"/>
        <v>1.1929247446247857</v>
      </c>
      <c r="Z48">
        <f t="shared" si="32"/>
        <v>48.045044089763245</v>
      </c>
      <c r="AE48">
        <f t="shared" si="113"/>
        <v>0.47232316005275221</v>
      </c>
      <c r="AF48">
        <f t="shared" si="114"/>
        <v>0.67549711020333436</v>
      </c>
      <c r="AG48">
        <f t="shared" si="33"/>
        <v>1.4562772573369709</v>
      </c>
      <c r="AH48">
        <f t="shared" si="3"/>
        <v>0</v>
      </c>
      <c r="AI48">
        <f t="shared" si="4"/>
        <v>1.4562772573369709</v>
      </c>
      <c r="AJ48">
        <f t="shared" si="77"/>
        <v>1.4562772573369709</v>
      </c>
      <c r="AK48">
        <f t="shared" si="5"/>
        <v>0</v>
      </c>
      <c r="AL48">
        <f t="shared" si="6"/>
        <v>30</v>
      </c>
      <c r="AM48">
        <f t="shared" si="78"/>
        <v>30</v>
      </c>
      <c r="AO48">
        <f t="shared" si="79"/>
        <v>2.9527193799341638</v>
      </c>
      <c r="AQ48">
        <f t="shared" si="34"/>
        <v>0.85116500686688112</v>
      </c>
      <c r="AS48">
        <f t="shared" si="7"/>
        <v>0.35535355875287389</v>
      </c>
      <c r="AT48">
        <f t="shared" si="7"/>
        <v>-3.1809976280610025E-2</v>
      </c>
      <c r="AU48">
        <f t="shared" si="80"/>
        <v>0.32354358247226389</v>
      </c>
      <c r="AV48">
        <f t="shared" si="35"/>
        <v>1.0983174385272716</v>
      </c>
      <c r="AW48">
        <f t="shared" si="81"/>
        <v>-9.8317438527271594E-2</v>
      </c>
      <c r="AX48">
        <f t="shared" si="8"/>
        <v>0.93169125746074055</v>
      </c>
      <c r="AY48">
        <f t="shared" si="82"/>
        <v>0.93169125746074055</v>
      </c>
      <c r="AZ48">
        <f t="shared" si="83"/>
        <v>0.77472269266772964</v>
      </c>
      <c r="BA48">
        <f t="shared" si="84"/>
        <v>-6.9350397289672572E-2</v>
      </c>
      <c r="BB48">
        <f t="shared" si="9"/>
        <v>25.49400863533651</v>
      </c>
      <c r="BC48">
        <f t="shared" si="85"/>
        <v>6.7859280161545223E-3</v>
      </c>
      <c r="BD48">
        <f t="shared" si="86"/>
        <v>2.0894821451982485E-3</v>
      </c>
      <c r="BE48">
        <f t="shared" si="87"/>
        <v>0.93368726786475653</v>
      </c>
      <c r="BF48">
        <f t="shared" si="88"/>
        <v>2.2378822300711801E-3</v>
      </c>
      <c r="BG48">
        <f t="shared" si="36"/>
        <v>3.2467234932083556E-3</v>
      </c>
      <c r="BH48" t="e">
        <f t="shared" si="37"/>
        <v>#NUM!</v>
      </c>
      <c r="BI48" t="e">
        <f t="shared" si="89"/>
        <v>#NUM!</v>
      </c>
      <c r="BJ48" t="e">
        <f t="shared" si="90"/>
        <v>#NUM!</v>
      </c>
      <c r="BK48" t="e">
        <f t="shared" si="91"/>
        <v>#NUM!</v>
      </c>
      <c r="BL48" t="e">
        <f t="shared" si="92"/>
        <v>#NUM!</v>
      </c>
      <c r="BM48">
        <f t="shared" si="38"/>
        <v>-1.0169108301483765E-5</v>
      </c>
      <c r="BN48">
        <f t="shared" si="93"/>
        <v>1.0893115430795435</v>
      </c>
      <c r="BO48">
        <f t="shared" si="94"/>
        <v>1.0005435951444104</v>
      </c>
      <c r="BP48">
        <f t="shared" si="95"/>
        <v>1.0887197203259504</v>
      </c>
      <c r="BQ48">
        <f t="shared" si="39"/>
        <v>1</v>
      </c>
      <c r="BR48">
        <f t="shared" si="40"/>
        <v>1</v>
      </c>
      <c r="BS48">
        <f t="shared" si="41"/>
        <v>1</v>
      </c>
      <c r="BT48">
        <f t="shared" si="10"/>
        <v>17.0729773977361</v>
      </c>
      <c r="BU48">
        <f t="shared" si="11"/>
        <v>-0.20833932346430437</v>
      </c>
      <c r="BV48">
        <f t="shared" si="12"/>
        <v>31789.16818447936</v>
      </c>
      <c r="BW48">
        <f t="shared" si="13"/>
        <v>1.4562772573369709</v>
      </c>
      <c r="BX48">
        <f t="shared" si="14"/>
        <v>2881.4363330954061</v>
      </c>
      <c r="BY48">
        <f t="shared" si="96"/>
        <v>1.6187778227438283E-4</v>
      </c>
      <c r="BZ48">
        <f t="shared" si="97"/>
        <v>1.7509323187370771E-3</v>
      </c>
      <c r="CA48">
        <f t="shared" si="98"/>
        <v>-2.3310362011640806</v>
      </c>
      <c r="CB48">
        <f t="shared" si="99"/>
        <v>9.4891586846861635</v>
      </c>
      <c r="CC48">
        <f t="shared" si="100"/>
        <v>1.1105665319400314E-2</v>
      </c>
      <c r="CD48">
        <f t="shared" si="15"/>
        <v>48.045044089763245</v>
      </c>
      <c r="CE48" s="11">
        <f t="shared" si="16"/>
        <v>1816396118.4317658</v>
      </c>
      <c r="CF48" s="18">
        <f t="shared" si="42"/>
        <v>0.33381629817855463</v>
      </c>
      <c r="CG48" s="18">
        <f t="shared" si="17"/>
        <v>66.763259635710924</v>
      </c>
      <c r="CH48">
        <f t="shared" si="101"/>
        <v>6200</v>
      </c>
      <c r="CI48" s="4">
        <f t="shared" si="18"/>
        <v>2000.7589185528207</v>
      </c>
      <c r="CJ48" s="11"/>
      <c r="CK48" s="11"/>
      <c r="CL48" s="11"/>
      <c r="CM48" s="11"/>
      <c r="CN48" s="11"/>
      <c r="CO48" s="11"/>
      <c r="CP48" s="11"/>
      <c r="CQ48" s="13">
        <f t="shared" si="19"/>
        <v>2.9527193799341638</v>
      </c>
      <c r="CR48" s="14">
        <v>0.8</v>
      </c>
      <c r="CS48" s="14">
        <f t="shared" si="102"/>
        <v>0.6011403286003062</v>
      </c>
      <c r="CT48" s="14">
        <f t="shared" si="43"/>
        <v>-0.26341488203208452</v>
      </c>
      <c r="CU48" s="14">
        <f t="shared" si="103"/>
        <v>6.1637097554382146E-2</v>
      </c>
      <c r="CV48" s="14">
        <f t="shared" si="104"/>
        <v>-3.1247081815322141E-3</v>
      </c>
      <c r="CW48" s="14">
        <f t="shared" si="44"/>
        <v>6.1333037161700271E-2</v>
      </c>
      <c r="CX48" s="14">
        <f t="shared" si="45"/>
        <v>0.77062951218186226</v>
      </c>
      <c r="CY48" s="14">
        <f t="shared" si="46"/>
        <v>0.84861197221238294</v>
      </c>
      <c r="CZ48" s="14">
        <f t="shared" si="47"/>
        <v>4.8611972212382892E-2</v>
      </c>
      <c r="DA48" s="14">
        <v>0.85</v>
      </c>
      <c r="DB48" s="14">
        <f t="shared" si="48"/>
        <v>0.56577913280028824</v>
      </c>
      <c r="DC48" s="14">
        <f t="shared" si="49"/>
        <v>-0.24791988897137371</v>
      </c>
      <c r="DD48" s="14">
        <f t="shared" si="50"/>
        <v>5.4598951466857545E-2</v>
      </c>
      <c r="DE48" s="14">
        <f t="shared" si="51"/>
        <v>-2.3076225325214614E-3</v>
      </c>
      <c r="DF48" s="14">
        <f t="shared" si="52"/>
        <v>5.3047337908829914E-2</v>
      </c>
      <c r="DG48" s="14">
        <f t="shared" si="105"/>
        <v>0.79390105168251934</v>
      </c>
      <c r="DH48" s="14">
        <f t="shared" si="106"/>
        <v>0.85110102238278329</v>
      </c>
      <c r="DI48" s="14">
        <f t="shared" si="107"/>
        <v>1.1010223827833121E-3</v>
      </c>
      <c r="DJ48" s="14">
        <f t="shared" si="108"/>
        <v>-0.95021899659199283</v>
      </c>
      <c r="DK48" s="14">
        <f t="shared" si="109"/>
        <v>0.85115870382167913</v>
      </c>
      <c r="DL48" s="14">
        <f t="shared" si="53"/>
        <v>0.85</v>
      </c>
      <c r="DM48" s="14">
        <f t="shared" si="54"/>
        <v>0.56577913280028824</v>
      </c>
      <c r="DN48" s="14">
        <f t="shared" si="55"/>
        <v>-0.24791988897137371</v>
      </c>
      <c r="DO48" s="14">
        <f t="shared" si="56"/>
        <v>5.4598951466857545E-2</v>
      </c>
      <c r="DP48" s="14">
        <f t="shared" si="57"/>
        <v>-2.3076225325214614E-3</v>
      </c>
      <c r="DQ48" s="14">
        <f t="shared" si="58"/>
        <v>5.3047337908829921E-2</v>
      </c>
      <c r="DR48" s="14">
        <f t="shared" si="59"/>
        <v>0.79390105168251934</v>
      </c>
      <c r="DS48" s="14">
        <f t="shared" si="60"/>
        <v>0.8511010223827834</v>
      </c>
      <c r="DT48" s="14">
        <f t="shared" si="61"/>
        <v>1.1010223827834231E-3</v>
      </c>
      <c r="DU48" s="14">
        <f t="shared" si="62"/>
        <v>0.85115870382167913</v>
      </c>
      <c r="DV48" s="14">
        <f t="shared" si="63"/>
        <v>0.56500892338991793</v>
      </c>
      <c r="DW48" s="14">
        <f t="shared" si="64"/>
        <v>-0.24758238937049834</v>
      </c>
      <c r="DX48" s="14">
        <f t="shared" si="65"/>
        <v>5.4450398789216307E-2</v>
      </c>
      <c r="DY48" s="14">
        <f t="shared" si="66"/>
        <v>-2.2919581154315647E-3</v>
      </c>
      <c r="DZ48" s="14">
        <f t="shared" si="67"/>
        <v>5.2876015829382478E-2</v>
      </c>
      <c r="EA48" s="14">
        <f t="shared" si="68"/>
        <v>0.79439973867445368</v>
      </c>
      <c r="EB48" s="14">
        <f t="shared" si="69"/>
        <v>0.85116466069115726</v>
      </c>
      <c r="EC48" s="14">
        <f t="shared" si="70"/>
        <v>5.9568694781297893E-6</v>
      </c>
      <c r="ED48" s="14">
        <f t="shared" si="71"/>
        <v>-0.94507801978107175</v>
      </c>
      <c r="EE48" s="14">
        <f t="shared" si="72"/>
        <v>0.85116500686688112</v>
      </c>
      <c r="EI48">
        <f t="shared" si="20"/>
        <v>1969.4638264160872</v>
      </c>
      <c r="ES48">
        <f t="shared" si="110"/>
        <v>6.5494963475121777</v>
      </c>
      <c r="ET48">
        <f t="shared" si="73"/>
        <v>9.7728004994392187E-2</v>
      </c>
      <c r="EU48">
        <f t="shared" si="111"/>
        <v>1.3020633352938638</v>
      </c>
      <c r="EV48">
        <f t="shared" si="112"/>
        <v>1.6328120161632657E-2</v>
      </c>
    </row>
    <row r="49" spans="3:152">
      <c r="C49" s="4">
        <f t="shared" si="74"/>
        <v>2000.7589185528207</v>
      </c>
      <c r="D49" s="4">
        <f>Sheet8!D49</f>
        <v>2071.8779433419672</v>
      </c>
      <c r="E49" s="4">
        <f t="shared" si="21"/>
        <v>2067.4249545528323</v>
      </c>
      <c r="F49" s="4">
        <f t="shared" si="22"/>
        <v>4.4529887891349063</v>
      </c>
      <c r="G49" s="4">
        <f t="shared" si="0"/>
        <v>2036.3184309473941</v>
      </c>
      <c r="I49" s="4">
        <f t="shared" si="1"/>
        <v>2036.3184309473941</v>
      </c>
      <c r="M49">
        <f t="shared" si="23"/>
        <v>341.30824445147698</v>
      </c>
      <c r="O49">
        <f t="shared" si="24"/>
        <v>1.1911950683903165</v>
      </c>
      <c r="P49">
        <f t="shared" si="25"/>
        <v>7.3208278107756595E-3</v>
      </c>
      <c r="Q49">
        <f t="shared" si="26"/>
        <v>119.11950683903166</v>
      </c>
      <c r="R49">
        <f t="shared" si="75"/>
        <v>668.85603090116274</v>
      </c>
      <c r="S49">
        <f t="shared" si="27"/>
        <v>-66.845193533347498</v>
      </c>
      <c r="T49">
        <f t="shared" si="76"/>
        <v>0.77586917555485235</v>
      </c>
      <c r="U49">
        <f t="shared" si="28"/>
        <v>48.33</v>
      </c>
      <c r="V49">
        <f t="shared" si="29"/>
        <v>0.99266255699193051</v>
      </c>
      <c r="W49">
        <f t="shared" si="30"/>
        <v>47.97538137942</v>
      </c>
      <c r="X49">
        <f t="shared" si="31"/>
        <v>57.148037703309726</v>
      </c>
      <c r="Y49">
        <f t="shared" si="2"/>
        <v>1.1911950683903165</v>
      </c>
      <c r="Z49">
        <f t="shared" si="32"/>
        <v>47.97538137942</v>
      </c>
      <c r="AE49">
        <f t="shared" si="113"/>
        <v>0.46553252006723028</v>
      </c>
      <c r="AF49">
        <f t="shared" si="114"/>
        <v>0.66976312059187826</v>
      </c>
      <c r="AG49">
        <f t="shared" si="33"/>
        <v>1.421686728010916</v>
      </c>
      <c r="AH49">
        <f t="shared" si="3"/>
        <v>0</v>
      </c>
      <c r="AI49">
        <f t="shared" si="4"/>
        <v>1.421686728010916</v>
      </c>
      <c r="AJ49">
        <f t="shared" si="77"/>
        <v>1.421686728010916</v>
      </c>
      <c r="AK49">
        <f t="shared" si="5"/>
        <v>0</v>
      </c>
      <c r="AL49">
        <f t="shared" si="6"/>
        <v>30</v>
      </c>
      <c r="AM49">
        <f t="shared" si="78"/>
        <v>30</v>
      </c>
      <c r="AO49">
        <f t="shared" si="79"/>
        <v>3.0529511708356734</v>
      </c>
      <c r="AQ49">
        <f t="shared" si="34"/>
        <v>0.84962593188616986</v>
      </c>
      <c r="AS49">
        <f t="shared" si="7"/>
        <v>0.35483831534948368</v>
      </c>
      <c r="AT49">
        <f t="shared" si="7"/>
        <v>-3.5462393649386456E-2</v>
      </c>
      <c r="AU49">
        <f t="shared" si="80"/>
        <v>0.31937592170009721</v>
      </c>
      <c r="AV49">
        <f t="shared" si="35"/>
        <v>1.1110365285542303</v>
      </c>
      <c r="AW49">
        <f t="shared" si="81"/>
        <v>-0.1110365285542303</v>
      </c>
      <c r="AX49">
        <f t="shared" si="8"/>
        <v>0.9352570966653343</v>
      </c>
      <c r="AY49">
        <f t="shared" si="82"/>
        <v>0.9352570966653343</v>
      </c>
      <c r="AZ49">
        <f t="shared" si="83"/>
        <v>0.77331881484736542</v>
      </c>
      <c r="BA49">
        <f t="shared" si="84"/>
        <v>-7.7285160712096082E-2</v>
      </c>
      <c r="BB49">
        <f t="shared" si="9"/>
        <v>25.475519465338131</v>
      </c>
      <c r="BC49">
        <f t="shared" si="85"/>
        <v>6.6271474038776413E-3</v>
      </c>
      <c r="BD49">
        <f t="shared" si="86"/>
        <v>2.0856769566566205E-3</v>
      </c>
      <c r="BE49">
        <f t="shared" si="87"/>
        <v>0.93519933378042774</v>
      </c>
      <c r="BF49">
        <f t="shared" si="88"/>
        <v>2.2301950838924671E-3</v>
      </c>
      <c r="BG49">
        <f t="shared" si="36"/>
        <v>3.2297077779848168E-3</v>
      </c>
      <c r="BH49" t="e">
        <f t="shared" si="37"/>
        <v>#NUM!</v>
      </c>
      <c r="BI49" t="e">
        <f t="shared" si="89"/>
        <v>#NUM!</v>
      </c>
      <c r="BJ49" t="e">
        <f t="shared" si="90"/>
        <v>#NUM!</v>
      </c>
      <c r="BK49" t="e">
        <f t="shared" si="91"/>
        <v>#NUM!</v>
      </c>
      <c r="BL49" t="e">
        <f t="shared" si="92"/>
        <v>#NUM!</v>
      </c>
      <c r="BM49">
        <f t="shared" si="38"/>
        <v>-1.1248559514172561E-5</v>
      </c>
      <c r="BN49">
        <f t="shared" si="93"/>
        <v>1.0893871017507415</v>
      </c>
      <c r="BO49">
        <f t="shared" si="94"/>
        <v>1.0006013162219713</v>
      </c>
      <c r="BP49">
        <f t="shared" si="95"/>
        <v>1.0887324292796294</v>
      </c>
      <c r="BQ49">
        <f t="shared" si="39"/>
        <v>1</v>
      </c>
      <c r="BR49">
        <f t="shared" si="40"/>
        <v>1</v>
      </c>
      <c r="BS49">
        <f t="shared" si="41"/>
        <v>1</v>
      </c>
      <c r="BT49">
        <f t="shared" si="10"/>
        <v>17.023503506922381</v>
      </c>
      <c r="BU49">
        <f t="shared" si="11"/>
        <v>-0.24057760698782873</v>
      </c>
      <c r="BV49">
        <f t="shared" si="12"/>
        <v>31635.144004340636</v>
      </c>
      <c r="BW49">
        <f t="shared" si="13"/>
        <v>1.421686728010916</v>
      </c>
      <c r="BX49">
        <f t="shared" si="14"/>
        <v>2937.2427316778762</v>
      </c>
      <c r="BY49">
        <f t="shared" si="96"/>
        <v>1.6187778227438283E-4</v>
      </c>
      <c r="BZ49">
        <f t="shared" si="97"/>
        <v>1.7176653279580916E-3</v>
      </c>
      <c r="CA49">
        <f t="shared" si="98"/>
        <v>-2.338366052031438</v>
      </c>
      <c r="CB49">
        <f t="shared" si="99"/>
        <v>9.5159565919382896</v>
      </c>
      <c r="CC49">
        <f t="shared" si="100"/>
        <v>1.1043204012811794E-2</v>
      </c>
      <c r="CD49">
        <f t="shared" si="15"/>
        <v>47.97538137942</v>
      </c>
      <c r="CE49" s="11">
        <f t="shared" si="16"/>
        <v>1791317393.8179352</v>
      </c>
      <c r="CF49" s="18">
        <f t="shared" si="42"/>
        <v>0.33333018000005826</v>
      </c>
      <c r="CG49" s="18">
        <f t="shared" si="17"/>
        <v>66.666036000011658</v>
      </c>
      <c r="CH49">
        <f t="shared" si="101"/>
        <v>6400</v>
      </c>
      <c r="CI49" s="4">
        <f t="shared" si="18"/>
        <v>2067.4249545528323</v>
      </c>
      <c r="CJ49" s="11"/>
      <c r="CK49" s="11"/>
      <c r="CL49" s="11"/>
      <c r="CM49" s="11"/>
      <c r="CN49" s="11"/>
      <c r="CO49" s="11"/>
      <c r="CP49" s="11"/>
      <c r="CQ49" s="13">
        <f t="shared" si="19"/>
        <v>3.0529511708356734</v>
      </c>
      <c r="CR49" s="14">
        <v>0.8</v>
      </c>
      <c r="CS49" s="14">
        <f t="shared" si="102"/>
        <v>0.62154638957860142</v>
      </c>
      <c r="CT49" s="14">
        <f t="shared" si="43"/>
        <v>-0.2723566546758413</v>
      </c>
      <c r="CU49" s="14">
        <f t="shared" si="103"/>
        <v>6.5892737000891835E-2</v>
      </c>
      <c r="CV49" s="14">
        <f t="shared" si="104"/>
        <v>-3.6923076747528202E-3</v>
      </c>
      <c r="CW49" s="14">
        <f t="shared" si="44"/>
        <v>6.6503391012307733E-2</v>
      </c>
      <c r="CX49" s="14">
        <f t="shared" si="45"/>
        <v>0.75689052093585674</v>
      </c>
      <c r="CY49" s="14">
        <f t="shared" si="46"/>
        <v>0.84756417626710989</v>
      </c>
      <c r="CZ49" s="14">
        <f t="shared" si="47"/>
        <v>4.7564176267109848E-2</v>
      </c>
      <c r="DA49" s="14">
        <v>0.85</v>
      </c>
      <c r="DB49" s="14">
        <f t="shared" si="48"/>
        <v>0.58498483725044848</v>
      </c>
      <c r="DC49" s="14">
        <f t="shared" si="49"/>
        <v>-0.25633567498902715</v>
      </c>
      <c r="DD49" s="14">
        <f t="shared" si="50"/>
        <v>5.8368652845080672E-2</v>
      </c>
      <c r="DE49" s="14">
        <f t="shared" si="51"/>
        <v>-2.7267993976587898E-3</v>
      </c>
      <c r="DF49" s="14">
        <f t="shared" si="52"/>
        <v>5.7444127586231478E-2</v>
      </c>
      <c r="DG49" s="14">
        <f t="shared" si="105"/>
        <v>0.7813505092823001</v>
      </c>
      <c r="DH49" s="14">
        <f t="shared" si="106"/>
        <v>0.84964377559849169</v>
      </c>
      <c r="DI49" s="14">
        <f t="shared" si="107"/>
        <v>-3.5622440150828716E-4</v>
      </c>
      <c r="DJ49" s="14">
        <f t="shared" si="108"/>
        <v>-0.95840801337236403</v>
      </c>
      <c r="DK49" s="14">
        <f t="shared" si="109"/>
        <v>0.84962831654521032</v>
      </c>
      <c r="DL49" s="14">
        <f t="shared" si="53"/>
        <v>0.85</v>
      </c>
      <c r="DM49" s="14">
        <f t="shared" si="54"/>
        <v>0.58498483725044848</v>
      </c>
      <c r="DN49" s="14">
        <f t="shared" si="55"/>
        <v>-0.25633567498902715</v>
      </c>
      <c r="DO49" s="14">
        <f t="shared" si="56"/>
        <v>5.8368652845080672E-2</v>
      </c>
      <c r="DP49" s="14">
        <f t="shared" si="57"/>
        <v>-2.7267993976587898E-3</v>
      </c>
      <c r="DQ49" s="14">
        <f t="shared" si="58"/>
        <v>5.7444127586231478E-2</v>
      </c>
      <c r="DR49" s="14">
        <f t="shared" si="59"/>
        <v>0.7813505092823001</v>
      </c>
      <c r="DS49" s="14">
        <f t="shared" si="60"/>
        <v>0.84964377559849169</v>
      </c>
      <c r="DT49" s="14">
        <f t="shared" si="61"/>
        <v>-3.5622440150828716E-4</v>
      </c>
      <c r="DU49" s="14">
        <f t="shared" si="62"/>
        <v>0.84962831654521032</v>
      </c>
      <c r="DV49" s="14">
        <f t="shared" si="63"/>
        <v>0.58524074819535776</v>
      </c>
      <c r="DW49" s="14">
        <f t="shared" si="64"/>
        <v>-0.25644781311744208</v>
      </c>
      <c r="DX49" s="14">
        <f t="shared" si="65"/>
        <v>5.8419732611270994E-2</v>
      </c>
      <c r="DY49" s="14">
        <f t="shared" si="66"/>
        <v>-2.7327690277770874E-3</v>
      </c>
      <c r="DZ49" s="14">
        <f t="shared" si="67"/>
        <v>5.7504355687664134E-2</v>
      </c>
      <c r="EA49" s="14">
        <f t="shared" si="68"/>
        <v>0.78118181796557729</v>
      </c>
      <c r="EB49" s="14">
        <f t="shared" si="69"/>
        <v>0.84962604563863453</v>
      </c>
      <c r="EC49" s="14">
        <f t="shared" si="70"/>
        <v>-2.2709065757853253E-6</v>
      </c>
      <c r="ED49" s="14">
        <f t="shared" si="71"/>
        <v>-0.95229822681455223</v>
      </c>
      <c r="EE49" s="14">
        <f t="shared" si="72"/>
        <v>0.84962593188616986</v>
      </c>
      <c r="EI49">
        <f t="shared" si="20"/>
        <v>2036.3184309473941</v>
      </c>
      <c r="ES49">
        <f t="shared" si="110"/>
        <v>6.7840205420535966</v>
      </c>
      <c r="ET49">
        <f t="shared" si="73"/>
        <v>0.10122744685058248</v>
      </c>
      <c r="EU49">
        <f t="shared" si="111"/>
        <v>1.3180427651948239</v>
      </c>
      <c r="EV49">
        <f t="shared" si="112"/>
        <v>1.6528505230826222E-2</v>
      </c>
    </row>
    <row r="50" spans="3:152">
      <c r="C50" s="4">
        <f t="shared" si="74"/>
        <v>2067.4249545528323</v>
      </c>
      <c r="D50" s="4">
        <f>Sheet8!D50</f>
        <v>2138.639073725637</v>
      </c>
      <c r="E50" s="4">
        <f t="shared" si="21"/>
        <v>2133.9941238086371</v>
      </c>
      <c r="F50" s="4">
        <f t="shared" si="22"/>
        <v>4.6449499169998489</v>
      </c>
      <c r="G50" s="4">
        <f t="shared" ref="G50:G57" si="115">AVERAGE(C50,D50)</f>
        <v>2103.0320141392349</v>
      </c>
      <c r="I50" s="4">
        <f t="shared" si="1"/>
        <v>2103.0320141392349</v>
      </c>
      <c r="M50">
        <f t="shared" si="23"/>
        <v>353.55646969255736</v>
      </c>
      <c r="O50">
        <f t="shared" si="24"/>
        <v>1.1894715406989484</v>
      </c>
      <c r="P50">
        <f t="shared" si="25"/>
        <v>7.0781535395112527E-3</v>
      </c>
      <c r="Q50">
        <f t="shared" si="26"/>
        <v>118.94715406989485</v>
      </c>
      <c r="R50">
        <f t="shared" si="75"/>
        <v>667.88827010245961</v>
      </c>
      <c r="S50">
        <f t="shared" si="27"/>
        <v>-73.298859249366473</v>
      </c>
      <c r="T50">
        <f t="shared" si="76"/>
        <v>0.7746443530307443</v>
      </c>
      <c r="U50">
        <f t="shared" si="28"/>
        <v>48.33</v>
      </c>
      <c r="V50">
        <f t="shared" si="29"/>
        <v>0.99122628391579037</v>
      </c>
      <c r="W50">
        <f t="shared" si="30"/>
        <v>47.905966301650146</v>
      </c>
      <c r="X50">
        <f t="shared" si="31"/>
        <v>56.982783545495707</v>
      </c>
      <c r="Y50">
        <f t="shared" si="2"/>
        <v>1.1894715406989484</v>
      </c>
      <c r="Z50">
        <f t="shared" si="32"/>
        <v>47.905966301650146</v>
      </c>
      <c r="AE50">
        <f t="shared" si="113"/>
        <v>0.45901515200678555</v>
      </c>
      <c r="AF50">
        <f t="shared" si="114"/>
        <v>0.66421184290334423</v>
      </c>
      <c r="AG50">
        <f t="shared" si="33"/>
        <v>1.3888720374253369</v>
      </c>
      <c r="AH50">
        <f t="shared" si="3"/>
        <v>0</v>
      </c>
      <c r="AI50">
        <f t="shared" si="4"/>
        <v>1.3888720374253369</v>
      </c>
      <c r="AJ50">
        <f t="shared" si="77"/>
        <v>1.3888720374253369</v>
      </c>
      <c r="AK50">
        <f t="shared" si="5"/>
        <v>0</v>
      </c>
      <c r="AL50">
        <f t="shared" si="6"/>
        <v>30</v>
      </c>
      <c r="AM50">
        <f t="shared" si="78"/>
        <v>30</v>
      </c>
      <c r="AO50">
        <f t="shared" si="79"/>
        <v>3.1529715354411318</v>
      </c>
      <c r="AQ50">
        <f t="shared" si="34"/>
        <v>0.84837475747093949</v>
      </c>
      <c r="AS50">
        <f t="shared" si="7"/>
        <v>0.35432490350058338</v>
      </c>
      <c r="AT50">
        <f t="shared" si="7"/>
        <v>-3.8886161642351286E-2</v>
      </c>
      <c r="AU50">
        <f t="shared" si="80"/>
        <v>0.31543874185823206</v>
      </c>
      <c r="AV50">
        <f t="shared" si="35"/>
        <v>1.1232764289296715</v>
      </c>
      <c r="AW50">
        <f t="shared" si="81"/>
        <v>-0.1232764289296715</v>
      </c>
      <c r="AX50">
        <f t="shared" si="8"/>
        <v>0.9385832708995191</v>
      </c>
      <c r="AY50">
        <f t="shared" si="82"/>
        <v>0.9385832708995191</v>
      </c>
      <c r="AZ50">
        <f t="shared" si="83"/>
        <v>0.77192043426158263</v>
      </c>
      <c r="BA50">
        <f t="shared" si="84"/>
        <v>-8.4716096681814193E-2</v>
      </c>
      <c r="BB50">
        <f t="shared" si="9"/>
        <v>25.457082662526645</v>
      </c>
      <c r="BC50">
        <f t="shared" si="85"/>
        <v>6.4765267457124846E-3</v>
      </c>
      <c r="BD50">
        <f t="shared" si="86"/>
        <v>2.0820409987492967E-3</v>
      </c>
      <c r="BE50">
        <f t="shared" si="87"/>
        <v>0.93663552795939564</v>
      </c>
      <c r="BF50">
        <f t="shared" si="88"/>
        <v>2.2228934698701242E-3</v>
      </c>
      <c r="BG50">
        <f t="shared" si="36"/>
        <v>3.2133126690473742E-3</v>
      </c>
      <c r="BH50" t="e">
        <f t="shared" si="37"/>
        <v>#NUM!</v>
      </c>
      <c r="BI50" t="e">
        <f t="shared" si="89"/>
        <v>#NUM!</v>
      </c>
      <c r="BJ50" t="e">
        <f t="shared" si="90"/>
        <v>#NUM!</v>
      </c>
      <c r="BK50" t="e">
        <f t="shared" si="91"/>
        <v>#NUM!</v>
      </c>
      <c r="BL50" t="e">
        <f t="shared" si="92"/>
        <v>#NUM!</v>
      </c>
      <c r="BM50">
        <f t="shared" si="38"/>
        <v>-1.2241805786973584E-5</v>
      </c>
      <c r="BN50">
        <f t="shared" si="93"/>
        <v>1.0894566311154519</v>
      </c>
      <c r="BO50">
        <f t="shared" si="94"/>
        <v>1.000654430821653</v>
      </c>
      <c r="BP50">
        <f t="shared" si="95"/>
        <v>1.0887441234042026</v>
      </c>
      <c r="BQ50">
        <f t="shared" si="39"/>
        <v>1</v>
      </c>
      <c r="BR50">
        <f t="shared" si="40"/>
        <v>1</v>
      </c>
      <c r="BS50">
        <f t="shared" si="41"/>
        <v>1</v>
      </c>
      <c r="BT50">
        <f t="shared" si="10"/>
        <v>16.974276886934387</v>
      </c>
      <c r="BU50">
        <f t="shared" si="11"/>
        <v>-0.27284596486287593</v>
      </c>
      <c r="BV50">
        <f t="shared" si="12"/>
        <v>31481.529230867916</v>
      </c>
      <c r="BW50">
        <f t="shared" si="13"/>
        <v>1.3888720374253369</v>
      </c>
      <c r="BX50">
        <f t="shared" si="14"/>
        <v>2992.0408406940519</v>
      </c>
      <c r="BY50">
        <f t="shared" si="96"/>
        <v>1.6187778227438283E-4</v>
      </c>
      <c r="BZ50">
        <f t="shared" si="97"/>
        <v>1.6862069298591812E-3</v>
      </c>
      <c r="CA50">
        <f t="shared" si="98"/>
        <v>-2.3454267466162508</v>
      </c>
      <c r="CB50">
        <f t="shared" si="99"/>
        <v>9.5417809194566239</v>
      </c>
      <c r="CC50">
        <f t="shared" si="100"/>
        <v>1.0983509202614733E-2</v>
      </c>
      <c r="CD50">
        <f t="shared" si="15"/>
        <v>47.905966301650146</v>
      </c>
      <c r="CE50" s="11">
        <f t="shared" si="16"/>
        <v>1766930250.3072288</v>
      </c>
      <c r="CF50" s="18">
        <f t="shared" si="42"/>
        <v>0.33284584627902486</v>
      </c>
      <c r="CG50" s="18">
        <f t="shared" si="17"/>
        <v>66.569169255804965</v>
      </c>
      <c r="CH50">
        <f t="shared" si="101"/>
        <v>6600</v>
      </c>
      <c r="CI50" s="4">
        <f t="shared" ref="CI50:CI57" si="116">C50+CG50</f>
        <v>2133.9941238086371</v>
      </c>
      <c r="CJ50" s="11"/>
      <c r="CK50" s="11"/>
      <c r="CL50" s="11"/>
      <c r="CM50" s="11"/>
      <c r="CN50" s="11"/>
      <c r="CO50" s="11"/>
      <c r="CP50" s="11"/>
      <c r="CQ50" s="13">
        <f t="shared" si="19"/>
        <v>3.1529715354411318</v>
      </c>
      <c r="CR50" s="14">
        <v>0.8</v>
      </c>
      <c r="CS50" s="14">
        <f t="shared" si="102"/>
        <v>0.64190940655009177</v>
      </c>
      <c r="CT50" s="14">
        <f t="shared" si="43"/>
        <v>-0.28127956578022817</v>
      </c>
      <c r="CU50" s="14">
        <f t="shared" si="103"/>
        <v>7.0280999782396991E-2</v>
      </c>
      <c r="CV50" s="14">
        <f t="shared" si="104"/>
        <v>-4.3380928388611082E-3</v>
      </c>
      <c r="CW50" s="14">
        <f t="shared" si="44"/>
        <v>7.1961447271302145E-2</v>
      </c>
      <c r="CX50" s="14">
        <f t="shared" si="45"/>
        <v>0.74297982968245224</v>
      </c>
      <c r="CY50" s="14">
        <f t="shared" si="46"/>
        <v>0.84680543067836478</v>
      </c>
      <c r="CZ50" s="14">
        <f t="shared" si="47"/>
        <v>4.6805430678364734E-2</v>
      </c>
      <c r="DA50" s="14">
        <v>0.85</v>
      </c>
      <c r="DB50" s="14">
        <f t="shared" si="48"/>
        <v>0.60415002969420395</v>
      </c>
      <c r="DC50" s="14">
        <f t="shared" si="49"/>
        <v>-0.2647337089696265</v>
      </c>
      <c r="DD50" s="14">
        <f t="shared" si="50"/>
        <v>6.2255833717278983E-2</v>
      </c>
      <c r="DE50" s="14">
        <f t="shared" si="51"/>
        <v>-3.2037170198137015E-3</v>
      </c>
      <c r="DF50" s="14">
        <f t="shared" si="52"/>
        <v>6.2077256651901266E-2</v>
      </c>
      <c r="DG50" s="14">
        <f t="shared" si="105"/>
        <v>0.76861658469136607</v>
      </c>
      <c r="DH50" s="14">
        <f t="shared" si="106"/>
        <v>0.84843945076225991</v>
      </c>
      <c r="DI50" s="14">
        <f t="shared" si="107"/>
        <v>-1.560549237740072E-3</v>
      </c>
      <c r="DJ50" s="14">
        <f t="shared" si="108"/>
        <v>-0.96731959832209746</v>
      </c>
      <c r="DK50" s="14">
        <f t="shared" si="109"/>
        <v>0.84838672839830087</v>
      </c>
      <c r="DL50" s="14">
        <f t="shared" si="53"/>
        <v>0.85</v>
      </c>
      <c r="DM50" s="14">
        <f t="shared" si="54"/>
        <v>0.60415002969420395</v>
      </c>
      <c r="DN50" s="14">
        <f t="shared" si="55"/>
        <v>-0.2647337089696265</v>
      </c>
      <c r="DO50" s="14">
        <f t="shared" si="56"/>
        <v>6.2255833717278983E-2</v>
      </c>
      <c r="DP50" s="14">
        <f t="shared" si="57"/>
        <v>-3.2037170198137015E-3</v>
      </c>
      <c r="DQ50" s="14">
        <f t="shared" si="58"/>
        <v>6.2077256651901266E-2</v>
      </c>
      <c r="DR50" s="14">
        <f t="shared" si="59"/>
        <v>0.76861658469136607</v>
      </c>
      <c r="DS50" s="14">
        <f t="shared" si="60"/>
        <v>0.84843945076225991</v>
      </c>
      <c r="DT50" s="14">
        <f t="shared" si="61"/>
        <v>-1.560549237740072E-3</v>
      </c>
      <c r="DU50" s="14">
        <f t="shared" si="62"/>
        <v>0.84838672839830087</v>
      </c>
      <c r="DV50" s="14">
        <f t="shared" si="63"/>
        <v>0.60529886672034583</v>
      </c>
      <c r="DW50" s="14">
        <f t="shared" si="64"/>
        <v>-0.26523712016218426</v>
      </c>
      <c r="DX50" s="14">
        <f t="shared" si="65"/>
        <v>6.2492827197092531E-2</v>
      </c>
      <c r="DY50" s="14">
        <f t="shared" si="66"/>
        <v>-3.2342936388588418E-3</v>
      </c>
      <c r="DZ50" s="14">
        <f t="shared" si="67"/>
        <v>6.2362990524000794E-2</v>
      </c>
      <c r="EA50" s="14">
        <f t="shared" si="68"/>
        <v>0.76784696983512346</v>
      </c>
      <c r="EB50" s="14">
        <f t="shared" si="69"/>
        <v>0.84837523397747761</v>
      </c>
      <c r="EC50" s="14">
        <f t="shared" si="70"/>
        <v>-1.1494420823265905E-5</v>
      </c>
      <c r="ED50" s="14">
        <f t="shared" si="71"/>
        <v>-0.96019468469248015</v>
      </c>
      <c r="EE50" s="14">
        <f t="shared" si="72"/>
        <v>0.84837475747093949</v>
      </c>
      <c r="EI50">
        <f t="shared" si="20"/>
        <v>2103.0320141392349</v>
      </c>
      <c r="ES50">
        <f t="shared" si="110"/>
        <v>7.0165311601677045</v>
      </c>
      <c r="ET50">
        <f t="shared" si="73"/>
        <v>0.1046968432198065</v>
      </c>
      <c r="EU50">
        <f t="shared" si="111"/>
        <v>1.3342371596925588</v>
      </c>
      <c r="EV50">
        <f t="shared" si="112"/>
        <v>1.6731585996666402E-2</v>
      </c>
    </row>
    <row r="51" spans="3:152">
      <c r="C51" s="4">
        <f t="shared" si="74"/>
        <v>2133.9941238086371</v>
      </c>
      <c r="D51" s="4">
        <f>Sheet8!D51</f>
        <v>2205.2299172734397</v>
      </c>
      <c r="E51" s="4">
        <f t="shared" si="21"/>
        <v>2200.4667706098103</v>
      </c>
      <c r="F51" s="4">
        <f t="shared" si="22"/>
        <v>4.7631466636294135</v>
      </c>
      <c r="G51" s="4">
        <f t="shared" si="115"/>
        <v>2169.6120205410384</v>
      </c>
      <c r="I51" s="4">
        <f t="shared" si="1"/>
        <v>2169.6120205410384</v>
      </c>
      <c r="M51">
        <f t="shared" si="23"/>
        <v>365.81652893707098</v>
      </c>
      <c r="O51">
        <f t="shared" si="24"/>
        <v>1.1877539502003975</v>
      </c>
      <c r="P51">
        <f t="shared" si="25"/>
        <v>6.8531205287021149E-3</v>
      </c>
      <c r="Q51">
        <f t="shared" si="26"/>
        <v>118.77539502003975</v>
      </c>
      <c r="R51">
        <f t="shared" si="75"/>
        <v>666.92384303752328</v>
      </c>
      <c r="S51">
        <f t="shared" si="27"/>
        <v>-79.370463202166377</v>
      </c>
      <c r="T51">
        <f t="shared" si="76"/>
        <v>0.77341834710629298</v>
      </c>
      <c r="U51">
        <f t="shared" si="28"/>
        <v>48.33</v>
      </c>
      <c r="V51">
        <f t="shared" si="29"/>
        <v>0.98979495850033128</v>
      </c>
      <c r="W51">
        <f t="shared" si="30"/>
        <v>47.83679034432101</v>
      </c>
      <c r="X51">
        <f t="shared" si="31"/>
        <v>56.818336696375518</v>
      </c>
      <c r="Y51">
        <f t="shared" si="2"/>
        <v>1.1877539502003975</v>
      </c>
      <c r="Z51">
        <f t="shared" si="32"/>
        <v>47.83679034432101</v>
      </c>
      <c r="AE51">
        <f t="shared" si="113"/>
        <v>0.45275317495668244</v>
      </c>
      <c r="AF51">
        <f t="shared" si="114"/>
        <v>0.65883324180631408</v>
      </c>
      <c r="AG51">
        <f t="shared" si="33"/>
        <v>1.3576975939517373</v>
      </c>
      <c r="AH51">
        <f t="shared" si="3"/>
        <v>0</v>
      </c>
      <c r="AI51">
        <f t="shared" si="4"/>
        <v>1.3576975939517373</v>
      </c>
      <c r="AJ51">
        <f t="shared" si="77"/>
        <v>1.3576975939517373</v>
      </c>
      <c r="AK51">
        <f t="shared" si="5"/>
        <v>0</v>
      </c>
      <c r="AL51">
        <f t="shared" si="6"/>
        <v>30</v>
      </c>
      <c r="AM51">
        <f t="shared" si="78"/>
        <v>30</v>
      </c>
      <c r="AO51">
        <f t="shared" si="79"/>
        <v>3.2527916349940607</v>
      </c>
      <c r="AQ51">
        <f t="shared" si="34"/>
        <v>0.84740753888570997</v>
      </c>
      <c r="AS51">
        <f t="shared" si="7"/>
        <v>0.35381326024824045</v>
      </c>
      <c r="AT51">
        <f t="shared" si="7"/>
        <v>-4.2107240048683464E-2</v>
      </c>
      <c r="AU51">
        <f t="shared" si="80"/>
        <v>0.31170602019955695</v>
      </c>
      <c r="AV51">
        <f t="shared" si="35"/>
        <v>1.1350863869158705</v>
      </c>
      <c r="AW51">
        <f t="shared" si="81"/>
        <v>-0.13508638691587049</v>
      </c>
      <c r="AX51">
        <f t="shared" si="8"/>
        <v>0.94169861625747697</v>
      </c>
      <c r="AY51">
        <f t="shared" si="82"/>
        <v>0.94169861625747697</v>
      </c>
      <c r="AZ51">
        <f t="shared" si="83"/>
        <v>0.77052737465704835</v>
      </c>
      <c r="BA51">
        <f t="shared" si="84"/>
        <v>-9.1700297230246461E-2</v>
      </c>
      <c r="BB51">
        <f t="shared" si="9"/>
        <v>25.43869607746695</v>
      </c>
      <c r="BC51">
        <f t="shared" si="85"/>
        <v>6.3334430612415164E-3</v>
      </c>
      <c r="BD51">
        <f t="shared" si="86"/>
        <v>2.0785631497609145E-3</v>
      </c>
      <c r="BE51">
        <f t="shared" si="87"/>
        <v>0.93800150562155526</v>
      </c>
      <c r="BF51">
        <f t="shared" si="88"/>
        <v>2.2159486283378402E-3</v>
      </c>
      <c r="BG51">
        <f t="shared" si="36"/>
        <v>3.19749268206537E-3</v>
      </c>
      <c r="BH51" t="e">
        <f t="shared" si="37"/>
        <v>#NUM!</v>
      </c>
      <c r="BI51" t="e">
        <f t="shared" si="89"/>
        <v>#NUM!</v>
      </c>
      <c r="BJ51" t="e">
        <f t="shared" si="90"/>
        <v>#NUM!</v>
      </c>
      <c r="BK51" t="e">
        <f t="shared" si="91"/>
        <v>#NUM!</v>
      </c>
      <c r="BL51" t="e">
        <f t="shared" si="92"/>
        <v>#NUM!</v>
      </c>
      <c r="BM51">
        <f t="shared" si="38"/>
        <v>-1.3159364669716057E-5</v>
      </c>
      <c r="BN51">
        <f t="shared" si="93"/>
        <v>1.0895208662944706</v>
      </c>
      <c r="BO51">
        <f t="shared" si="94"/>
        <v>1.0007035006425038</v>
      </c>
      <c r="BP51">
        <f t="shared" si="95"/>
        <v>1.0887549265041458</v>
      </c>
      <c r="BQ51">
        <f t="shared" si="39"/>
        <v>1</v>
      </c>
      <c r="BR51">
        <f t="shared" si="40"/>
        <v>1</v>
      </c>
      <c r="BS51">
        <f t="shared" si="41"/>
        <v>1</v>
      </c>
      <c r="BT51">
        <f t="shared" si="10"/>
        <v>16.925290751535766</v>
      </c>
      <c r="BU51">
        <f t="shared" si="11"/>
        <v>-0.30514469021181495</v>
      </c>
      <c r="BV51">
        <f t="shared" si="12"/>
        <v>31328.310519753191</v>
      </c>
      <c r="BW51">
        <f t="shared" si="13"/>
        <v>1.3576975939517373</v>
      </c>
      <c r="BX51">
        <f t="shared" si="14"/>
        <v>3045.8454128735993</v>
      </c>
      <c r="BY51">
        <f t="shared" si="96"/>
        <v>1.6187778227438283E-4</v>
      </c>
      <c r="BZ51">
        <f t="shared" si="97"/>
        <v>1.65642024335047E-3</v>
      </c>
      <c r="CA51">
        <f t="shared" si="98"/>
        <v>-2.3522324026594901</v>
      </c>
      <c r="CB51">
        <f t="shared" si="99"/>
        <v>9.5666819877123572</v>
      </c>
      <c r="CC51">
        <f t="shared" si="100"/>
        <v>1.0926405775248747E-2</v>
      </c>
      <c r="CD51">
        <f t="shared" si="15"/>
        <v>47.83679034432101</v>
      </c>
      <c r="CE51" s="11">
        <f t="shared" si="16"/>
        <v>1743193082.5893378</v>
      </c>
      <c r="CF51" s="18">
        <f t="shared" si="42"/>
        <v>0.3323632340058667</v>
      </c>
      <c r="CG51" s="18">
        <f t="shared" si="17"/>
        <v>66.47264680117334</v>
      </c>
      <c r="CH51">
        <f t="shared" si="101"/>
        <v>6800</v>
      </c>
      <c r="CI51" s="4">
        <f t="shared" si="116"/>
        <v>2200.4667706098103</v>
      </c>
      <c r="CJ51" s="11"/>
      <c r="CK51" s="11"/>
      <c r="CL51" s="11"/>
      <c r="CM51" s="11"/>
      <c r="CN51" s="11"/>
      <c r="CO51" s="11"/>
      <c r="CP51" s="11"/>
      <c r="CQ51" s="13">
        <f t="shared" si="19"/>
        <v>3.2527916349940607</v>
      </c>
      <c r="CR51" s="14">
        <v>0.8</v>
      </c>
      <c r="CS51" s="14">
        <f t="shared" si="102"/>
        <v>0.66223165181794397</v>
      </c>
      <c r="CT51" s="14">
        <f t="shared" si="43"/>
        <v>-0.29018461105031135</v>
      </c>
      <c r="CU51" s="14">
        <f t="shared" si="103"/>
        <v>7.4801502219614693E-2</v>
      </c>
      <c r="CV51" s="14">
        <f t="shared" si="104"/>
        <v>-5.0696714411738722E-3</v>
      </c>
      <c r="CW51" s="14">
        <f t="shared" si="44"/>
        <v>7.7718363562980411E-2</v>
      </c>
      <c r="CX51" s="14">
        <f t="shared" si="45"/>
        <v>0.72891722567858086</v>
      </c>
      <c r="CY51" s="14">
        <f t="shared" si="46"/>
        <v>0.84633681656308424</v>
      </c>
      <c r="CZ51" s="14">
        <f t="shared" si="47"/>
        <v>4.6336816563084193E-2</v>
      </c>
      <c r="DA51" s="14">
        <v>0.85</v>
      </c>
      <c r="DB51" s="14">
        <f t="shared" si="48"/>
        <v>0.62327684876982969</v>
      </c>
      <c r="DC51" s="14">
        <f t="shared" si="49"/>
        <v>-0.27311492804735188</v>
      </c>
      <c r="DD51" s="14">
        <f t="shared" si="50"/>
        <v>6.6260154215298836E-2</v>
      </c>
      <c r="DE51" s="14">
        <f t="shared" si="51"/>
        <v>-3.7439937973333484E-3</v>
      </c>
      <c r="DF51" s="14">
        <f t="shared" si="52"/>
        <v>6.6955449467255276E-2</v>
      </c>
      <c r="DG51" s="14">
        <f t="shared" si="105"/>
        <v>0.75571589342402534</v>
      </c>
      <c r="DH51" s="14">
        <f t="shared" si="106"/>
        <v>0.84748851727903429</v>
      </c>
      <c r="DI51" s="14">
        <f t="shared" si="107"/>
        <v>-2.5114827209656854E-3</v>
      </c>
      <c r="DJ51" s="14">
        <f t="shared" si="108"/>
        <v>-0.97696598568099891</v>
      </c>
      <c r="DK51" s="14">
        <f t="shared" si="109"/>
        <v>0.84742930382656556</v>
      </c>
      <c r="DL51" s="14">
        <f t="shared" si="53"/>
        <v>0.85</v>
      </c>
      <c r="DM51" s="14">
        <f t="shared" si="54"/>
        <v>0.62327684876982969</v>
      </c>
      <c r="DN51" s="14">
        <f t="shared" si="55"/>
        <v>-0.27311492804735188</v>
      </c>
      <c r="DO51" s="14">
        <f t="shared" si="56"/>
        <v>6.6260154215298836E-2</v>
      </c>
      <c r="DP51" s="14">
        <f t="shared" si="57"/>
        <v>-3.7439937973333484E-3</v>
      </c>
      <c r="DQ51" s="14">
        <f t="shared" si="58"/>
        <v>6.6955449467255276E-2</v>
      </c>
      <c r="DR51" s="14">
        <f t="shared" si="59"/>
        <v>0.75571589342402534</v>
      </c>
      <c r="DS51" s="14">
        <f t="shared" si="60"/>
        <v>0.84748851727903429</v>
      </c>
      <c r="DT51" s="14">
        <f t="shared" si="61"/>
        <v>-2.5114827209656854E-3</v>
      </c>
      <c r="DU51" s="14">
        <f t="shared" si="62"/>
        <v>0.84742930382656556</v>
      </c>
      <c r="DV51" s="14">
        <f t="shared" si="63"/>
        <v>0.62516757334459705</v>
      </c>
      <c r="DW51" s="14">
        <f t="shared" si="64"/>
        <v>-0.27394342842758279</v>
      </c>
      <c r="DX51" s="14">
        <f t="shared" si="65"/>
        <v>6.6662767344827983E-2</v>
      </c>
      <c r="DY51" s="14">
        <f t="shared" si="66"/>
        <v>-3.8011268301837479E-3</v>
      </c>
      <c r="DZ51" s="14">
        <f t="shared" si="67"/>
        <v>6.7451846364270887E-2</v>
      </c>
      <c r="EA51" s="14">
        <f t="shared" si="68"/>
        <v>0.75443083819366319</v>
      </c>
      <c r="EB51" s="14">
        <f t="shared" si="69"/>
        <v>0.84740821873773609</v>
      </c>
      <c r="EC51" s="14">
        <f t="shared" si="70"/>
        <v>-2.1085088829475573E-5</v>
      </c>
      <c r="ED51" s="14">
        <f t="shared" si="71"/>
        <v>-0.96876389278203601</v>
      </c>
      <c r="EE51" s="14">
        <f t="shared" si="72"/>
        <v>0.84740753888570997</v>
      </c>
      <c r="EI51">
        <f t="shared" si="20"/>
        <v>2169.6120205410384</v>
      </c>
      <c r="ES51">
        <f t="shared" si="110"/>
        <v>7.2468461447250725</v>
      </c>
      <c r="ET51">
        <f t="shared" si="73"/>
        <v>0.10813347754507879</v>
      </c>
      <c r="EU51">
        <f t="shared" si="111"/>
        <v>1.3506286089541484</v>
      </c>
      <c r="EV51">
        <f t="shared" si="112"/>
        <v>1.6937137866465529E-2</v>
      </c>
    </row>
    <row r="52" spans="3:152">
      <c r="C52" s="4">
        <f t="shared" si="74"/>
        <v>2200.4667706098103</v>
      </c>
      <c r="D52" s="4">
        <f>Sheet8!D52</f>
        <v>2271.662760920517</v>
      </c>
      <c r="E52" s="4">
        <f t="shared" si="21"/>
        <v>2266.8432284071578</v>
      </c>
      <c r="F52" s="4">
        <f t="shared" si="22"/>
        <v>4.8195325133592632</v>
      </c>
      <c r="G52" s="4">
        <f t="shared" si="115"/>
        <v>2236.0647657651634</v>
      </c>
      <c r="I52" s="4">
        <f t="shared" si="1"/>
        <v>2236.0647657651634</v>
      </c>
      <c r="M52">
        <f t="shared" si="23"/>
        <v>378.08836256848173</v>
      </c>
      <c r="O52">
        <f t="shared" si="24"/>
        <v>1.1860421157955547</v>
      </c>
      <c r="P52">
        <f t="shared" si="25"/>
        <v>6.6440565800471394E-3</v>
      </c>
      <c r="Q52">
        <f t="shared" si="26"/>
        <v>118.60421157955547</v>
      </c>
      <c r="R52">
        <f t="shared" si="75"/>
        <v>665.96264801920393</v>
      </c>
      <c r="S52">
        <f t="shared" si="27"/>
        <v>-85.10263281505847</v>
      </c>
      <c r="T52">
        <f t="shared" si="76"/>
        <v>0.77219116374315189</v>
      </c>
      <c r="U52">
        <f t="shared" si="28"/>
        <v>48.33</v>
      </c>
      <c r="V52">
        <f t="shared" si="29"/>
        <v>0.98836842982962902</v>
      </c>
      <c r="W52">
        <f t="shared" si="30"/>
        <v>47.767846213665969</v>
      </c>
      <c r="X52">
        <f t="shared" si="31"/>
        <v>56.654677390253063</v>
      </c>
      <c r="Y52">
        <f t="shared" si="2"/>
        <v>1.1860421157955547</v>
      </c>
      <c r="Z52">
        <f t="shared" si="32"/>
        <v>47.767846213665969</v>
      </c>
      <c r="AE52">
        <f t="shared" si="113"/>
        <v>0.44673035821232959</v>
      </c>
      <c r="AF52">
        <f t="shared" si="114"/>
        <v>0.65361809955360617</v>
      </c>
      <c r="AG52">
        <f t="shared" si="33"/>
        <v>1.3280415800841758</v>
      </c>
      <c r="AH52">
        <f t="shared" si="3"/>
        <v>0</v>
      </c>
      <c r="AI52">
        <f t="shared" si="4"/>
        <v>1.3280415800841758</v>
      </c>
      <c r="AJ52">
        <f t="shared" si="77"/>
        <v>1.3280415800841758</v>
      </c>
      <c r="AK52">
        <f t="shared" si="5"/>
        <v>0</v>
      </c>
      <c r="AL52">
        <f t="shared" si="6"/>
        <v>30</v>
      </c>
      <c r="AM52">
        <f t="shared" si="78"/>
        <v>30</v>
      </c>
      <c r="AO52">
        <f t="shared" si="79"/>
        <v>3.3524209381786556</v>
      </c>
      <c r="AQ52">
        <f t="shared" si="34"/>
        <v>0.84671952698014363</v>
      </c>
      <c r="AS52">
        <f t="shared" si="7"/>
        <v>0.35330333164587258</v>
      </c>
      <c r="AT52">
        <f t="shared" si="7"/>
        <v>-4.5148243365937993E-2</v>
      </c>
      <c r="AU52">
        <f t="shared" si="80"/>
        <v>0.3081550882799346</v>
      </c>
      <c r="AV52">
        <f t="shared" si="35"/>
        <v>1.1465114323373573</v>
      </c>
      <c r="AW52">
        <f t="shared" si="81"/>
        <v>-0.14651143233735731</v>
      </c>
      <c r="AX52">
        <f t="shared" si="8"/>
        <v>0.94462781963761067</v>
      </c>
      <c r="AY52">
        <f t="shared" si="82"/>
        <v>0.94462781963761067</v>
      </c>
      <c r="AZ52">
        <f t="shared" si="83"/>
        <v>0.76913948455858927</v>
      </c>
      <c r="BA52">
        <f t="shared" si="84"/>
        <v>-9.828748704246465E-2</v>
      </c>
      <c r="BB52">
        <f t="shared" si="9"/>
        <v>25.420357878384589</v>
      </c>
      <c r="BC52">
        <f t="shared" si="85"/>
        <v>6.1973366441639187E-3</v>
      </c>
      <c r="BD52">
        <f t="shared" si="86"/>
        <v>2.075233261508087E-3</v>
      </c>
      <c r="BE52">
        <f t="shared" si="87"/>
        <v>0.93930236067543948</v>
      </c>
      <c r="BF52">
        <f t="shared" si="88"/>
        <v>2.2093346598381965E-3</v>
      </c>
      <c r="BG52">
        <f t="shared" si="36"/>
        <v>3.1822068863486749E-3</v>
      </c>
      <c r="BH52" t="e">
        <f t="shared" si="37"/>
        <v>#NUM!</v>
      </c>
      <c r="BI52" t="e">
        <f t="shared" si="89"/>
        <v>#NUM!</v>
      </c>
      <c r="BJ52" t="e">
        <f t="shared" si="90"/>
        <v>#NUM!</v>
      </c>
      <c r="BK52" t="e">
        <f t="shared" si="91"/>
        <v>#NUM!</v>
      </c>
      <c r="BL52" t="e">
        <f t="shared" si="92"/>
        <v>#NUM!</v>
      </c>
      <c r="BM52">
        <f t="shared" si="38"/>
        <v>-1.4010299247294546E-5</v>
      </c>
      <c r="BN52">
        <f t="shared" si="93"/>
        <v>1.0895804408459731</v>
      </c>
      <c r="BO52">
        <f t="shared" si="94"/>
        <v>1.0007490097694949</v>
      </c>
      <c r="BP52">
        <f t="shared" si="95"/>
        <v>1.0887649452652859</v>
      </c>
      <c r="BQ52">
        <f t="shared" si="39"/>
        <v>1</v>
      </c>
      <c r="BR52">
        <f t="shared" si="40"/>
        <v>1</v>
      </c>
      <c r="BS52">
        <f t="shared" si="41"/>
        <v>1</v>
      </c>
      <c r="BT52">
        <f t="shared" si="10"/>
        <v>16.876539212835866</v>
      </c>
      <c r="BU52">
        <f t="shared" si="11"/>
        <v>-0.33747386984381816</v>
      </c>
      <c r="BV52">
        <f t="shared" si="12"/>
        <v>31175.476608926281</v>
      </c>
      <c r="BW52">
        <f t="shared" si="13"/>
        <v>1.3280415800841758</v>
      </c>
      <c r="BX52">
        <f t="shared" si="14"/>
        <v>3098.6702329888167</v>
      </c>
      <c r="BY52">
        <f t="shared" si="96"/>
        <v>1.6187778227438283E-4</v>
      </c>
      <c r="BZ52">
        <f t="shared" si="97"/>
        <v>1.6281822913223206E-3</v>
      </c>
      <c r="CA52">
        <f t="shared" si="98"/>
        <v>-2.3587959835680361</v>
      </c>
      <c r="CB52">
        <f t="shared" si="99"/>
        <v>9.5907060475008752</v>
      </c>
      <c r="CC52">
        <f t="shared" si="100"/>
        <v>1.0871734543263822E-2</v>
      </c>
      <c r="CD52">
        <f t="shared" si="15"/>
        <v>47.767846213665969</v>
      </c>
      <c r="CE52" s="11">
        <f t="shared" si="16"/>
        <v>1720068073.455214</v>
      </c>
      <c r="CF52" s="18">
        <f t="shared" si="42"/>
        <v>0.33188228898673811</v>
      </c>
      <c r="CG52" s="18">
        <f t="shared" si="17"/>
        <v>66.376457797347626</v>
      </c>
      <c r="CH52">
        <f t="shared" si="101"/>
        <v>7000</v>
      </c>
      <c r="CI52" s="4">
        <f t="shared" si="116"/>
        <v>2266.8432284071578</v>
      </c>
      <c r="CJ52" s="11"/>
      <c r="CK52" s="11"/>
      <c r="CL52" s="11"/>
      <c r="CM52" s="11"/>
      <c r="CN52" s="11"/>
      <c r="CO52" s="11"/>
      <c r="CP52" s="11"/>
      <c r="CQ52" s="13">
        <f t="shared" si="19"/>
        <v>3.3524209381786556</v>
      </c>
      <c r="CR52" s="14">
        <v>0.8</v>
      </c>
      <c r="CS52" s="14">
        <f t="shared" si="102"/>
        <v>0.68251505309935612</v>
      </c>
      <c r="CT52" s="14">
        <f t="shared" si="43"/>
        <v>-0.29907263519634247</v>
      </c>
      <c r="CU52" s="14">
        <f t="shared" si="103"/>
        <v>7.9453845181926594E-2</v>
      </c>
      <c r="CV52" s="14">
        <f t="shared" si="104"/>
        <v>-5.8951018693468131E-3</v>
      </c>
      <c r="CW52" s="14">
        <f t="shared" si="44"/>
        <v>8.3785581615823418E-2</v>
      </c>
      <c r="CX52" s="14">
        <f t="shared" si="45"/>
        <v>0.71472235874529633</v>
      </c>
      <c r="CY52" s="14">
        <f t="shared" si="46"/>
        <v>0.84615974037623887</v>
      </c>
      <c r="CZ52" s="14">
        <f t="shared" si="47"/>
        <v>4.6159740376238823E-2</v>
      </c>
      <c r="DA52" s="14">
        <v>0.85</v>
      </c>
      <c r="DB52" s="14">
        <f t="shared" si="48"/>
        <v>0.64236710879939407</v>
      </c>
      <c r="DC52" s="14">
        <f t="shared" si="49"/>
        <v>-0.28148012724361648</v>
      </c>
      <c r="DD52" s="14">
        <f t="shared" si="50"/>
        <v>7.038126078399036E-2</v>
      </c>
      <c r="DE52" s="14">
        <f t="shared" si="51"/>
        <v>-4.3535809153683836E-3</v>
      </c>
      <c r="DF52" s="14">
        <f t="shared" si="52"/>
        <v>7.2087652086578288E-2</v>
      </c>
      <c r="DG52" s="14">
        <f t="shared" si="105"/>
        <v>0.74266501001991958</v>
      </c>
      <c r="DH52" s="14">
        <f t="shared" si="106"/>
        <v>0.84679169131493337</v>
      </c>
      <c r="DI52" s="14">
        <f t="shared" si="107"/>
        <v>-3.2083086850666076E-3</v>
      </c>
      <c r="DJ52" s="14">
        <f t="shared" si="108"/>
        <v>-0.98736098122610993</v>
      </c>
      <c r="DK52" s="14">
        <f t="shared" si="109"/>
        <v>0.84675062237006515</v>
      </c>
      <c r="DL52" s="14">
        <f t="shared" si="53"/>
        <v>0.85</v>
      </c>
      <c r="DM52" s="14">
        <f t="shared" si="54"/>
        <v>0.64236710879939407</v>
      </c>
      <c r="DN52" s="14">
        <f t="shared" si="55"/>
        <v>-0.28148012724361648</v>
      </c>
      <c r="DO52" s="14">
        <f t="shared" si="56"/>
        <v>7.038126078399036E-2</v>
      </c>
      <c r="DP52" s="14">
        <f t="shared" si="57"/>
        <v>-4.3535809153683836E-3</v>
      </c>
      <c r="DQ52" s="14">
        <f t="shared" si="58"/>
        <v>7.2087652086578288E-2</v>
      </c>
      <c r="DR52" s="14">
        <f t="shared" si="59"/>
        <v>0.74266501001991958</v>
      </c>
      <c r="DS52" s="14">
        <f t="shared" si="60"/>
        <v>0.84679169131493337</v>
      </c>
      <c r="DT52" s="14">
        <f t="shared" si="61"/>
        <v>-3.2083086850666076E-3</v>
      </c>
      <c r="DU52" s="14">
        <f t="shared" si="62"/>
        <v>0.84675062237006515</v>
      </c>
      <c r="DV52" s="14">
        <f t="shared" si="63"/>
        <v>0.64483217142632931</v>
      </c>
      <c r="DW52" s="14">
        <f t="shared" si="64"/>
        <v>-0.28256029796280235</v>
      </c>
      <c r="DX52" s="14">
        <f t="shared" si="65"/>
        <v>7.0922468770463029E-2</v>
      </c>
      <c r="DY52" s="14">
        <f t="shared" si="66"/>
        <v>-4.4377581123580647E-3</v>
      </c>
      <c r="DZ52" s="14">
        <f t="shared" si="67"/>
        <v>7.2770062997565069E-2</v>
      </c>
      <c r="EA52" s="14">
        <f t="shared" si="68"/>
        <v>0.7409679184001059</v>
      </c>
      <c r="EB52" s="14">
        <f t="shared" si="69"/>
        <v>0.84672021102116912</v>
      </c>
      <c r="EC52" s="14">
        <f t="shared" si="70"/>
        <v>-3.0411348896031143E-5</v>
      </c>
      <c r="ED52" s="14">
        <f t="shared" si="71"/>
        <v>-0.97800185084499347</v>
      </c>
      <c r="EE52" s="14">
        <f t="shared" si="72"/>
        <v>0.84671952698014363</v>
      </c>
      <c r="EI52">
        <f t="shared" si="20"/>
        <v>2236.0647657651634</v>
      </c>
      <c r="ES52">
        <f t="shared" si="110"/>
        <v>7.4747951345195567</v>
      </c>
      <c r="ET52">
        <f t="shared" si="73"/>
        <v>0.11153480778958895</v>
      </c>
      <c r="EU52">
        <f t="shared" si="111"/>
        <v>1.3671990463649679</v>
      </c>
      <c r="EV52">
        <f t="shared" si="112"/>
        <v>1.7144934281463735E-2</v>
      </c>
    </row>
    <row r="53" spans="3:152">
      <c r="C53" s="4">
        <f t="shared" si="74"/>
        <v>2266.8432284071578</v>
      </c>
      <c r="D53" s="4">
        <f>Sheet8!D53</f>
        <v>2337.9476605819382</v>
      </c>
      <c r="E53" s="4">
        <f t="shared" si="21"/>
        <v>2333.1238215445674</v>
      </c>
      <c r="F53" s="4">
        <f t="shared" si="22"/>
        <v>4.8238390373708171</v>
      </c>
      <c r="G53" s="4">
        <f t="shared" si="115"/>
        <v>2302.395444494548</v>
      </c>
      <c r="I53" s="4">
        <f t="shared" si="1"/>
        <v>2302.395444494548</v>
      </c>
      <c r="M53">
        <f t="shared" si="23"/>
        <v>390.37178548156623</v>
      </c>
      <c r="O53">
        <f t="shared" si="24"/>
        <v>1.1843358862118769</v>
      </c>
      <c r="P53">
        <f t="shared" si="25"/>
        <v>6.4494879571592861E-3</v>
      </c>
      <c r="Q53">
        <f t="shared" si="26"/>
        <v>118.4335886211877</v>
      </c>
      <c r="R53">
        <f t="shared" si="75"/>
        <v>665.00460010796894</v>
      </c>
      <c r="S53">
        <f t="shared" si="27"/>
        <v>-90.532613998830811</v>
      </c>
      <c r="T53">
        <f t="shared" si="76"/>
        <v>0.77096282145184347</v>
      </c>
      <c r="U53">
        <f t="shared" si="28"/>
        <v>48.33</v>
      </c>
      <c r="V53">
        <f t="shared" si="29"/>
        <v>0.98694657184323076</v>
      </c>
      <c r="W53">
        <f t="shared" si="30"/>
        <v>47.699127817183339</v>
      </c>
      <c r="X53">
        <f t="shared" si="31"/>
        <v>56.491788814897419</v>
      </c>
      <c r="Y53">
        <f t="shared" si="2"/>
        <v>1.1843358862118769</v>
      </c>
      <c r="Z53">
        <f t="shared" si="32"/>
        <v>47.699127817183339</v>
      </c>
      <c r="AE53">
        <f t="shared" si="113"/>
        <v>0.44093193693815291</v>
      </c>
      <c r="AF53">
        <f t="shared" si="114"/>
        <v>0.64855793751813018</v>
      </c>
      <c r="AG53">
        <f t="shared" si="33"/>
        <v>1.2997942684525057</v>
      </c>
      <c r="AH53">
        <f t="shared" si="3"/>
        <v>0</v>
      </c>
      <c r="AI53">
        <f t="shared" si="4"/>
        <v>1.2997942684525057</v>
      </c>
      <c r="AJ53">
        <f t="shared" si="77"/>
        <v>1.2997942684525057</v>
      </c>
      <c r="AK53">
        <f t="shared" si="5"/>
        <v>0</v>
      </c>
      <c r="AL53">
        <f t="shared" si="6"/>
        <v>30</v>
      </c>
      <c r="AM53">
        <f t="shared" si="78"/>
        <v>30</v>
      </c>
      <c r="AO53">
        <f t="shared" si="79"/>
        <v>3.4518672331252591</v>
      </c>
      <c r="AQ53">
        <f t="shared" si="34"/>
        <v>0.84630523719856321</v>
      </c>
      <c r="AS53">
        <f t="shared" si="7"/>
        <v>0.35279507263176352</v>
      </c>
      <c r="AT53">
        <f t="shared" si="7"/>
        <v>-4.8028931117281438E-2</v>
      </c>
      <c r="AU53">
        <f t="shared" si="80"/>
        <v>0.30476614151448206</v>
      </c>
      <c r="AV53">
        <f t="shared" si="35"/>
        <v>1.157592739398839</v>
      </c>
      <c r="AW53">
        <f t="shared" si="81"/>
        <v>-0.157592739398839</v>
      </c>
      <c r="AX53">
        <f t="shared" si="8"/>
        <v>0.94739210073106739</v>
      </c>
      <c r="AY53">
        <f t="shared" si="82"/>
        <v>0.94739210073106739</v>
      </c>
      <c r="AZ53">
        <f t="shared" si="83"/>
        <v>0.76775663687962126</v>
      </c>
      <c r="BA53">
        <f t="shared" si="84"/>
        <v>-0.10452110442601183</v>
      </c>
      <c r="BB53">
        <f t="shared" si="9"/>
        <v>25.402066547797407</v>
      </c>
      <c r="BC53">
        <f t="shared" si="85"/>
        <v>6.0677033275307914E-3</v>
      </c>
      <c r="BD53">
        <f t="shared" si="86"/>
        <v>2.0720420592750428E-3</v>
      </c>
      <c r="BE53">
        <f t="shared" si="87"/>
        <v>0.94054269263425039</v>
      </c>
      <c r="BF53">
        <f t="shared" si="88"/>
        <v>2.2030281830925876E-3</v>
      </c>
      <c r="BG53">
        <f t="shared" si="36"/>
        <v>3.1674183690360907E-3</v>
      </c>
      <c r="BH53" t="e">
        <f t="shared" si="37"/>
        <v>#NUM!</v>
      </c>
      <c r="BI53" t="e">
        <f t="shared" si="89"/>
        <v>#NUM!</v>
      </c>
      <c r="BJ53" t="e">
        <f t="shared" si="90"/>
        <v>#NUM!</v>
      </c>
      <c r="BK53" t="e">
        <f t="shared" si="91"/>
        <v>#NUM!</v>
      </c>
      <c r="BL53" t="e">
        <f t="shared" si="92"/>
        <v>#NUM!</v>
      </c>
      <c r="BM53">
        <f t="shared" si="38"/>
        <v>-1.4802445570600906E-5</v>
      </c>
      <c r="BN53">
        <f t="shared" si="93"/>
        <v>1.0896359026278428</v>
      </c>
      <c r="BO53">
        <f t="shared" si="94"/>
        <v>1.0007913767976357</v>
      </c>
      <c r="BP53">
        <f t="shared" si="95"/>
        <v>1.0887742719311737</v>
      </c>
      <c r="BQ53">
        <f t="shared" si="39"/>
        <v>1</v>
      </c>
      <c r="BR53">
        <f t="shared" si="40"/>
        <v>1</v>
      </c>
      <c r="BS53">
        <f t="shared" si="41"/>
        <v>1</v>
      </c>
      <c r="BT53">
        <f t="shared" si="10"/>
        <v>16.828017262734967</v>
      </c>
      <c r="BU53">
        <f t="shared" si="11"/>
        <v>-0.36983336885449403</v>
      </c>
      <c r="BV53">
        <f t="shared" si="12"/>
        <v>31023.018312608936</v>
      </c>
      <c r="BW53">
        <f t="shared" si="13"/>
        <v>1.2997942684525057</v>
      </c>
      <c r="BX53">
        <f t="shared" si="14"/>
        <v>3150.5281386875208</v>
      </c>
      <c r="BY53">
        <f t="shared" si="96"/>
        <v>1.6187778227438283E-4</v>
      </c>
      <c r="BZ53">
        <f t="shared" si="97"/>
        <v>1.6013823009693167E-3</v>
      </c>
      <c r="CA53">
        <f t="shared" si="98"/>
        <v>-2.3651294119186375</v>
      </c>
      <c r="CB53">
        <f t="shared" si="99"/>
        <v>9.6138956750153675</v>
      </c>
      <c r="CC53">
        <f t="shared" si="100"/>
        <v>1.0819350489052772E-2</v>
      </c>
      <c r="CD53">
        <f t="shared" si="15"/>
        <v>47.699127817183339</v>
      </c>
      <c r="CE53" s="11">
        <f t="shared" si="16"/>
        <v>1697520791.0323708</v>
      </c>
      <c r="CF53" s="18">
        <f t="shared" si="42"/>
        <v>0.33140296568704691</v>
      </c>
      <c r="CG53" s="18">
        <f t="shared" si="17"/>
        <v>66.280593137409383</v>
      </c>
      <c r="CH53">
        <f t="shared" si="101"/>
        <v>7200</v>
      </c>
      <c r="CI53" s="4">
        <f t="shared" si="116"/>
        <v>2333.1238215445674</v>
      </c>
      <c r="CJ53" s="11"/>
      <c r="CK53" s="11"/>
      <c r="CL53" s="11"/>
      <c r="CM53" s="11"/>
      <c r="CN53" s="11"/>
      <c r="CO53" s="11"/>
      <c r="CP53" s="11"/>
      <c r="CQ53" s="13">
        <f t="shared" si="19"/>
        <v>3.4518672331252591</v>
      </c>
      <c r="CR53" s="14">
        <v>0.8</v>
      </c>
      <c r="CS53" s="14">
        <f t="shared" si="102"/>
        <v>0.70276119596973519</v>
      </c>
      <c r="CT53" s="14">
        <f t="shared" si="43"/>
        <v>-0.30794433300477814</v>
      </c>
      <c r="CU53" s="14">
        <f t="shared" si="103"/>
        <v>8.42376024661457E-2</v>
      </c>
      <c r="CV53" s="14">
        <f t="shared" si="104"/>
        <v>-6.822900043881714E-3</v>
      </c>
      <c r="CW53" s="14">
        <f t="shared" si="44"/>
        <v>9.0174805707928518E-2</v>
      </c>
      <c r="CX53" s="14">
        <f t="shared" si="45"/>
        <v>0.70041472978267472</v>
      </c>
      <c r="CY53" s="14">
        <f t="shared" si="46"/>
        <v>0.84627593167837323</v>
      </c>
      <c r="CZ53" s="14">
        <f t="shared" si="47"/>
        <v>4.6275931678373183E-2</v>
      </c>
      <c r="DA53" s="14">
        <v>0.85</v>
      </c>
      <c r="DB53" s="14">
        <f t="shared" si="48"/>
        <v>0.66142230208916264</v>
      </c>
      <c r="DC53" s="14">
        <f t="shared" si="49"/>
        <v>-0.28982996047508536</v>
      </c>
      <c r="DD53" s="14">
        <f t="shared" si="50"/>
        <v>7.4618775886966457E-2</v>
      </c>
      <c r="DE53" s="14">
        <f t="shared" si="51"/>
        <v>-5.0387674508160455E-3</v>
      </c>
      <c r="DF53" s="14">
        <f t="shared" si="52"/>
        <v>7.748301441600583E-2</v>
      </c>
      <c r="DG53" s="14">
        <f t="shared" si="105"/>
        <v>0.72948046361907271</v>
      </c>
      <c r="DH53" s="14">
        <f t="shared" si="106"/>
        <v>0.84634992814148824</v>
      </c>
      <c r="DI53" s="14">
        <f t="shared" si="107"/>
        <v>-3.6500718585117387E-3</v>
      </c>
      <c r="DJ53" s="14">
        <f t="shared" si="108"/>
        <v>-0.99852007073769977</v>
      </c>
      <c r="DK53" s="14">
        <f t="shared" si="109"/>
        <v>0.84634451828713353</v>
      </c>
      <c r="DL53" s="14">
        <f t="shared" si="53"/>
        <v>0.85</v>
      </c>
      <c r="DM53" s="14">
        <f t="shared" si="54"/>
        <v>0.66142230208916264</v>
      </c>
      <c r="DN53" s="14">
        <f t="shared" si="55"/>
        <v>-0.28982996047508536</v>
      </c>
      <c r="DO53" s="14">
        <f t="shared" si="56"/>
        <v>7.4618775886966457E-2</v>
      </c>
      <c r="DP53" s="14">
        <f t="shared" si="57"/>
        <v>-5.0387674508160455E-3</v>
      </c>
      <c r="DQ53" s="14">
        <f t="shared" si="58"/>
        <v>7.748301441600583E-2</v>
      </c>
      <c r="DR53" s="14">
        <f t="shared" si="59"/>
        <v>0.72948046361907271</v>
      </c>
      <c r="DS53" s="14">
        <f t="shared" si="60"/>
        <v>0.84634992814148824</v>
      </c>
      <c r="DT53" s="14">
        <f t="shared" si="61"/>
        <v>-3.6500718585117387E-3</v>
      </c>
      <c r="DU53" s="14">
        <f t="shared" si="62"/>
        <v>0.84634451828713353</v>
      </c>
      <c r="DV53" s="14">
        <f t="shared" si="63"/>
        <v>0.66427907858800761</v>
      </c>
      <c r="DW53" s="14">
        <f t="shared" si="64"/>
        <v>-0.2910817770786851</v>
      </c>
      <c r="DX53" s="14">
        <f t="shared" si="65"/>
        <v>7.5264745998780053E-2</v>
      </c>
      <c r="DY53" s="14">
        <f t="shared" si="66"/>
        <v>-5.1485272481714027E-3</v>
      </c>
      <c r="DZ53" s="14">
        <f t="shared" si="67"/>
        <v>7.8316014070684406E-2</v>
      </c>
      <c r="EA53" s="14">
        <f t="shared" si="68"/>
        <v>0.72749126523815721</v>
      </c>
      <c r="EB53" s="14">
        <f t="shared" si="69"/>
        <v>0.84630571233295793</v>
      </c>
      <c r="EC53" s="14">
        <f t="shared" si="70"/>
        <v>-3.8805954175602508E-5</v>
      </c>
      <c r="ED53" s="14">
        <f t="shared" si="71"/>
        <v>-0.9879042457319146</v>
      </c>
      <c r="EE53" s="14">
        <f t="shared" si="72"/>
        <v>0.84630523719856321</v>
      </c>
      <c r="EI53">
        <f t="shared" si="20"/>
        <v>2302.395444494548</v>
      </c>
      <c r="ES53">
        <f t="shared" si="110"/>
        <v>7.7002206847244024</v>
      </c>
      <c r="ET53">
        <f t="shared" si="73"/>
        <v>0.11489848464768064</v>
      </c>
      <c r="EU53">
        <f t="shared" si="111"/>
        <v>1.3839303966116629</v>
      </c>
      <c r="EV53">
        <f t="shared" si="112"/>
        <v>1.7354748573817452E-2</v>
      </c>
    </row>
    <row r="54" spans="3:152">
      <c r="C54" s="4">
        <f t="shared" si="74"/>
        <v>2333.1238215445674</v>
      </c>
      <c r="D54" s="4">
        <f>Sheet8!D54</f>
        <v>2404.0927446773385</v>
      </c>
      <c r="E54" s="4">
        <f t="shared" si="21"/>
        <v>2399.3088667521833</v>
      </c>
      <c r="F54" s="4">
        <f t="shared" si="22"/>
        <v>4.7838779251551387</v>
      </c>
      <c r="G54" s="4">
        <f t="shared" si="115"/>
        <v>2368.6082831109529</v>
      </c>
      <c r="I54" s="4">
        <f t="shared" si="1"/>
        <v>2368.6082831109529</v>
      </c>
      <c r="M54">
        <f t="shared" si="23"/>
        <v>402.66650585712472</v>
      </c>
      <c r="O54">
        <f t="shared" si="24"/>
        <v>1.1826351358708322</v>
      </c>
      <c r="P54">
        <f t="shared" si="25"/>
        <v>6.2681100917627566E-3</v>
      </c>
      <c r="Q54">
        <f t="shared" si="26"/>
        <v>118.26351358708322</v>
      </c>
      <c r="R54">
        <f t="shared" si="75"/>
        <v>664.04962879147229</v>
      </c>
      <c r="S54">
        <f t="shared" si="27"/>
        <v>-95.693046603720148</v>
      </c>
      <c r="T54">
        <f t="shared" si="76"/>
        <v>0.76973334941428762</v>
      </c>
      <c r="U54">
        <f t="shared" si="28"/>
        <v>48.33</v>
      </c>
      <c r="V54">
        <f t="shared" si="29"/>
        <v>0.98552927989236028</v>
      </c>
      <c r="W54">
        <f t="shared" si="30"/>
        <v>47.630630097197773</v>
      </c>
      <c r="X54">
        <f t="shared" si="31"/>
        <v>56.329656696612844</v>
      </c>
      <c r="Y54">
        <f t="shared" si="2"/>
        <v>1.1826351358708322</v>
      </c>
      <c r="Z54">
        <f t="shared" si="32"/>
        <v>47.630630097197773</v>
      </c>
      <c r="AE54">
        <f t="shared" si="113"/>
        <v>0.43534443998031563</v>
      </c>
      <c r="AF54">
        <f t="shared" si="114"/>
        <v>0.6436449359086005</v>
      </c>
      <c r="AG54">
        <f t="shared" si="33"/>
        <v>1.2728565188273591</v>
      </c>
      <c r="AH54">
        <f t="shared" si="3"/>
        <v>0</v>
      </c>
      <c r="AI54">
        <f t="shared" si="4"/>
        <v>1.2728565188273591</v>
      </c>
      <c r="AJ54">
        <f t="shared" si="77"/>
        <v>1.2728565188273591</v>
      </c>
      <c r="AK54">
        <f t="shared" si="5"/>
        <v>0</v>
      </c>
      <c r="AL54">
        <f t="shared" si="6"/>
        <v>30</v>
      </c>
      <c r="AM54">
        <f t="shared" si="78"/>
        <v>30</v>
      </c>
      <c r="AO54">
        <f t="shared" si="79"/>
        <v>3.5511368562383101</v>
      </c>
      <c r="AQ54">
        <f t="shared" si="34"/>
        <v>0.84615852517956347</v>
      </c>
      <c r="AS54">
        <f t="shared" si="7"/>
        <v>0.35228844579803936</v>
      </c>
      <c r="AT54">
        <f t="shared" si="7"/>
        <v>-5.0766619240578133E-2</v>
      </c>
      <c r="AU54">
        <f t="shared" si="80"/>
        <v>0.30152182655746124</v>
      </c>
      <c r="AV54">
        <f t="shared" si="35"/>
        <v>1.1683679746179287</v>
      </c>
      <c r="AW54">
        <f t="shared" si="81"/>
        <v>-0.16836797461792874</v>
      </c>
      <c r="AX54">
        <f t="shared" si="8"/>
        <v>0.95000976985605901</v>
      </c>
      <c r="AY54">
        <f t="shared" si="82"/>
        <v>0.95000976985605901</v>
      </c>
      <c r="AZ54">
        <f t="shared" si="83"/>
        <v>0.76637872553010322</v>
      </c>
      <c r="BA54">
        <f t="shared" si="84"/>
        <v>-0.11043920803287048</v>
      </c>
      <c r="BB54">
        <f t="shared" si="9"/>
        <v>25.383820839329363</v>
      </c>
      <c r="BC54">
        <f t="shared" si="85"/>
        <v>5.9440875803647682E-3</v>
      </c>
      <c r="BD54">
        <f t="shared" si="86"/>
        <v>2.0689810467073386E-3</v>
      </c>
      <c r="BE54">
        <f t="shared" si="87"/>
        <v>0.94172666684137085</v>
      </c>
      <c r="BF54">
        <f t="shared" si="88"/>
        <v>2.197008027442689E-3</v>
      </c>
      <c r="BG54">
        <f t="shared" si="36"/>
        <v>3.1530937425003104E-3</v>
      </c>
      <c r="BH54" t="e">
        <f t="shared" si="37"/>
        <v>#NUM!</v>
      </c>
      <c r="BI54" t="e">
        <f t="shared" si="89"/>
        <v>#NUM!</v>
      </c>
      <c r="BJ54" t="e">
        <f t="shared" si="90"/>
        <v>#NUM!</v>
      </c>
      <c r="BK54" t="e">
        <f t="shared" si="91"/>
        <v>#NUM!</v>
      </c>
      <c r="BL54" t="e">
        <f t="shared" si="92"/>
        <v>#NUM!</v>
      </c>
      <c r="BM54">
        <f t="shared" si="38"/>
        <v>-1.5542600803744406E-5</v>
      </c>
      <c r="BN54">
        <f t="shared" si="93"/>
        <v>1.0896877269241747</v>
      </c>
      <c r="BO54">
        <f t="shared" si="94"/>
        <v>1.0008309648645461</v>
      </c>
      <c r="BP54">
        <f t="shared" si="95"/>
        <v>1.0887829865172631</v>
      </c>
      <c r="BQ54">
        <f t="shared" si="39"/>
        <v>1</v>
      </c>
      <c r="BR54">
        <f t="shared" si="40"/>
        <v>1</v>
      </c>
      <c r="BS54">
        <f t="shared" si="41"/>
        <v>1</v>
      </c>
      <c r="BT54">
        <f t="shared" si="10"/>
        <v>16.779720649323121</v>
      </c>
      <c r="BU54">
        <f t="shared" si="11"/>
        <v>-0.40222289750662676</v>
      </c>
      <c r="BV54">
        <f t="shared" si="12"/>
        <v>30870.928162264019</v>
      </c>
      <c r="BW54">
        <f t="shared" si="13"/>
        <v>1.2728565188273591</v>
      </c>
      <c r="BX54">
        <f t="shared" si="14"/>
        <v>3201.431156728474</v>
      </c>
      <c r="BY54">
        <f t="shared" si="96"/>
        <v>1.6187778227438283E-4</v>
      </c>
      <c r="BZ54">
        <f t="shared" si="97"/>
        <v>1.5759201910047207E-3</v>
      </c>
      <c r="CA54">
        <f t="shared" si="98"/>
        <v>-2.3712436830146708</v>
      </c>
      <c r="CB54">
        <f t="shared" si="99"/>
        <v>9.6362901701539165</v>
      </c>
      <c r="CC54">
        <f t="shared" si="100"/>
        <v>1.0769121127916635E-2</v>
      </c>
      <c r="CD54">
        <f t="shared" si="15"/>
        <v>47.630630097197773</v>
      </c>
      <c r="CE54" s="11">
        <f t="shared" si="16"/>
        <v>1675519787.9520075</v>
      </c>
      <c r="CF54" s="18">
        <f t="shared" si="42"/>
        <v>0.33092522603808089</v>
      </c>
      <c r="CG54" s="18">
        <f t="shared" si="17"/>
        <v>66.185045207616184</v>
      </c>
      <c r="CH54">
        <f t="shared" si="101"/>
        <v>7400</v>
      </c>
      <c r="CI54" s="4">
        <f t="shared" si="116"/>
        <v>2399.3088667521833</v>
      </c>
      <c r="CJ54" s="11"/>
      <c r="CK54" s="11"/>
      <c r="CL54" s="11"/>
      <c r="CM54" s="11"/>
      <c r="CN54" s="11"/>
      <c r="CO54" s="11"/>
      <c r="CP54" s="11"/>
      <c r="CQ54" s="13">
        <f t="shared" si="19"/>
        <v>3.5511368562383101</v>
      </c>
      <c r="CR54" s="14">
        <v>0.8</v>
      </c>
      <c r="CS54" s="14">
        <f t="shared" si="102"/>
        <v>0.72297137044948501</v>
      </c>
      <c r="CT54" s="14">
        <f t="shared" si="43"/>
        <v>-0.3168002697522373</v>
      </c>
      <c r="CU54" s="14">
        <f t="shared" si="103"/>
        <v>8.915232024247749E-2</v>
      </c>
      <c r="CV54" s="14">
        <f t="shared" si="104"/>
        <v>-7.8620470919091717E-3</v>
      </c>
      <c r="CW54" s="14">
        <f t="shared" si="44"/>
        <v>9.6897993953638878E-2</v>
      </c>
      <c r="CX54" s="14">
        <f t="shared" si="45"/>
        <v>0.6860136445805084</v>
      </c>
      <c r="CY54" s="14">
        <f t="shared" si="46"/>
        <v>0.84668744356682524</v>
      </c>
      <c r="CZ54" s="14">
        <f t="shared" si="47"/>
        <v>4.6687443566825193E-2</v>
      </c>
      <c r="DA54" s="14">
        <v>0.85</v>
      </c>
      <c r="DB54" s="14">
        <f t="shared" si="48"/>
        <v>0.68044364277598601</v>
      </c>
      <c r="DC54" s="14">
        <f t="shared" si="49"/>
        <v>-0.29816495976681162</v>
      </c>
      <c r="DD54" s="14">
        <f t="shared" si="50"/>
        <v>7.897229751582785E-2</v>
      </c>
      <c r="DE54" s="14">
        <f t="shared" si="51"/>
        <v>-5.8061860394714128E-3</v>
      </c>
      <c r="DF54" s="14">
        <f t="shared" si="52"/>
        <v>8.3150883332210157E-2</v>
      </c>
      <c r="DG54" s="14">
        <f t="shared" si="105"/>
        <v>0.71617870135300898</v>
      </c>
      <c r="DH54" s="14">
        <f t="shared" si="106"/>
        <v>0.84616441542970533</v>
      </c>
      <c r="DI54" s="14">
        <f t="shared" si="107"/>
        <v>-3.8355845702946478E-3</v>
      </c>
      <c r="DJ54" s="14">
        <f t="shared" si="108"/>
        <v>-1.0104605627423981</v>
      </c>
      <c r="DK54" s="14">
        <f t="shared" si="109"/>
        <v>0.84620412244503151</v>
      </c>
      <c r="DL54" s="14">
        <f t="shared" si="53"/>
        <v>0.85</v>
      </c>
      <c r="DM54" s="14">
        <f t="shared" si="54"/>
        <v>0.68044364277598601</v>
      </c>
      <c r="DN54" s="14">
        <f t="shared" si="55"/>
        <v>-0.29816495976681162</v>
      </c>
      <c r="DO54" s="14">
        <f t="shared" si="56"/>
        <v>7.897229751582785E-2</v>
      </c>
      <c r="DP54" s="14">
        <f t="shared" si="57"/>
        <v>-5.8061860394714128E-3</v>
      </c>
      <c r="DQ54" s="14">
        <f t="shared" si="58"/>
        <v>8.3150883332210157E-2</v>
      </c>
      <c r="DR54" s="14">
        <f t="shared" si="59"/>
        <v>0.71617870135300898</v>
      </c>
      <c r="DS54" s="14">
        <f t="shared" si="60"/>
        <v>0.84616441542970533</v>
      </c>
      <c r="DT54" s="14">
        <f t="shared" si="61"/>
        <v>-3.8355845702946478E-3</v>
      </c>
      <c r="DU54" s="14">
        <f t="shared" si="62"/>
        <v>0.84620412244503151</v>
      </c>
      <c r="DV54" s="14">
        <f t="shared" si="63"/>
        <v>0.68349595684835351</v>
      </c>
      <c r="DW54" s="14">
        <f t="shared" si="64"/>
        <v>-0.29950245937055581</v>
      </c>
      <c r="DX54" s="14">
        <f t="shared" si="65"/>
        <v>7.9682389824528799E-2</v>
      </c>
      <c r="DY54" s="14">
        <f t="shared" si="66"/>
        <v>-5.9375857133546405E-3</v>
      </c>
      <c r="DZ54" s="14">
        <f t="shared" si="67"/>
        <v>8.408735374732848E-2</v>
      </c>
      <c r="EA54" s="14">
        <f t="shared" si="68"/>
        <v>0.71403220879473583</v>
      </c>
      <c r="EB54" s="14">
        <f t="shared" si="69"/>
        <v>0.84615859509523694</v>
      </c>
      <c r="EC54" s="14">
        <f t="shared" si="70"/>
        <v>-4.5527349794571847E-5</v>
      </c>
      <c r="ED54" s="14">
        <f t="shared" si="71"/>
        <v>-0.99846666959507979</v>
      </c>
      <c r="EE54" s="14">
        <f t="shared" si="72"/>
        <v>0.84615852517956347</v>
      </c>
      <c r="EI54">
        <f t="shared" si="20"/>
        <v>2368.6082831109529</v>
      </c>
      <c r="ES54">
        <f t="shared" si="110"/>
        <v>7.9229797753624505</v>
      </c>
      <c r="ET54">
        <f t="shared" si="73"/>
        <v>0.11822237405341955</v>
      </c>
      <c r="EU54">
        <f t="shared" si="111"/>
        <v>1.4008047616490642</v>
      </c>
      <c r="EV54">
        <f t="shared" si="112"/>
        <v>1.756635629865962E-2</v>
      </c>
    </row>
    <row r="55" spans="3:152">
      <c r="C55" s="4">
        <f t="shared" si="74"/>
        <v>2399.3088667521833</v>
      </c>
      <c r="D55" s="4">
        <f>Sheet8!D55</f>
        <v>2470.1045915158275</v>
      </c>
      <c r="E55" s="4">
        <f t="shared" si="21"/>
        <v>2465.3986743508235</v>
      </c>
      <c r="F55" s="4">
        <f t="shared" si="22"/>
        <v>4.7059171650039389</v>
      </c>
      <c r="G55" s="4">
        <f t="shared" si="115"/>
        <v>2434.7067291340054</v>
      </c>
      <c r="I55" s="4">
        <f t="shared" si="1"/>
        <v>2434.7067291340054</v>
      </c>
      <c r="M55">
        <f t="shared" si="23"/>
        <v>414.97215222738021</v>
      </c>
      <c r="O55">
        <f t="shared" si="24"/>
        <v>1.180939759847754</v>
      </c>
      <c r="P55">
        <f t="shared" si="25"/>
        <v>6.098763388842153E-3</v>
      </c>
      <c r="Q55">
        <f t="shared" si="26"/>
        <v>118.0939759847754</v>
      </c>
      <c r="R55">
        <f t="shared" si="75"/>
        <v>663.09767515451392</v>
      </c>
      <c r="S55">
        <f t="shared" si="27"/>
        <v>-100.61261221828408</v>
      </c>
      <c r="T55">
        <f t="shared" si="76"/>
        <v>0.76850278477726208</v>
      </c>
      <c r="U55">
        <f t="shared" si="28"/>
        <v>48.33</v>
      </c>
      <c r="V55">
        <f t="shared" si="29"/>
        <v>0.98411646653979501</v>
      </c>
      <c r="W55">
        <f t="shared" si="30"/>
        <v>47.562348827868291</v>
      </c>
      <c r="X55">
        <f t="shared" si="31"/>
        <v>56.168268802577884</v>
      </c>
      <c r="Y55">
        <f t="shared" si="2"/>
        <v>1.180939759847754</v>
      </c>
      <c r="Z55">
        <f t="shared" si="32"/>
        <v>47.562348827868291</v>
      </c>
      <c r="AE55">
        <f t="shared" si="113"/>
        <v>0.42995553767751254</v>
      </c>
      <c r="AF55">
        <f t="shared" si="114"/>
        <v>0.63887186020547826</v>
      </c>
      <c r="AG55">
        <f t="shared" si="33"/>
        <v>1.2471384763810058</v>
      </c>
      <c r="AH55">
        <f t="shared" si="3"/>
        <v>0</v>
      </c>
      <c r="AI55">
        <f t="shared" si="4"/>
        <v>1.2471384763810058</v>
      </c>
      <c r="AJ55">
        <f t="shared" si="77"/>
        <v>1.2471384763810058</v>
      </c>
      <c r="AK55">
        <f t="shared" si="5"/>
        <v>0</v>
      </c>
      <c r="AL55">
        <f t="shared" si="6"/>
        <v>30</v>
      </c>
      <c r="AM55">
        <f t="shared" si="78"/>
        <v>30</v>
      </c>
      <c r="AO55">
        <f t="shared" si="79"/>
        <v>3.6502349762129018</v>
      </c>
      <c r="AQ55">
        <f t="shared" si="34"/>
        <v>0.8462726696802747</v>
      </c>
      <c r="AS55">
        <f t="shared" si="7"/>
        <v>0.35178341988928885</v>
      </c>
      <c r="AT55">
        <f t="shared" si="7"/>
        <v>-5.3376523755561976E-2</v>
      </c>
      <c r="AU55">
        <f t="shared" si="80"/>
        <v>0.2984068961337269</v>
      </c>
      <c r="AV55">
        <f t="shared" si="35"/>
        <v>1.1788716160622574</v>
      </c>
      <c r="AW55">
        <f t="shared" si="81"/>
        <v>-0.17887161606225743</v>
      </c>
      <c r="AX55">
        <f t="shared" si="8"/>
        <v>0.95249668403145249</v>
      </c>
      <c r="AY55">
        <f t="shared" si="82"/>
        <v>0.95249668403145249</v>
      </c>
      <c r="AZ55">
        <f t="shared" si="83"/>
        <v>0.76500566129709424</v>
      </c>
      <c r="BA55">
        <f t="shared" si="84"/>
        <v>-0.11607523420579223</v>
      </c>
      <c r="BB55">
        <f t="shared" si="9"/>
        <v>25.36561972458162</v>
      </c>
      <c r="BC55">
        <f t="shared" si="85"/>
        <v>5.8260765286494041E-3</v>
      </c>
      <c r="BD55">
        <f t="shared" si="86"/>
        <v>2.0660424206862533E-3</v>
      </c>
      <c r="BE55">
        <f t="shared" si="87"/>
        <v>0.94285806688107898</v>
      </c>
      <c r="BF55">
        <f t="shared" si="88"/>
        <v>2.1912549653635613E-3</v>
      </c>
      <c r="BG55">
        <f t="shared" si="36"/>
        <v>3.1392027118032355E-3</v>
      </c>
      <c r="BH55" t="e">
        <f t="shared" si="37"/>
        <v>#NUM!</v>
      </c>
      <c r="BI55" t="e">
        <f t="shared" si="89"/>
        <v>#NUM!</v>
      </c>
      <c r="BJ55" t="e">
        <f t="shared" si="90"/>
        <v>#NUM!</v>
      </c>
      <c r="BK55" t="e">
        <f t="shared" si="91"/>
        <v>#NUM!</v>
      </c>
      <c r="BL55" t="e">
        <f t="shared" si="92"/>
        <v>#NUM!</v>
      </c>
      <c r="BM55">
        <f t="shared" si="38"/>
        <v>-1.6236678727450706E-5</v>
      </c>
      <c r="BN55">
        <f t="shared" si="93"/>
        <v>1.0897363272971519</v>
      </c>
      <c r="BO55">
        <f t="shared" si="94"/>
        <v>1.0008680899442077</v>
      </c>
      <c r="BP55">
        <f t="shared" si="95"/>
        <v>1.0887911586409933</v>
      </c>
      <c r="BQ55">
        <f t="shared" si="39"/>
        <v>1</v>
      </c>
      <c r="BR55">
        <f t="shared" si="40"/>
        <v>1</v>
      </c>
      <c r="BS55">
        <f t="shared" si="41"/>
        <v>1</v>
      </c>
      <c r="BT55">
        <f t="shared" si="10"/>
        <v>16.731645728634817</v>
      </c>
      <c r="BU55">
        <f t="shared" si="11"/>
        <v>-0.43464210841897527</v>
      </c>
      <c r="BV55">
        <f t="shared" si="12"/>
        <v>30719.199943962052</v>
      </c>
      <c r="BW55">
        <f t="shared" si="13"/>
        <v>1.2471384763810058</v>
      </c>
      <c r="BX55">
        <f t="shared" si="14"/>
        <v>3251.3906590146712</v>
      </c>
      <c r="BY55">
        <f t="shared" si="96"/>
        <v>1.6187778227438283E-4</v>
      </c>
      <c r="BZ55">
        <f t="shared" si="97"/>
        <v>1.5517052637190451E-3</v>
      </c>
      <c r="CA55">
        <f t="shared" si="98"/>
        <v>-2.3771489677157973</v>
      </c>
      <c r="CB55">
        <f t="shared" si="99"/>
        <v>9.6579259181649171</v>
      </c>
      <c r="CC55">
        <f t="shared" si="100"/>
        <v>1.0720925063628393E-2</v>
      </c>
      <c r="CD55">
        <f t="shared" si="15"/>
        <v>47.562348827868291</v>
      </c>
      <c r="CE55" s="11">
        <f t="shared" si="16"/>
        <v>1654036236.9142079</v>
      </c>
      <c r="CF55" s="18">
        <f t="shared" si="42"/>
        <v>0.33044903799320174</v>
      </c>
      <c r="CG55" s="18">
        <f t="shared" si="17"/>
        <v>66.089807598640348</v>
      </c>
      <c r="CH55">
        <f t="shared" si="101"/>
        <v>7600</v>
      </c>
      <c r="CI55" s="4">
        <f t="shared" si="116"/>
        <v>2465.3986743508235</v>
      </c>
      <c r="CJ55" s="11"/>
      <c r="CK55" s="11"/>
      <c r="CL55" s="11"/>
      <c r="CM55" s="11"/>
      <c r="CN55" s="11"/>
      <c r="CO55" s="11"/>
      <c r="CP55" s="11"/>
      <c r="CQ55" s="13">
        <f t="shared" si="19"/>
        <v>3.6502349762129018</v>
      </c>
      <c r="CR55" s="14">
        <v>0.8</v>
      </c>
      <c r="CS55" s="14">
        <f t="shared" si="102"/>
        <v>0.74314662882657023</v>
      </c>
      <c r="CT55" s="14">
        <f t="shared" si="43"/>
        <v>-0.32564090654288635</v>
      </c>
      <c r="CU55" s="14">
        <f t="shared" si="103"/>
        <v>9.4197521344975527E-2</v>
      </c>
      <c r="CV55" s="14">
        <f t="shared" si="104"/>
        <v>-9.0219975060334828E-3</v>
      </c>
      <c r="CW55" s="14">
        <f t="shared" si="44"/>
        <v>0.10396735600472627</v>
      </c>
      <c r="CX55" s="14">
        <f t="shared" si="45"/>
        <v>0.67153815538680361</v>
      </c>
      <c r="CY55" s="14">
        <f t="shared" si="46"/>
        <v>0.84739665877997961</v>
      </c>
      <c r="CZ55" s="14">
        <f t="shared" si="47"/>
        <v>4.7396658779979561E-2</v>
      </c>
      <c r="DA55" s="14">
        <v>0.85</v>
      </c>
      <c r="DB55" s="14">
        <f t="shared" si="48"/>
        <v>0.69943212124853671</v>
      </c>
      <c r="DC55" s="14">
        <f t="shared" si="49"/>
        <v>-0.30648555909918718</v>
      </c>
      <c r="DD55" s="14">
        <f t="shared" si="50"/>
        <v>8.3441402990704974E-2</v>
      </c>
      <c r="DE55" s="14">
        <f t="shared" si="51"/>
        <v>-6.662818901401032E-3</v>
      </c>
      <c r="DF55" s="14">
        <f t="shared" si="52"/>
        <v>8.9100801221173087E-2</v>
      </c>
      <c r="DG55" s="14">
        <f t="shared" si="105"/>
        <v>0.70277603982577275</v>
      </c>
      <c r="DH55" s="14">
        <f t="shared" si="106"/>
        <v>0.84623657102043826</v>
      </c>
      <c r="DI55" s="14">
        <f t="shared" si="107"/>
        <v>-3.7634289795617226E-3</v>
      </c>
      <c r="DJ55" s="14">
        <f t="shared" si="108"/>
        <v>-1.023201755190827</v>
      </c>
      <c r="DK55" s="14">
        <f t="shared" si="109"/>
        <v>0.84632190918314065</v>
      </c>
      <c r="DL55" s="14">
        <f t="shared" si="53"/>
        <v>0.85</v>
      </c>
      <c r="DM55" s="14">
        <f t="shared" si="54"/>
        <v>0.69943212124853671</v>
      </c>
      <c r="DN55" s="14">
        <f t="shared" si="55"/>
        <v>-0.30648555909918718</v>
      </c>
      <c r="DO55" s="14">
        <f t="shared" si="56"/>
        <v>8.3441402990704974E-2</v>
      </c>
      <c r="DP55" s="14">
        <f t="shared" si="57"/>
        <v>-6.662818901401032E-3</v>
      </c>
      <c r="DQ55" s="14">
        <f t="shared" si="58"/>
        <v>8.9100801221173101E-2</v>
      </c>
      <c r="DR55" s="14">
        <f t="shared" si="59"/>
        <v>0.70277603982577275</v>
      </c>
      <c r="DS55" s="14">
        <f t="shared" si="60"/>
        <v>0.84623657102043837</v>
      </c>
      <c r="DT55" s="14">
        <f t="shared" si="61"/>
        <v>-3.7634289795616116E-3</v>
      </c>
      <c r="DU55" s="14">
        <f t="shared" si="62"/>
        <v>0.84632190918314065</v>
      </c>
      <c r="DV55" s="14">
        <f t="shared" si="63"/>
        <v>0.70247183324732421</v>
      </c>
      <c r="DW55" s="14">
        <f t="shared" si="64"/>
        <v>-0.30781753657512279</v>
      </c>
      <c r="DX55" s="14">
        <f t="shared" si="65"/>
        <v>8.4168246890294215E-2</v>
      </c>
      <c r="DY55" s="14">
        <f t="shared" si="66"/>
        <v>-6.8088649222975521E-3</v>
      </c>
      <c r="DZ55" s="14">
        <f t="shared" si="67"/>
        <v>9.0081082798894416E-2</v>
      </c>
      <c r="EA55" s="14">
        <f t="shared" si="68"/>
        <v>0.70062010362572447</v>
      </c>
      <c r="EB55" s="14">
        <f t="shared" si="69"/>
        <v>0.8462721928027479</v>
      </c>
      <c r="EC55" s="14">
        <f t="shared" si="70"/>
        <v>-4.9716380392750281E-5</v>
      </c>
      <c r="ED55" s="14">
        <f t="shared" si="71"/>
        <v>-1.0096848566506993</v>
      </c>
      <c r="EE55" s="14">
        <f t="shared" si="72"/>
        <v>0.8462726696802747</v>
      </c>
      <c r="EI55">
        <f t="shared" si="20"/>
        <v>2434.7067291340054</v>
      </c>
      <c r="ES55">
        <f t="shared" si="110"/>
        <v>8.1429452095722965</v>
      </c>
      <c r="ET55">
        <f t="shared" si="73"/>
        <v>0.12150457804475684</v>
      </c>
      <c r="EU55">
        <f t="shared" si="111"/>
        <v>1.4178046163915785</v>
      </c>
      <c r="EV55">
        <f t="shared" si="112"/>
        <v>1.7779537688106722E-2</v>
      </c>
    </row>
    <row r="56" spans="3:152">
      <c r="C56" s="4">
        <f t="shared" si="74"/>
        <v>2465.3986743508235</v>
      </c>
      <c r="D56" s="4">
        <f>Sheet8!D56</f>
        <v>2535.9885972588354</v>
      </c>
      <c r="E56" s="4">
        <f t="shared" si="21"/>
        <v>2531.3935491778448</v>
      </c>
      <c r="F56" s="4">
        <f t="shared" si="22"/>
        <v>4.5950480809906367</v>
      </c>
      <c r="G56" s="4">
        <f t="shared" si="115"/>
        <v>2500.6936358048297</v>
      </c>
      <c r="I56" s="4">
        <f t="shared" si="1"/>
        <v>2500.6936358048297</v>
      </c>
      <c r="M56">
        <f t="shared" si="23"/>
        <v>427.28830099189042</v>
      </c>
      <c r="O56">
        <f t="shared" si="24"/>
        <v>1.1792496689994978</v>
      </c>
      <c r="P56">
        <f t="shared" si="25"/>
        <v>5.9404132148568453E-3</v>
      </c>
      <c r="Q56">
        <f t="shared" si="26"/>
        <v>117.92496689994978</v>
      </c>
      <c r="R56">
        <f t="shared" si="75"/>
        <v>662.14868914321801</v>
      </c>
      <c r="S56">
        <f t="shared" si="27"/>
        <v>-105.31657660517438</v>
      </c>
      <c r="T56">
        <f t="shared" si="76"/>
        <v>0.76727116990081101</v>
      </c>
      <c r="U56">
        <f t="shared" si="28"/>
        <v>48.33</v>
      </c>
      <c r="V56">
        <f t="shared" si="29"/>
        <v>0.98270805749958157</v>
      </c>
      <c r="W56">
        <f t="shared" si="30"/>
        <v>47.494280418954773</v>
      </c>
      <c r="X56">
        <f t="shared" si="31"/>
        <v>56.007614463421746</v>
      </c>
      <c r="Y56">
        <f t="shared" si="2"/>
        <v>1.1792496689994978</v>
      </c>
      <c r="Z56">
        <f t="shared" si="32"/>
        <v>47.494280418954773</v>
      </c>
      <c r="AE56">
        <f t="shared" si="113"/>
        <v>0.42475391010880376</v>
      </c>
      <c r="AF56">
        <f t="shared" si="114"/>
        <v>0.63423199646370365</v>
      </c>
      <c r="AG56">
        <f t="shared" si="33"/>
        <v>1.2225584557818934</v>
      </c>
      <c r="AH56">
        <f t="shared" si="3"/>
        <v>0</v>
      </c>
      <c r="AI56">
        <f t="shared" si="4"/>
        <v>1.2225584557818934</v>
      </c>
      <c r="AJ56">
        <f t="shared" si="77"/>
        <v>1.2225584557818934</v>
      </c>
      <c r="AK56">
        <f t="shared" si="5"/>
        <v>0</v>
      </c>
      <c r="AL56">
        <f t="shared" si="6"/>
        <v>30</v>
      </c>
      <c r="AM56">
        <f t="shared" si="78"/>
        <v>30</v>
      </c>
      <c r="AO56">
        <f t="shared" si="79"/>
        <v>3.7491658707718587</v>
      </c>
      <c r="AQ56">
        <f t="shared" si="34"/>
        <v>0.84664046052909048</v>
      </c>
      <c r="AS56">
        <f t="shared" si="7"/>
        <v>0.3512799683511682</v>
      </c>
      <c r="AT56">
        <f t="shared" si="7"/>
        <v>-5.5872048534278913E-2</v>
      </c>
      <c r="AU56">
        <f t="shared" si="80"/>
        <v>0.2954079198168893</v>
      </c>
      <c r="AV56">
        <f t="shared" si="35"/>
        <v>1.1891352424434376</v>
      </c>
      <c r="AW56">
        <f t="shared" si="81"/>
        <v>-0.1891352424434376</v>
      </c>
      <c r="AX56">
        <f t="shared" si="8"/>
        <v>0.95486662133830702</v>
      </c>
      <c r="AY56">
        <f t="shared" si="82"/>
        <v>0.95486662133830702</v>
      </c>
      <c r="AZ56">
        <f t="shared" si="83"/>
        <v>0.76363736787015912</v>
      </c>
      <c r="BA56">
        <f t="shared" si="84"/>
        <v>-0.12145863107564996</v>
      </c>
      <c r="BB56">
        <f t="shared" si="9"/>
        <v>25.347462341571017</v>
      </c>
      <c r="BC56">
        <f t="shared" si="85"/>
        <v>5.7132948298240826E-3</v>
      </c>
      <c r="BD56">
        <f t="shared" si="86"/>
        <v>2.0632189968145071E-3</v>
      </c>
      <c r="BE56">
        <f t="shared" si="87"/>
        <v>0.94394033965404611</v>
      </c>
      <c r="BF56">
        <f t="shared" si="88"/>
        <v>2.1857514825255548E-3</v>
      </c>
      <c r="BG56">
        <f t="shared" si="36"/>
        <v>3.125717701356188E-3</v>
      </c>
      <c r="BH56" t="e">
        <f t="shared" si="37"/>
        <v>#NUM!</v>
      </c>
      <c r="BI56" t="e">
        <f t="shared" si="89"/>
        <v>#NUM!</v>
      </c>
      <c r="BJ56" t="e">
        <f t="shared" si="90"/>
        <v>#NUM!</v>
      </c>
      <c r="BK56" t="e">
        <f t="shared" si="91"/>
        <v>#NUM!</v>
      </c>
      <c r="BL56" t="e">
        <f t="shared" si="92"/>
        <v>#NUM!</v>
      </c>
      <c r="BM56">
        <f t="shared" si="38"/>
        <v>-1.6889838722088031E-5</v>
      </c>
      <c r="BN56">
        <f t="shared" si="93"/>
        <v>1.0897820645903069</v>
      </c>
      <c r="BO56">
        <f t="shared" si="94"/>
        <v>1.0009030277276374</v>
      </c>
      <c r="BP56">
        <f t="shared" si="95"/>
        <v>1.0887988490398042</v>
      </c>
      <c r="BQ56">
        <f t="shared" si="39"/>
        <v>1</v>
      </c>
      <c r="BR56">
        <f t="shared" si="40"/>
        <v>1</v>
      </c>
      <c r="BS56">
        <f t="shared" si="41"/>
        <v>1</v>
      </c>
      <c r="BT56">
        <f t="shared" si="10"/>
        <v>16.683789322431942</v>
      </c>
      <c r="BU56">
        <f t="shared" si="11"/>
        <v>-0.46709070293770188</v>
      </c>
      <c r="BV56">
        <f t="shared" si="12"/>
        <v>30567.828229801857</v>
      </c>
      <c r="BW56">
        <f t="shared" si="13"/>
        <v>1.2225584557818934</v>
      </c>
      <c r="BX56">
        <f t="shared" si="14"/>
        <v>3300.4175033522392</v>
      </c>
      <c r="BY56">
        <f t="shared" si="96"/>
        <v>1.6187778227438283E-4</v>
      </c>
      <c r="BZ56">
        <f t="shared" si="97"/>
        <v>1.5286550852659042E-3</v>
      </c>
      <c r="CA56">
        <f t="shared" si="98"/>
        <v>-2.3828547020879234</v>
      </c>
      <c r="CB56">
        <f t="shared" si="99"/>
        <v>9.6788367052214301</v>
      </c>
      <c r="CC56">
        <f t="shared" si="100"/>
        <v>1.0674650739937876E-2</v>
      </c>
      <c r="CD56">
        <f t="shared" si="15"/>
        <v>47.494280418954773</v>
      </c>
      <c r="CE56" s="11">
        <f t="shared" si="16"/>
        <v>1633043610.3919458</v>
      </c>
      <c r="CF56" s="18">
        <f t="shared" si="42"/>
        <v>0.32997437413510694</v>
      </c>
      <c r="CG56" s="18">
        <f t="shared" si="17"/>
        <v>65.994874827021391</v>
      </c>
      <c r="CH56">
        <f t="shared" si="101"/>
        <v>7800</v>
      </c>
      <c r="CI56" s="4">
        <f t="shared" si="116"/>
        <v>2531.3935491778448</v>
      </c>
      <c r="CJ56" s="11"/>
      <c r="CK56" s="11"/>
      <c r="CL56" s="11"/>
      <c r="CM56" s="11"/>
      <c r="CN56" s="11"/>
      <c r="CO56" s="11"/>
      <c r="CP56" s="11"/>
      <c r="CQ56" s="13">
        <f t="shared" si="19"/>
        <v>3.7491658707718587</v>
      </c>
      <c r="CR56" s="14">
        <v>0.8</v>
      </c>
      <c r="CS56" s="14">
        <f t="shared" si="102"/>
        <v>0.76328784199706112</v>
      </c>
      <c r="CT56" s="14">
        <f t="shared" si="43"/>
        <v>-0.33446662499641489</v>
      </c>
      <c r="CU56" s="14">
        <f t="shared" si="103"/>
        <v>9.9372711618878576E-2</v>
      </c>
      <c r="CV56" s="14">
        <f t="shared" si="104"/>
        <v>-1.0312687709373901E-2</v>
      </c>
      <c r="CW56" s="14">
        <f t="shared" si="44"/>
        <v>0.11139535428090037</v>
      </c>
      <c r="CX56" s="14">
        <f t="shared" si="45"/>
        <v>0.6570070002110675</v>
      </c>
      <c r="CY56" s="14">
        <f t="shared" si="46"/>
        <v>0.84840630188538102</v>
      </c>
      <c r="CZ56" s="14">
        <f t="shared" si="47"/>
        <v>4.8406301885380976E-2</v>
      </c>
      <c r="DA56" s="14">
        <v>0.85</v>
      </c>
      <c r="DB56" s="14">
        <f t="shared" si="48"/>
        <v>0.71838855717370464</v>
      </c>
      <c r="DC56" s="14">
        <f t="shared" si="49"/>
        <v>-0.31479211764368464</v>
      </c>
      <c r="DD56" s="14">
        <f t="shared" si="50"/>
        <v>8.8025654582812862E-2</v>
      </c>
      <c r="DE56" s="14">
        <f t="shared" si="51"/>
        <v>-7.616004166295938E-3</v>
      </c>
      <c r="DF56" s="14">
        <f t="shared" si="52"/>
        <v>9.5342507450531105E-2</v>
      </c>
      <c r="DG56" s="14">
        <f t="shared" si="105"/>
        <v>0.68928861370947325</v>
      </c>
      <c r="DH56" s="14">
        <f t="shared" si="106"/>
        <v>0.84656804589358581</v>
      </c>
      <c r="DI56" s="14">
        <f t="shared" si="107"/>
        <v>-3.4319541064141701E-3</v>
      </c>
      <c r="DJ56" s="14">
        <f t="shared" si="108"/>
        <v>-1.0367651198359042</v>
      </c>
      <c r="DK56" s="14">
        <f t="shared" si="109"/>
        <v>0.84668974771551209</v>
      </c>
      <c r="DL56" s="14">
        <f t="shared" si="53"/>
        <v>0.85</v>
      </c>
      <c r="DM56" s="14">
        <f t="shared" si="54"/>
        <v>0.71838855717370464</v>
      </c>
      <c r="DN56" s="14">
        <f t="shared" si="55"/>
        <v>-0.31479211764368464</v>
      </c>
      <c r="DO56" s="14">
        <f t="shared" si="56"/>
        <v>8.8025654582812862E-2</v>
      </c>
      <c r="DP56" s="14">
        <f t="shared" si="57"/>
        <v>-7.616004166295938E-3</v>
      </c>
      <c r="DQ56" s="14">
        <f t="shared" si="58"/>
        <v>9.5342507450531105E-2</v>
      </c>
      <c r="DR56" s="14">
        <f t="shared" si="59"/>
        <v>0.68928861370947325</v>
      </c>
      <c r="DS56" s="14">
        <f t="shared" si="60"/>
        <v>0.84656804589358581</v>
      </c>
      <c r="DT56" s="14">
        <f t="shared" si="61"/>
        <v>-3.4319541064141701E-3</v>
      </c>
      <c r="DU56" s="14">
        <f t="shared" si="62"/>
        <v>0.84668974771551209</v>
      </c>
      <c r="DV56" s="14">
        <f t="shared" si="63"/>
        <v>0.72119719796444359</v>
      </c>
      <c r="DW56" s="14">
        <f t="shared" si="64"/>
        <v>-0.3160228415651451</v>
      </c>
      <c r="DX56" s="14">
        <f t="shared" si="65"/>
        <v>8.8715297357803272E-2</v>
      </c>
      <c r="DY56" s="14">
        <f t="shared" si="66"/>
        <v>-7.7660520352893902E-3</v>
      </c>
      <c r="DZ56" s="14">
        <f t="shared" si="67"/>
        <v>9.6293629850843582E-2</v>
      </c>
      <c r="EA56" s="14">
        <f t="shared" si="68"/>
        <v>0.68728212262681143</v>
      </c>
      <c r="EB56" s="14">
        <f t="shared" si="69"/>
        <v>0.84663939814727573</v>
      </c>
      <c r="EC56" s="14">
        <f t="shared" si="70"/>
        <v>-5.0349568236351949E-5</v>
      </c>
      <c r="ED56" s="14">
        <f t="shared" si="71"/>
        <v>-1.0215549292192287</v>
      </c>
      <c r="EE56" s="14">
        <f t="shared" si="72"/>
        <v>0.84664046052909048</v>
      </c>
      <c r="EI56">
        <f t="shared" si="20"/>
        <v>2500.6936358048297</v>
      </c>
      <c r="ES56">
        <f t="shared" si="110"/>
        <v>8.3600067509808582</v>
      </c>
      <c r="ET56">
        <f t="shared" si="73"/>
        <v>0.12474345173478098</v>
      </c>
      <c r="EU56">
        <f t="shared" si="111"/>
        <v>1.4349130006978226</v>
      </c>
      <c r="EV56">
        <f t="shared" si="112"/>
        <v>1.7994080058782336E-2</v>
      </c>
    </row>
    <row r="57" spans="3:152">
      <c r="C57" s="4">
        <f t="shared" si="74"/>
        <v>2531.3935491778448</v>
      </c>
      <c r="D57" s="4">
        <f>Sheet8!D57</f>
        <v>2601.7493193568625</v>
      </c>
      <c r="E57" s="4">
        <f t="shared" si="21"/>
        <v>2597.293791255292</v>
      </c>
      <c r="F57" s="4">
        <f t="shared" si="22"/>
        <v>4.4555281015705077</v>
      </c>
      <c r="G57" s="4">
        <f t="shared" si="115"/>
        <v>2566.5714342673537</v>
      </c>
      <c r="I57" s="4">
        <f t="shared" si="1"/>
        <v>2566.5714342673537</v>
      </c>
      <c r="M57">
        <f t="shared" si="23"/>
        <v>439.6145027988573</v>
      </c>
      <c r="O57">
        <f t="shared" si="24"/>
        <v>1.1775647854510098</v>
      </c>
      <c r="P57">
        <f t="shared" si="25"/>
        <v>5.792133251598084E-3</v>
      </c>
      <c r="Q57">
        <f t="shared" si="26"/>
        <v>117.75647854510099</v>
      </c>
      <c r="R57">
        <f t="shared" si="75"/>
        <v>661.20262703074206</v>
      </c>
      <c r="S57">
        <f t="shared" si="27"/>
        <v>-109.82724666464993</v>
      </c>
      <c r="T57">
        <f t="shared" si="76"/>
        <v>0.76603854972011431</v>
      </c>
      <c r="U57">
        <f t="shared" si="28"/>
        <v>48.33</v>
      </c>
      <c r="V57">
        <f t="shared" si="29"/>
        <v>0.98130398787584161</v>
      </c>
      <c r="W57">
        <f t="shared" si="30"/>
        <v>47.426421734039423</v>
      </c>
      <c r="X57">
        <f t="shared" si="31"/>
        <v>55.847684133953244</v>
      </c>
      <c r="Y57">
        <f t="shared" si="2"/>
        <v>1.1775647854510098</v>
      </c>
      <c r="Z57">
        <f t="shared" si="32"/>
        <v>47.426421734039423</v>
      </c>
      <c r="AE57">
        <f t="shared" si="113"/>
        <v>0.41972913326790351</v>
      </c>
      <c r="AF57">
        <f t="shared" si="114"/>
        <v>0.6297190948224326</v>
      </c>
      <c r="AG57">
        <f t="shared" si="33"/>
        <v>1.1990419839258977</v>
      </c>
      <c r="AH57">
        <f t="shared" si="3"/>
        <v>0</v>
      </c>
      <c r="AI57">
        <f t="shared" si="4"/>
        <v>1.1990419839258977</v>
      </c>
      <c r="AJ57">
        <f t="shared" si="77"/>
        <v>1.1990419839258977</v>
      </c>
      <c r="AK57">
        <f t="shared" si="5"/>
        <v>0</v>
      </c>
      <c r="AL57">
        <f t="shared" si="6"/>
        <v>30</v>
      </c>
      <c r="AM57">
        <f t="shared" si="78"/>
        <v>30</v>
      </c>
      <c r="AO57">
        <f t="shared" si="79"/>
        <v>3.847933184808626</v>
      </c>
      <c r="AQ57">
        <f t="shared" si="34"/>
        <v>0.84725428855703444</v>
      </c>
      <c r="AS57">
        <f t="shared" si="7"/>
        <v>0.35077806798592126</v>
      </c>
      <c r="AT57">
        <f t="shared" si="7"/>
        <v>-5.8265027727193115E-2</v>
      </c>
      <c r="AU57">
        <f t="shared" si="80"/>
        <v>0.29251304025872815</v>
      </c>
      <c r="AV57">
        <f t="shared" si="35"/>
        <v>1.1991877957839336</v>
      </c>
      <c r="AW57">
        <f t="shared" si="81"/>
        <v>-0.19918779578393364</v>
      </c>
      <c r="AX57">
        <f t="shared" si="8"/>
        <v>0.95713159019755512</v>
      </c>
      <c r="AY57">
        <f t="shared" si="82"/>
        <v>0.95713159019755512</v>
      </c>
      <c r="AZ57">
        <f t="shared" si="83"/>
        <v>0.76227377816585273</v>
      </c>
      <c r="BA57">
        <f t="shared" si="84"/>
        <v>-0.12661539267708222</v>
      </c>
      <c r="BB57">
        <f t="shared" si="9"/>
        <v>25.329347946801189</v>
      </c>
      <c r="BC57">
        <f t="shared" si="85"/>
        <v>5.6054002758749773E-3</v>
      </c>
      <c r="BD57">
        <f t="shared" si="86"/>
        <v>2.0605041443748423E-3</v>
      </c>
      <c r="BE57">
        <f t="shared" si="87"/>
        <v>0.94497663415308664</v>
      </c>
      <c r="BF57">
        <f t="shared" si="88"/>
        <v>2.1804815800779255E-3</v>
      </c>
      <c r="BG57">
        <f t="shared" si="36"/>
        <v>3.1126135330030963E-3</v>
      </c>
      <c r="BH57" t="e">
        <f t="shared" si="37"/>
        <v>#NUM!</v>
      </c>
      <c r="BI57" t="e">
        <f t="shared" si="89"/>
        <v>#NUM!</v>
      </c>
      <c r="BJ57" t="e">
        <f t="shared" si="90"/>
        <v>#NUM!</v>
      </c>
      <c r="BK57" t="e">
        <f t="shared" si="91"/>
        <v>#NUM!</v>
      </c>
      <c r="BL57" t="e">
        <f t="shared" si="92"/>
        <v>#NUM!</v>
      </c>
      <c r="BM57">
        <f t="shared" si="38"/>
        <v>-1.7506593380601973E-5</v>
      </c>
      <c r="BN57">
        <f t="shared" si="93"/>
        <v>1.0898252544417582</v>
      </c>
      <c r="BO57">
        <f t="shared" si="94"/>
        <v>1.0009360193646279</v>
      </c>
      <c r="BP57">
        <f t="shared" si="95"/>
        <v>1.0888061108376887</v>
      </c>
      <c r="BQ57">
        <f t="shared" si="39"/>
        <v>1</v>
      </c>
      <c r="BR57">
        <f t="shared" si="40"/>
        <v>1</v>
      </c>
      <c r="BS57">
        <f t="shared" si="41"/>
        <v>1</v>
      </c>
      <c r="BT57">
        <f t="shared" si="10"/>
        <v>16.636148587351855</v>
      </c>
      <c r="BU57">
        <f t="shared" si="11"/>
        <v>-0.49956854153726926</v>
      </c>
      <c r="BV57">
        <f t="shared" si="12"/>
        <v>30416.80792315866</v>
      </c>
      <c r="BW57">
        <f t="shared" si="13"/>
        <v>1.1990419839258977</v>
      </c>
      <c r="BX57">
        <f t="shared" si="14"/>
        <v>3348.5221532535402</v>
      </c>
      <c r="BY57">
        <f t="shared" si="96"/>
        <v>1.6187778227438283E-4</v>
      </c>
      <c r="BZ57">
        <f t="shared" si="97"/>
        <v>1.5066945264489021E-3</v>
      </c>
      <c r="CA57">
        <f t="shared" si="98"/>
        <v>-2.3883696649928758</v>
      </c>
      <c r="CB57">
        <f t="shared" si="99"/>
        <v>9.6990539916532228</v>
      </c>
      <c r="CC57">
        <f t="shared" si="100"/>
        <v>1.0630195364070788E-2</v>
      </c>
      <c r="CD57">
        <f t="shared" si="15"/>
        <v>47.426421734039423</v>
      </c>
      <c r="CE57" s="11">
        <f t="shared" si="16"/>
        <v>1612517400.4965193</v>
      </c>
      <c r="CF57" s="18">
        <f t="shared" si="42"/>
        <v>0.32950121038723623</v>
      </c>
      <c r="CG57" s="18">
        <f t="shared" si="17"/>
        <v>65.900242077447245</v>
      </c>
      <c r="CH57">
        <f t="shared" si="101"/>
        <v>8000</v>
      </c>
      <c r="CI57" s="4">
        <f t="shared" si="116"/>
        <v>2597.293791255292</v>
      </c>
      <c r="CJ57" s="11"/>
      <c r="CK57" s="11"/>
      <c r="CL57" s="11"/>
      <c r="CM57" s="11"/>
      <c r="CN57" s="11"/>
      <c r="CO57" s="11"/>
      <c r="CP57" s="11"/>
      <c r="CQ57" s="13">
        <f t="shared" si="19"/>
        <v>3.847933184808626</v>
      </c>
      <c r="CR57" s="14">
        <v>0.8</v>
      </c>
      <c r="CS57" s="14">
        <f t="shared" si="102"/>
        <v>0.78339575202011114</v>
      </c>
      <c r="CT57" s="14">
        <f t="shared" si="43"/>
        <v>-0.34327775027720642</v>
      </c>
      <c r="CU57" s="14">
        <f t="shared" si="103"/>
        <v>0.10467738762064825</v>
      </c>
      <c r="CV57" s="14">
        <f t="shared" si="104"/>
        <v>-1.1744545204780243E-2</v>
      </c>
      <c r="CW57" s="14">
        <f t="shared" si="44"/>
        <v>0.11919470827250675</v>
      </c>
      <c r="CX57" s="14">
        <f t="shared" si="45"/>
        <v>0.64243854281878554</v>
      </c>
      <c r="CY57" s="14">
        <f t="shared" si="46"/>
        <v>0.84971945724252163</v>
      </c>
      <c r="CZ57" s="14">
        <f t="shared" si="47"/>
        <v>4.9719457242521581E-2</v>
      </c>
      <c r="DA57" s="14">
        <v>0.85</v>
      </c>
      <c r="DB57" s="14">
        <f t="shared" si="48"/>
        <v>0.73731364896010454</v>
      </c>
      <c r="DC57" s="14">
        <f t="shared" si="49"/>
        <v>-0.32308494143737077</v>
      </c>
      <c r="DD57" s="14">
        <f t="shared" si="50"/>
        <v>9.2724606335245499E-2</v>
      </c>
      <c r="DE57" s="14">
        <f t="shared" si="51"/>
        <v>-8.6734426302420894E-3</v>
      </c>
      <c r="DF57" s="14">
        <f t="shared" si="52"/>
        <v>0.10188594236056563</v>
      </c>
      <c r="DG57" s="14">
        <f t="shared" si="105"/>
        <v>0.67573232410443762</v>
      </c>
      <c r="DH57" s="14">
        <f t="shared" si="106"/>
        <v>0.84716073215299259</v>
      </c>
      <c r="DI57" s="14">
        <f t="shared" si="107"/>
        <v>-2.8392678470073873E-3</v>
      </c>
      <c r="DJ57" s="14">
        <f t="shared" si="108"/>
        <v>-1.0511745017905807</v>
      </c>
      <c r="DK57" s="14">
        <f t="shared" si="109"/>
        <v>0.84729895669827326</v>
      </c>
      <c r="DL57" s="14">
        <f t="shared" si="53"/>
        <v>0.85</v>
      </c>
      <c r="DM57" s="14">
        <f t="shared" si="54"/>
        <v>0.73731364896010454</v>
      </c>
      <c r="DN57" s="14">
        <f t="shared" si="55"/>
        <v>-0.32308494143737077</v>
      </c>
      <c r="DO57" s="14">
        <f t="shared" si="56"/>
        <v>9.2724606335245499E-2</v>
      </c>
      <c r="DP57" s="14">
        <f t="shared" si="57"/>
        <v>-8.6734426302420894E-3</v>
      </c>
      <c r="DQ57" s="14">
        <f t="shared" si="58"/>
        <v>0.10188594236056563</v>
      </c>
      <c r="DR57" s="14">
        <f t="shared" si="59"/>
        <v>0.67573232410443762</v>
      </c>
      <c r="DS57" s="14">
        <f t="shared" si="60"/>
        <v>0.84716073215299259</v>
      </c>
      <c r="DT57" s="14">
        <f t="shared" si="61"/>
        <v>-2.8392678470073873E-3</v>
      </c>
      <c r="DU57" s="14">
        <f t="shared" si="62"/>
        <v>0.84729895669827326</v>
      </c>
      <c r="DV57" s="14">
        <f t="shared" si="63"/>
        <v>0.73966407802301282</v>
      </c>
      <c r="DW57" s="14">
        <f t="shared" si="64"/>
        <v>-0.32411488064602834</v>
      </c>
      <c r="DX57" s="14">
        <f t="shared" si="65"/>
        <v>9.3316728810278554E-2</v>
      </c>
      <c r="DY57" s="14">
        <f t="shared" si="66"/>
        <v>-8.8125740756802417E-3</v>
      </c>
      <c r="DZ57" s="14">
        <f t="shared" si="67"/>
        <v>0.10272094538707405</v>
      </c>
      <c r="EA57" s="14">
        <f t="shared" si="68"/>
        <v>0.67404309851021305</v>
      </c>
      <c r="EB57" s="14">
        <f t="shared" si="69"/>
        <v>0.84725276655053217</v>
      </c>
      <c r="EC57" s="14">
        <f t="shared" si="70"/>
        <v>-4.6190147741098642E-5</v>
      </c>
      <c r="ED57" s="14">
        <f t="shared" si="71"/>
        <v>-1.0340736475719363</v>
      </c>
      <c r="EE57" s="14">
        <f t="shared" si="72"/>
        <v>0.84725428855703444</v>
      </c>
      <c r="EI57">
        <f t="shared" si="20"/>
        <v>2566.5714342673537</v>
      </c>
      <c r="ES57">
        <f t="shared" si="110"/>
        <v>8.5740719780712222</v>
      </c>
      <c r="ET57">
        <f t="shared" si="73"/>
        <v>0.12793761606012782</v>
      </c>
      <c r="EU57">
        <f t="shared" si="111"/>
        <v>1.4521137026943842</v>
      </c>
      <c r="EV57">
        <f t="shared" si="112"/>
        <v>1.8209780110731735E-2</v>
      </c>
    </row>
    <row r="58" spans="3:152">
      <c r="C58" s="4"/>
      <c r="D58" s="4"/>
      <c r="E58" s="4"/>
      <c r="F58" s="4"/>
      <c r="G58" s="4"/>
      <c r="I58" s="4"/>
      <c r="CE58" s="11"/>
      <c r="CF58" s="18"/>
      <c r="CG58" s="18"/>
      <c r="CI58" s="4"/>
      <c r="CJ58" s="11"/>
      <c r="CK58" s="11"/>
      <c r="CL58" s="11"/>
      <c r="CM58" s="11"/>
      <c r="CN58" s="11"/>
      <c r="CO58" s="11"/>
      <c r="CP58" s="11"/>
      <c r="CQ58" s="13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</row>
    <row r="59" spans="3:152">
      <c r="C59" s="4"/>
      <c r="D59" s="4"/>
      <c r="E59" s="4"/>
      <c r="F59" s="4"/>
      <c r="G59" s="4"/>
      <c r="I59" s="4"/>
      <c r="CE59" s="11"/>
      <c r="CF59" s="18"/>
      <c r="CG59" s="18"/>
      <c r="CI59" s="4"/>
      <c r="CJ59" s="11"/>
      <c r="CK59" s="11"/>
      <c r="CL59" s="11"/>
      <c r="CM59" s="11"/>
      <c r="CN59" s="11"/>
      <c r="CO59" s="11"/>
      <c r="CP59" s="11"/>
      <c r="CQ59" s="13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</row>
    <row r="60" spans="3:152">
      <c r="C60" s="4"/>
      <c r="D60" s="4"/>
      <c r="E60" s="4"/>
      <c r="F60" s="4"/>
      <c r="G60" s="4"/>
      <c r="I60" s="4"/>
      <c r="CE60" s="11"/>
      <c r="CF60" s="18"/>
      <c r="CG60" s="18"/>
      <c r="CI60" s="4"/>
      <c r="CJ60" s="11"/>
      <c r="CK60" s="11"/>
      <c r="CL60" s="11"/>
      <c r="CM60" s="11"/>
      <c r="CN60" s="11"/>
      <c r="CO60" s="11"/>
      <c r="CP60" s="11"/>
      <c r="CQ60" s="13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</row>
    <row r="61" spans="3:152">
      <c r="C61" s="4"/>
      <c r="D61" s="4"/>
      <c r="E61" s="4"/>
      <c r="F61" s="4"/>
      <c r="G61" s="4"/>
      <c r="I61" s="4"/>
      <c r="CE61" s="11"/>
      <c r="CF61" s="18"/>
      <c r="CG61" s="18"/>
      <c r="CI61" s="4"/>
      <c r="CJ61" s="11"/>
      <c r="CK61" s="11"/>
      <c r="CL61" s="11"/>
      <c r="CM61" s="11"/>
      <c r="CN61" s="11"/>
      <c r="CO61" s="11"/>
      <c r="CP61" s="11"/>
      <c r="CQ61" s="13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</row>
    <row r="62" spans="3:152">
      <c r="C62" s="4"/>
      <c r="D62" s="4"/>
      <c r="E62" s="4"/>
      <c r="F62" s="4"/>
      <c r="G62" s="4"/>
      <c r="I62" s="4"/>
      <c r="CE62" s="11"/>
      <c r="CF62" s="18"/>
      <c r="CG62" s="18"/>
      <c r="CI62" s="4"/>
      <c r="CJ62" s="11"/>
      <c r="CK62" s="11"/>
      <c r="CL62" s="11"/>
      <c r="CM62" s="11"/>
      <c r="CN62" s="11"/>
      <c r="CO62" s="11"/>
      <c r="CP62" s="11"/>
      <c r="CQ62" s="13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</row>
    <row r="63" spans="3:152">
      <c r="C63" s="4"/>
      <c r="D63" s="4"/>
      <c r="E63" s="4"/>
      <c r="F63" s="4"/>
      <c r="G63" s="4"/>
      <c r="I63" s="4"/>
      <c r="CE63" s="11"/>
      <c r="CF63" s="18"/>
      <c r="CG63" s="18"/>
      <c r="CI63" s="4"/>
      <c r="CJ63" s="11"/>
      <c r="CK63" s="11"/>
      <c r="CL63" s="11"/>
      <c r="CM63" s="11"/>
      <c r="CN63" s="11"/>
      <c r="CO63" s="11"/>
      <c r="CP63" s="11"/>
      <c r="CQ63" s="13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</row>
    <row r="64" spans="3:152">
      <c r="C64" s="4"/>
      <c r="D64" s="4"/>
      <c r="E64" s="4"/>
      <c r="F64" s="4"/>
      <c r="G64" s="4"/>
      <c r="I64" s="4"/>
      <c r="CE64" s="11"/>
      <c r="CF64" s="18"/>
      <c r="CG64" s="18"/>
      <c r="CI64" s="4"/>
      <c r="CJ64" s="11"/>
      <c r="CK64" s="11"/>
      <c r="CL64" s="11"/>
      <c r="CM64" s="11"/>
      <c r="CN64" s="11"/>
      <c r="CO64" s="11"/>
      <c r="CP64" s="11"/>
      <c r="CQ64" s="13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</row>
    <row r="65" spans="3:135">
      <c r="C65" s="4"/>
      <c r="D65" s="4"/>
      <c r="E65" s="4"/>
      <c r="F65" s="4"/>
      <c r="G65" s="4"/>
      <c r="I65" s="4"/>
      <c r="CE65" s="11"/>
      <c r="CF65" s="18"/>
      <c r="CG65" s="18"/>
      <c r="CI65" s="4"/>
      <c r="CJ65" s="11"/>
      <c r="CK65" s="11"/>
      <c r="CL65" s="11"/>
      <c r="CM65" s="11"/>
      <c r="CN65" s="11"/>
      <c r="CO65" s="11"/>
      <c r="CP65" s="11"/>
      <c r="CQ65" s="13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</row>
    <row r="66" spans="3:135">
      <c r="C66" s="4"/>
      <c r="D66" s="4"/>
      <c r="E66" s="4"/>
      <c r="F66" s="4"/>
      <c r="G66" s="4"/>
      <c r="I66" s="4"/>
      <c r="CE66" s="11"/>
      <c r="CF66" s="18"/>
      <c r="CG66" s="18"/>
      <c r="CI66" s="4"/>
      <c r="CJ66" s="11"/>
      <c r="CK66" s="11"/>
      <c r="CL66" s="11"/>
      <c r="CM66" s="11"/>
      <c r="CN66" s="11"/>
      <c r="CO66" s="11"/>
      <c r="CP66" s="11"/>
      <c r="CQ66" s="13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</row>
    <row r="67" spans="3:135">
      <c r="C67" s="4"/>
      <c r="D67" s="4"/>
      <c r="E67" s="4"/>
      <c r="F67" s="4"/>
      <c r="G67" s="4"/>
      <c r="I67" s="4"/>
      <c r="CE67" s="11"/>
      <c r="CF67" s="18"/>
      <c r="CG67" s="18"/>
      <c r="CI67" s="4"/>
      <c r="CJ67" s="11"/>
      <c r="CK67" s="11"/>
      <c r="CL67" s="11"/>
      <c r="CM67" s="11"/>
      <c r="CN67" s="11"/>
      <c r="CO67" s="11"/>
      <c r="CP67" s="11"/>
      <c r="CQ67" s="13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</row>
    <row r="68" spans="3:135">
      <c r="C68" s="4"/>
      <c r="D68" s="4"/>
      <c r="E68" s="4"/>
      <c r="F68" s="4"/>
      <c r="G68" s="4"/>
      <c r="I68" s="4"/>
      <c r="CE68" s="11"/>
      <c r="CF68" s="18"/>
      <c r="CG68" s="18"/>
      <c r="CI68" s="4"/>
      <c r="CJ68" s="11"/>
      <c r="CK68" s="11"/>
      <c r="CL68" s="11"/>
      <c r="CM68" s="11"/>
      <c r="CN68" s="11"/>
      <c r="CO68" s="11"/>
      <c r="CP68" s="11"/>
      <c r="CQ68" s="13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</row>
  </sheetData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{7EAE5A47-BD0F-4461-A1DD-E4F2BC28214B}</x14:id>
        </ext>
      </extLst>
    </cfRule>
  </conditionalFormatting>
  <conditionalFormatting sqref="E18:E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{721940B8-CB35-46D3-AFE8-F2455413F1DC}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AE5A47-BD0F-4461-A1DD-E4F2BC2821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721940B8-CB35-46D3-AFE8-F2455413F1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E18:E57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075A-314C-470E-96EC-D47AA8F3B9DE}">
  <dimension ref="C3:FG68"/>
  <sheetViews>
    <sheetView topLeftCell="A27" zoomScale="69" zoomScaleNormal="70" workbookViewId="0">
      <selection activeCell="J61" sqref="J61"/>
    </sheetView>
  </sheetViews>
  <sheetFormatPr defaultRowHeight="14.4"/>
  <cols>
    <col min="7" max="7" width="10.33203125" customWidth="1"/>
    <col min="9" max="9" width="12.33203125" bestFit="1" customWidth="1"/>
    <col min="10" max="12" width="9" bestFit="1" customWidth="1"/>
    <col min="14" max="36" width="9" bestFit="1" customWidth="1"/>
  </cols>
  <sheetData>
    <row r="3" spans="17:162" ht="15.6">
      <c r="R3" s="2" t="s">
        <v>0</v>
      </c>
      <c r="S3" s="2">
        <f>Sheet9!N3</f>
        <v>100</v>
      </c>
      <c r="T3" s="2" t="s">
        <v>1</v>
      </c>
      <c r="V3" s="26" t="s">
        <v>176</v>
      </c>
      <c r="W3" s="2">
        <f>Sheet9!R3</f>
        <v>0</v>
      </c>
      <c r="X3" s="26" t="s">
        <v>177</v>
      </c>
      <c r="Z3" t="str">
        <f>Sheet8!Y3</f>
        <v>At Bubble Point</v>
      </c>
      <c r="EF3" s="24"/>
    </row>
    <row r="4" spans="17:162" ht="15.6">
      <c r="R4" s="2" t="s">
        <v>4</v>
      </c>
      <c r="S4" s="2">
        <f>Sheet9!N4</f>
        <v>0</v>
      </c>
      <c r="T4" s="2" t="s">
        <v>5</v>
      </c>
      <c r="V4" s="3" t="s">
        <v>2</v>
      </c>
      <c r="W4" s="2">
        <f>Sheet9!R4</f>
        <v>30</v>
      </c>
      <c r="X4" s="2" t="s">
        <v>3</v>
      </c>
      <c r="Z4" s="2" t="str">
        <f>Sheet8!Y4</f>
        <v>Rs</v>
      </c>
      <c r="AA4" s="2">
        <f>Sheet8!Z4</f>
        <v>250</v>
      </c>
      <c r="AB4" s="2" t="str">
        <f>Sheet8!AA4</f>
        <v>scf/STB</v>
      </c>
      <c r="EF4" s="24"/>
    </row>
    <row r="5" spans="17:162" ht="15.6">
      <c r="R5" s="2" t="s">
        <v>7</v>
      </c>
      <c r="S5" s="2">
        <f>Sheet9!N5</f>
        <v>250</v>
      </c>
      <c r="T5" s="2" t="s">
        <v>8</v>
      </c>
      <c r="V5" s="3" t="s">
        <v>6</v>
      </c>
      <c r="W5" s="2">
        <f>Sheet9!R5</f>
        <v>1.0740000000000001</v>
      </c>
      <c r="X5" s="2"/>
      <c r="Z5" s="2" t="str">
        <f>Sheet8!Y5</f>
        <v>Pb</v>
      </c>
      <c r="AA5" s="2">
        <f>Sheet8!Z5</f>
        <v>1697</v>
      </c>
      <c r="AB5" s="2" t="str">
        <f>Sheet8!AA5</f>
        <v>Psi</v>
      </c>
      <c r="EF5" s="24"/>
    </row>
    <row r="6" spans="17:162" ht="15.6">
      <c r="R6" s="3" t="s">
        <v>11</v>
      </c>
      <c r="S6" s="2">
        <f>Sheet9!N6</f>
        <v>0.65</v>
      </c>
      <c r="T6" s="2"/>
      <c r="V6" s="3" t="s">
        <v>9</v>
      </c>
      <c r="W6" s="2">
        <f>Sheet9!R6</f>
        <v>67.017600000000002</v>
      </c>
      <c r="X6" s="2" t="s">
        <v>10</v>
      </c>
      <c r="Z6" s="2" t="str">
        <f>Sheet8!Y6</f>
        <v>Bob</v>
      </c>
      <c r="AA6" s="2">
        <f>Sheet8!Z6</f>
        <v>1.2</v>
      </c>
      <c r="AB6" s="2" t="str">
        <f>Sheet8!AA6</f>
        <v>res bbl/STB</v>
      </c>
      <c r="EF6" s="24"/>
    </row>
    <row r="7" spans="17:162" ht="15.6">
      <c r="R7" s="2" t="s">
        <v>14</v>
      </c>
      <c r="S7" s="2">
        <f>Sheet9!N7</f>
        <v>100</v>
      </c>
      <c r="T7" s="2" t="s">
        <v>15</v>
      </c>
      <c r="V7" s="3" t="s">
        <v>12</v>
      </c>
      <c r="W7" s="2">
        <f>Sheet9!R7</f>
        <v>1</v>
      </c>
      <c r="X7" s="2" t="s">
        <v>13</v>
      </c>
      <c r="Z7" s="2" t="str">
        <f>Sheet8!Y7</f>
        <v>rob</v>
      </c>
      <c r="AA7" s="2">
        <f>Sheet8!Z7</f>
        <v>48.33</v>
      </c>
      <c r="AB7" s="2" t="str">
        <f>Sheet8!AA7</f>
        <v>lbm/ft3</v>
      </c>
      <c r="EF7" s="24"/>
    </row>
    <row r="8" spans="17:162" ht="15.6">
      <c r="R8" s="3" t="s">
        <v>17</v>
      </c>
      <c r="S8" s="2">
        <f>Sheet9!N8</f>
        <v>0.71</v>
      </c>
      <c r="T8" s="2"/>
      <c r="V8" s="3" t="s">
        <v>16</v>
      </c>
      <c r="W8" s="2">
        <f>Sheet9!R8</f>
        <v>72</v>
      </c>
      <c r="X8" s="2" t="s">
        <v>3</v>
      </c>
      <c r="EF8" s="24"/>
    </row>
    <row r="9" spans="17:162" ht="16.8">
      <c r="R9" s="17" t="s">
        <v>150</v>
      </c>
      <c r="S9" s="2">
        <f>Sheet9!N9</f>
        <v>28</v>
      </c>
      <c r="T9" s="2" t="s">
        <v>20</v>
      </c>
      <c r="V9" s="3" t="s">
        <v>18</v>
      </c>
      <c r="W9" s="2">
        <f>Sheet9!R9</f>
        <v>0.16666666666666666</v>
      </c>
      <c r="X9" s="2" t="s">
        <v>19</v>
      </c>
      <c r="Z9" s="2" t="str">
        <f>Sheet8!Y9</f>
        <v>C0</v>
      </c>
      <c r="AA9" s="2">
        <f>Sheet8!Z9</f>
        <v>2.1703785524685895E-5</v>
      </c>
      <c r="EF9" s="24"/>
    </row>
    <row r="10" spans="17:162" ht="16.2">
      <c r="R10" s="3" t="s">
        <v>23</v>
      </c>
      <c r="S10" s="2">
        <f>Sheet9!N10</f>
        <v>250</v>
      </c>
      <c r="T10" s="2" t="s">
        <v>8</v>
      </c>
      <c r="V10" s="2" t="s">
        <v>21</v>
      </c>
      <c r="W10" s="2">
        <f>Sheet9!R10</f>
        <v>2.1816666666666665E-2</v>
      </c>
      <c r="X10" s="2" t="s">
        <v>22</v>
      </c>
      <c r="EF10" s="24"/>
    </row>
    <row r="11" spans="17:162" ht="15.6">
      <c r="R11" s="21" t="s">
        <v>153</v>
      </c>
      <c r="S11" s="2">
        <f>Sheet9!N11</f>
        <v>100</v>
      </c>
      <c r="T11" s="21" t="s">
        <v>1</v>
      </c>
      <c r="V11" s="30" t="s">
        <v>185</v>
      </c>
      <c r="W11" s="2">
        <v>5651</v>
      </c>
      <c r="X11" s="30" t="s">
        <v>183</v>
      </c>
      <c r="EF11" s="24"/>
    </row>
    <row r="12" spans="17:162" ht="15.6">
      <c r="R12" s="21" t="s">
        <v>152</v>
      </c>
      <c r="S12" s="2">
        <f>Sheet9!N12</f>
        <v>25000</v>
      </c>
      <c r="T12" s="21" t="s">
        <v>154</v>
      </c>
      <c r="Z12" s="2" t="s">
        <v>24</v>
      </c>
      <c r="AA12" s="3" t="s">
        <v>25</v>
      </c>
      <c r="AB12" s="2" t="s">
        <v>26</v>
      </c>
      <c r="CW12" s="12" t="s">
        <v>27</v>
      </c>
      <c r="CX12" s="12">
        <v>0.32650000000000001</v>
      </c>
      <c r="CY12" s="12" t="s">
        <v>28</v>
      </c>
      <c r="CZ12" s="12">
        <v>-1.07</v>
      </c>
      <c r="DA12" s="12" t="s">
        <v>29</v>
      </c>
      <c r="DB12" s="12">
        <f>-0.5339</f>
        <v>-0.53390000000000004</v>
      </c>
      <c r="DC12" s="12" t="s">
        <v>30</v>
      </c>
      <c r="DD12" s="12">
        <f>0.01569</f>
        <v>1.5689999999999999E-2</v>
      </c>
      <c r="DE12" s="12" t="s">
        <v>31</v>
      </c>
      <c r="DF12" s="12">
        <f>-0.05165</f>
        <v>-5.1650000000000001E-2</v>
      </c>
      <c r="DG12" s="12" t="s">
        <v>32</v>
      </c>
      <c r="DH12" s="12">
        <v>0.54749999999999999</v>
      </c>
      <c r="DI12" s="12" t="s">
        <v>33</v>
      </c>
      <c r="DJ12" s="12">
        <v>-0.73609999999999998</v>
      </c>
      <c r="EF12" s="24"/>
    </row>
    <row r="13" spans="17:162">
      <c r="Z13" s="2">
        <v>1400</v>
      </c>
      <c r="AA13" s="2">
        <f>Sheet8!Z13</f>
        <v>0.67</v>
      </c>
      <c r="AB13" s="2">
        <f>SLOPE(AA13:AA14,Z13:Z14)</f>
        <v>-1E-4</v>
      </c>
      <c r="CW13" s="12" t="s">
        <v>34</v>
      </c>
      <c r="CX13" s="12">
        <f>0.1844</f>
        <v>0.18440000000000001</v>
      </c>
      <c r="CY13" s="12" t="s">
        <v>35</v>
      </c>
      <c r="CZ13" s="12">
        <f>0.1056</f>
        <v>0.1056</v>
      </c>
      <c r="DA13" s="12" t="s">
        <v>36</v>
      </c>
      <c r="DB13" s="12">
        <f>0.6134</f>
        <v>0.61339999999999995</v>
      </c>
      <c r="DC13" s="12" t="s">
        <v>37</v>
      </c>
      <c r="DD13" s="12">
        <v>0.72099999999999997</v>
      </c>
      <c r="DE13" s="15"/>
      <c r="DF13" s="15"/>
      <c r="DG13" s="15"/>
      <c r="DH13" s="15"/>
      <c r="DI13" s="15"/>
      <c r="DJ13" s="15"/>
      <c r="EF13" s="24"/>
    </row>
    <row r="14" spans="17:162" ht="23.4">
      <c r="Z14" s="2">
        <v>0</v>
      </c>
      <c r="AA14" s="2">
        <f>Sheet8!Z14</f>
        <v>0.81</v>
      </c>
      <c r="AB14" s="2"/>
      <c r="AT14" s="6" t="s">
        <v>38</v>
      </c>
      <c r="BZ14" s="7"/>
      <c r="CK14" s="9" t="s">
        <v>39</v>
      </c>
      <c r="CL14" s="10">
        <f>Sheet9!CG14</f>
        <v>200</v>
      </c>
      <c r="CM14" s="10" t="s">
        <v>19</v>
      </c>
      <c r="CQ14" s="6" t="s">
        <v>40</v>
      </c>
      <c r="EF14" s="24"/>
      <c r="EL14" s="6" t="s">
        <v>41</v>
      </c>
    </row>
    <row r="15" spans="17:162">
      <c r="CD15" s="8" t="s">
        <v>42</v>
      </c>
      <c r="CE15" s="2">
        <v>5.9999999999999995E-4</v>
      </c>
      <c r="CF15" s="2" t="s">
        <v>43</v>
      </c>
      <c r="EF15" s="24"/>
    </row>
    <row r="16" spans="17:162">
      <c r="Q16" t="s">
        <v>45</v>
      </c>
      <c r="S16" t="s">
        <v>45</v>
      </c>
      <c r="Y16" t="s">
        <v>46</v>
      </c>
      <c r="BV16" t="s">
        <v>47</v>
      </c>
      <c r="BW16" t="s">
        <v>48</v>
      </c>
      <c r="BX16" t="s">
        <v>49</v>
      </c>
      <c r="EF16" s="24"/>
      <c r="FC16" s="20"/>
      <c r="FF16" s="20"/>
    </row>
    <row r="17" spans="3:163" s="1" customFormat="1" ht="44.4">
      <c r="C17" s="47" t="s">
        <v>157</v>
      </c>
      <c r="D17" s="47" t="s">
        <v>160</v>
      </c>
      <c r="E17" s="47" t="s">
        <v>163</v>
      </c>
      <c r="F17" s="47" t="s">
        <v>162</v>
      </c>
      <c r="G17" s="47" t="s">
        <v>173</v>
      </c>
      <c r="H17" s="47" t="s">
        <v>174</v>
      </c>
      <c r="I17" s="47" t="s">
        <v>137</v>
      </c>
      <c r="J17" s="47" t="s">
        <v>166</v>
      </c>
      <c r="K17" s="47" t="s">
        <v>161</v>
      </c>
      <c r="L17" s="48" t="s">
        <v>158</v>
      </c>
      <c r="M17" s="48"/>
      <c r="N17" s="47" t="s">
        <v>159</v>
      </c>
      <c r="O17" s="47" t="s">
        <v>51</v>
      </c>
      <c r="P17" s="49" t="s">
        <v>151</v>
      </c>
      <c r="Q17" s="48" t="s">
        <v>52</v>
      </c>
      <c r="R17" s="47" t="s">
        <v>53</v>
      </c>
      <c r="S17" s="48" t="s">
        <v>54</v>
      </c>
      <c r="T17" s="47" t="s">
        <v>55</v>
      </c>
      <c r="U17" s="47" t="s">
        <v>56</v>
      </c>
      <c r="V17" s="47" t="s">
        <v>57</v>
      </c>
      <c r="W17" s="47" t="s">
        <v>58</v>
      </c>
      <c r="X17" s="47" t="s">
        <v>59</v>
      </c>
      <c r="Y17" s="50" t="s">
        <v>60</v>
      </c>
      <c r="Z17" s="47" t="s">
        <v>61</v>
      </c>
      <c r="AA17" s="51" t="s">
        <v>62</v>
      </c>
      <c r="AB17" s="51" t="s">
        <v>63</v>
      </c>
      <c r="AC17" s="51" t="s">
        <v>64</v>
      </c>
      <c r="AD17" s="47" t="s">
        <v>65</v>
      </c>
      <c r="AE17" s="47" t="s">
        <v>66</v>
      </c>
      <c r="AF17" s="48" t="s">
        <v>67</v>
      </c>
      <c r="AG17" s="48" t="s">
        <v>68</v>
      </c>
      <c r="AH17" s="48" t="s">
        <v>52</v>
      </c>
      <c r="AI17" s="52" t="s">
        <v>69</v>
      </c>
      <c r="AJ17" s="48" t="s">
        <v>70</v>
      </c>
      <c r="AK17" s="48" t="s">
        <v>71</v>
      </c>
      <c r="AL17" s="53" t="s">
        <v>72</v>
      </c>
      <c r="AM17" s="48" t="s">
        <v>73</v>
      </c>
      <c r="AN17" s="48" t="s">
        <v>74</v>
      </c>
      <c r="AO17" s="54" t="s">
        <v>75</v>
      </c>
      <c r="AP17" s="48" t="s">
        <v>76</v>
      </c>
      <c r="AQ17" s="48" t="s">
        <v>77</v>
      </c>
      <c r="AR17" s="53" t="s">
        <v>78</v>
      </c>
      <c r="AS17" s="48"/>
      <c r="AT17" s="48" t="s">
        <v>79</v>
      </c>
      <c r="AU17" s="48" t="s">
        <v>80</v>
      </c>
      <c r="AV17" s="48" t="s">
        <v>81</v>
      </c>
      <c r="AW17" s="48"/>
      <c r="AX17" s="47" t="s">
        <v>82</v>
      </c>
      <c r="AY17" s="47" t="s">
        <v>83</v>
      </c>
      <c r="AZ17" s="47" t="s">
        <v>84</v>
      </c>
      <c r="BA17" s="52" t="s">
        <v>85</v>
      </c>
      <c r="BB17" s="52" t="s">
        <v>86</v>
      </c>
      <c r="BC17" s="48" t="s">
        <v>87</v>
      </c>
      <c r="BD17" s="48" t="s">
        <v>88</v>
      </c>
      <c r="BE17" s="48" t="s">
        <v>89</v>
      </c>
      <c r="BF17" s="48" t="s">
        <v>90</v>
      </c>
      <c r="BG17" s="48" t="s">
        <v>91</v>
      </c>
      <c r="BH17" s="48" t="s">
        <v>92</v>
      </c>
      <c r="BI17" s="48" t="s">
        <v>93</v>
      </c>
      <c r="BJ17" s="48" t="s">
        <v>94</v>
      </c>
      <c r="BK17" s="48" t="s">
        <v>95</v>
      </c>
      <c r="BL17" s="48" t="s">
        <v>96</v>
      </c>
      <c r="BM17" s="48" t="s">
        <v>97</v>
      </c>
      <c r="BN17" s="48" t="s">
        <v>98</v>
      </c>
      <c r="BO17" s="55" t="s">
        <v>99</v>
      </c>
      <c r="BP17" s="55" t="s">
        <v>100</v>
      </c>
      <c r="BQ17" s="55" t="s">
        <v>101</v>
      </c>
      <c r="BR17" s="48" t="s">
        <v>68</v>
      </c>
      <c r="BS17" s="56" t="s">
        <v>102</v>
      </c>
      <c r="BT17" s="56" t="s">
        <v>103</v>
      </c>
      <c r="BU17" s="56" t="s">
        <v>104</v>
      </c>
      <c r="BV17" s="48" t="s">
        <v>105</v>
      </c>
      <c r="BW17" s="48" t="s">
        <v>105</v>
      </c>
      <c r="BX17" s="48" t="s">
        <v>105</v>
      </c>
      <c r="BY17" s="48" t="s">
        <v>106</v>
      </c>
      <c r="BZ17" s="48" t="s">
        <v>107</v>
      </c>
      <c r="CA17" s="47" t="s">
        <v>108</v>
      </c>
      <c r="CB17" s="52" t="s">
        <v>109</v>
      </c>
      <c r="CC17" s="48" t="s">
        <v>110</v>
      </c>
      <c r="CD17" s="48" t="s">
        <v>111</v>
      </c>
      <c r="CE17" s="48" t="s">
        <v>112</v>
      </c>
      <c r="CF17" s="48" t="s">
        <v>113</v>
      </c>
      <c r="CG17" s="48" t="s">
        <v>114</v>
      </c>
      <c r="CH17" s="48" t="s">
        <v>115</v>
      </c>
      <c r="CI17" s="52" t="s">
        <v>116</v>
      </c>
      <c r="CJ17" s="48" t="s">
        <v>117</v>
      </c>
      <c r="CK17" s="48" t="s">
        <v>118</v>
      </c>
      <c r="CL17" s="52" t="s">
        <v>119</v>
      </c>
      <c r="CM17" s="48" t="s">
        <v>120</v>
      </c>
      <c r="CN17" s="47" t="s">
        <v>50</v>
      </c>
      <c r="CO17" s="48"/>
      <c r="CP17" s="48"/>
      <c r="CQ17" s="57" t="s">
        <v>121</v>
      </c>
      <c r="CR17" s="57" t="s">
        <v>122</v>
      </c>
      <c r="CS17" s="57" t="s">
        <v>123</v>
      </c>
      <c r="CT17" s="58" t="s">
        <v>124</v>
      </c>
      <c r="CU17" s="58" t="s">
        <v>125</v>
      </c>
      <c r="CV17" s="58" t="s">
        <v>126</v>
      </c>
      <c r="CW17" s="59" t="s">
        <v>81</v>
      </c>
      <c r="CX17" s="59" t="s">
        <v>127</v>
      </c>
      <c r="CY17" s="59" t="s">
        <v>128</v>
      </c>
      <c r="CZ17" s="59" t="s">
        <v>129</v>
      </c>
      <c r="DA17" s="59" t="s">
        <v>130</v>
      </c>
      <c r="DB17" s="59" t="s">
        <v>131</v>
      </c>
      <c r="DC17" s="59" t="s">
        <v>132</v>
      </c>
      <c r="DD17" s="59" t="s">
        <v>133</v>
      </c>
      <c r="DE17" s="59" t="s">
        <v>134</v>
      </c>
      <c r="DF17" s="59" t="s">
        <v>81</v>
      </c>
      <c r="DG17" s="59" t="s">
        <v>127</v>
      </c>
      <c r="DH17" s="59" t="s">
        <v>128</v>
      </c>
      <c r="DI17" s="59" t="s">
        <v>129</v>
      </c>
      <c r="DJ17" s="59" t="s">
        <v>130</v>
      </c>
      <c r="DK17" s="59" t="s">
        <v>131</v>
      </c>
      <c r="DL17" s="59" t="s">
        <v>132</v>
      </c>
      <c r="DM17" s="59" t="s">
        <v>135</v>
      </c>
      <c r="DN17" s="59" t="s">
        <v>136</v>
      </c>
      <c r="DO17" s="59" t="s">
        <v>137</v>
      </c>
      <c r="DP17" s="59" t="s">
        <v>81</v>
      </c>
      <c r="DQ17" s="59" t="s">
        <v>81</v>
      </c>
      <c r="DR17" s="59" t="s">
        <v>127</v>
      </c>
      <c r="DS17" s="59" t="s">
        <v>128</v>
      </c>
      <c r="DT17" s="59" t="s">
        <v>129</v>
      </c>
      <c r="DU17" s="59" t="s">
        <v>130</v>
      </c>
      <c r="DV17" s="59" t="s">
        <v>131</v>
      </c>
      <c r="DW17" s="59" t="s">
        <v>132</v>
      </c>
      <c r="DX17" s="59" t="s">
        <v>133</v>
      </c>
      <c r="DY17" s="59" t="s">
        <v>134</v>
      </c>
      <c r="DZ17" s="59" t="s">
        <v>81</v>
      </c>
      <c r="EA17" s="59" t="s">
        <v>127</v>
      </c>
      <c r="EB17" s="59" t="s">
        <v>128</v>
      </c>
      <c r="EC17" s="59" t="s">
        <v>129</v>
      </c>
      <c r="ED17" s="59" t="s">
        <v>130</v>
      </c>
      <c r="EE17" s="59" t="s">
        <v>131</v>
      </c>
      <c r="EF17" s="59" t="s">
        <v>132</v>
      </c>
      <c r="EG17" s="59" t="s">
        <v>135</v>
      </c>
      <c r="EH17" s="59" t="s">
        <v>136</v>
      </c>
      <c r="EI17" s="59" t="s">
        <v>137</v>
      </c>
      <c r="EJ17" s="59" t="s">
        <v>81</v>
      </c>
      <c r="EK17" s="48"/>
      <c r="EL17" s="60" t="s">
        <v>138</v>
      </c>
      <c r="EM17" s="60" t="s">
        <v>139</v>
      </c>
      <c r="EN17" s="60" t="s">
        <v>50</v>
      </c>
      <c r="EO17" s="60" t="s">
        <v>140</v>
      </c>
      <c r="EP17" s="60" t="s">
        <v>141</v>
      </c>
      <c r="EQ17" s="61" t="s">
        <v>142</v>
      </c>
      <c r="ER17" s="61" t="s">
        <v>143</v>
      </c>
      <c r="ES17" s="61" t="s">
        <v>27</v>
      </c>
      <c r="ET17" s="61" t="s">
        <v>28</v>
      </c>
      <c r="EU17" s="61" t="s">
        <v>52</v>
      </c>
      <c r="EV17" s="61" t="s">
        <v>68</v>
      </c>
      <c r="EW17" s="61" t="s">
        <v>67</v>
      </c>
      <c r="EX17" s="60" t="s">
        <v>144</v>
      </c>
      <c r="EY17" s="60" t="s">
        <v>145</v>
      </c>
      <c r="EZ17" s="61" t="s">
        <v>146</v>
      </c>
      <c r="FA17" s="60" t="s">
        <v>147</v>
      </c>
      <c r="FC17" s="16"/>
      <c r="FD17" s="16"/>
      <c r="FF17" s="23"/>
      <c r="FG17" s="23"/>
    </row>
    <row r="18" spans="3:163">
      <c r="C18">
        <f>Sheet1!C19</f>
        <v>514.70000000000005</v>
      </c>
      <c r="D18" s="4">
        <f>Sheet8!J18</f>
        <v>546.13534539492377</v>
      </c>
      <c r="E18" s="4">
        <f>CN18</f>
        <v>546.13534539492377</v>
      </c>
      <c r="F18" s="4">
        <f>D18-E18</f>
        <v>0</v>
      </c>
      <c r="G18" s="4">
        <f>Sheet9!D18</f>
        <v>546.13534539492377</v>
      </c>
      <c r="H18" s="4">
        <f>Sheet9!F18</f>
        <v>0</v>
      </c>
      <c r="I18" s="4">
        <f>IF((G18-D18)=0,1,(H18-F18)/(G18-D18))</f>
        <v>1</v>
      </c>
      <c r="J18" s="4">
        <f>D18-F18*(1/I18)</f>
        <v>546.13534539492377</v>
      </c>
      <c r="K18" s="4">
        <f>J18-14.7</f>
        <v>531.43534539492373</v>
      </c>
      <c r="L18">
        <f>AVERAGE(C18,D18)</f>
        <v>530.41767269746197</v>
      </c>
      <c r="N18">
        <f t="shared" ref="N18:N57" si="0">L18</f>
        <v>530.41767269746197</v>
      </c>
      <c r="O18">
        <v>160</v>
      </c>
      <c r="P18">
        <f>460+O18</f>
        <v>620</v>
      </c>
      <c r="Q18">
        <f>$S$9/($O$18+460)</f>
        <v>4.5161290322580643E-2</v>
      </c>
      <c r="R18">
        <f>(($S$8*N18^1.0937)/27.64)*10^(11.172*$Q$18)</f>
        <v>78.374888576822229</v>
      </c>
      <c r="S18">
        <f>($O$18-60)*($S$9/$S$8)</f>
        <v>3943.6619718309862</v>
      </c>
      <c r="T18">
        <f>$AA$6*EXP($AA$9*(1697-N18))</f>
        <v>1.2307710087943591</v>
      </c>
      <c r="U18">
        <f>0.0283*AV18*($P$18)/N18</f>
        <v>3.1283674378681049E-2</v>
      </c>
      <c r="V18">
        <f>$S$3*($S$4+T18)</f>
        <v>123.0771008794359</v>
      </c>
      <c r="W18">
        <f>V18*5.615</f>
        <v>691.0779214380326</v>
      </c>
      <c r="X18">
        <f>IF($S$5&gt;0,U18*($S$10-R18)*$S$3,0)</f>
        <v>536.90641009675471</v>
      </c>
      <c r="Y18">
        <f>$AA$14+$AB$13*(R18-$Z$14)</f>
        <v>0.80216251114231785</v>
      </c>
      <c r="Z18">
        <f>$AA$7</f>
        <v>48.33</v>
      </c>
      <c r="AA18">
        <f>T18/$AA$6</f>
        <v>1.0256425073286326</v>
      </c>
      <c r="AB18">
        <f>Z18*AA18</f>
        <v>49.569302379192813</v>
      </c>
      <c r="AC18">
        <f>($W$6*$S$4)+(T18*AB18)</f>
        <v>61.00846029447176</v>
      </c>
      <c r="AD18">
        <f t="shared" ref="AD18:AD57" si="1">$S$4+T18</f>
        <v>1.2307710087943591</v>
      </c>
      <c r="AE18">
        <f>AC18/AD18</f>
        <v>49.569302379192813</v>
      </c>
      <c r="AF18">
        <f>3.0324-0.02023*$S$9</f>
        <v>2.4659599999999999</v>
      </c>
      <c r="AG18">
        <f>10^$AF$18</f>
        <v>292.38830658588068</v>
      </c>
      <c r="AH18">
        <f>$AG$18*$O$18^-1.163</f>
        <v>0.79903988868845044</v>
      </c>
      <c r="AI18">
        <f>10^$AH$18-1</f>
        <v>5.2956400382945432</v>
      </c>
      <c r="AJ18">
        <f>10.715*(R18+100)^-0.515</f>
        <v>0.7422587266301911</v>
      </c>
      <c r="AK18">
        <f>5.44*(R18+150)^-0.338</f>
        <v>0.86771230840428737</v>
      </c>
      <c r="AL18">
        <f>AJ18*$AI$18^AK18</f>
        <v>3.1528859970746272</v>
      </c>
      <c r="AM18">
        <f t="shared" ref="AM18:AM57" si="2">(($S$4*$W$6)/($S$4*$W$6+T18*AB18))*$W$7</f>
        <v>0</v>
      </c>
      <c r="AN18">
        <f t="shared" ref="AN18:AN57" si="3">((T18*AB18)/($S$4*$W$6+T18*AB18))*AL18</f>
        <v>3.1528859970746272</v>
      </c>
      <c r="AO18">
        <f>AM18+AN18</f>
        <v>3.1528859970746272</v>
      </c>
      <c r="AP18">
        <f t="shared" ref="AP18:AP57" si="4">(($S$4*$W$6)/($S$4*$W$6+T18*AB18))*$W$8</f>
        <v>0</v>
      </c>
      <c r="AQ18">
        <f t="shared" ref="AQ18:AQ57" si="5">((T18*AB18)/($S$4*$W$6+T18*AB18))*$W$4</f>
        <v>30</v>
      </c>
      <c r="AR18">
        <f>AP18+AQ18</f>
        <v>30</v>
      </c>
      <c r="AT18">
        <f>CV18</f>
        <v>0.79522889459889345</v>
      </c>
      <c r="AU18">
        <f>CU18</f>
        <v>1.6577540106951871</v>
      </c>
      <c r="AV18">
        <f>EJ18</f>
        <v>0.94570920764648492</v>
      </c>
      <c r="AX18">
        <f t="shared" ref="AX18:AY57" si="6">(W18)*(1/86400)/$W$10</f>
        <v>0.36662736686085257</v>
      </c>
      <c r="AY18">
        <f t="shared" si="6"/>
        <v>0.28483703107586089</v>
      </c>
      <c r="AZ18">
        <f>AX18+AY18</f>
        <v>0.6514643979367134</v>
      </c>
      <c r="BA18">
        <f>AX18/AZ18</f>
        <v>0.5627742176272672</v>
      </c>
      <c r="BB18">
        <f>1-BA18</f>
        <v>0.4372257823727328</v>
      </c>
      <c r="BC18">
        <f t="shared" ref="BC18:BC57" si="7">1.071-(0.2218*((AZ18^2)/($W$9)))</f>
        <v>0.50620067914444755</v>
      </c>
      <c r="BD18">
        <f>IF(BC18&lt;0.13,0.13,BC18)</f>
        <v>0.50620067914444755</v>
      </c>
      <c r="BE18">
        <f>1.938*AX18*(AE18/AR18)^(1/4)</f>
        <v>0.80556676513839109</v>
      </c>
      <c r="BF18">
        <f>1.938*AY18*(AE18/AR18)^(1/4)</f>
        <v>0.62585411361964871</v>
      </c>
      <c r="BG18">
        <f t="shared" ref="BG18:BG57" si="8">120.872*$W$9*SQRT(AE18/AR18)</f>
        <v>25.895257494566852</v>
      </c>
      <c r="BH18">
        <f>0.15726*AO18*(1/(AE18*AR18^3))^(1/4)</f>
        <v>1.4577478053892593E-2</v>
      </c>
      <c r="BI18">
        <f>0.0019+0.0322*BH18-0.6642*BH18^2+4.9951*BH18^3</f>
        <v>2.2437239898184373E-3</v>
      </c>
      <c r="BJ18">
        <f>1-10.0147*BH18+33.8696*BH18^2+277.2817*BH18^3</f>
        <v>0.86206726863213634</v>
      </c>
      <c r="BK18">
        <f>BI18/BJ18</f>
        <v>2.6027249513586219E-3</v>
      </c>
      <c r="BL18">
        <f>BE18*($N$18^0.1)*BK18</f>
        <v>3.9263735418236896E-3</v>
      </c>
      <c r="BM18">
        <f>(BF18^0.575)*(14.7^0.1)*BG18</f>
        <v>25.877600637973337</v>
      </c>
      <c r="BN18">
        <f>BL18/BM18</f>
        <v>1.5172865509262271E-4</v>
      </c>
      <c r="BO18">
        <f>(0.0047+1123.32*BN18+729489.64*BN18^2)</f>
        <v>0.19193384042927625</v>
      </c>
      <c r="BP18">
        <f>(1+1097.1566*BN18+722153.97*BN18^2)</f>
        <v>1.1830952241858306</v>
      </c>
      <c r="BQ18">
        <f>SQRT(BO18/BP18)</f>
        <v>0.40277817150362216</v>
      </c>
      <c r="BR18">
        <f>(BF18*BH18^0.38)/BG18^2.14</f>
        <v>1.1868097929003282E-4</v>
      </c>
      <c r="BS18">
        <f>1.0886-69.9473*BR18+2334.3497*BR18^2-12896.683*BR18^3</f>
        <v>1.0803314441023393</v>
      </c>
      <c r="BT18">
        <f>1-53.4401*BR18+1517.9369*BR18^2-8419.8115*BR18^3</f>
        <v>0.99367904293036979</v>
      </c>
      <c r="BU18">
        <f>BS18/BT18</f>
        <v>1.0872036114563015</v>
      </c>
      <c r="BV18">
        <f>IF(X18&lt;=0,1,(BQ18*BU18))</f>
        <v>0.43790188267450358</v>
      </c>
      <c r="BW18">
        <f>IF(X18&gt;1,BQ18*BU18,1)</f>
        <v>0.43790188267450358</v>
      </c>
      <c r="BX18">
        <f>IF($S$5=0,1,BW18)</f>
        <v>0.43790188267450358</v>
      </c>
      <c r="BY18">
        <f t="shared" ref="BY18:BY57" si="9">AE18*AX18</f>
        <v>18.173462808412854</v>
      </c>
      <c r="BZ18">
        <f t="shared" ref="BZ18:BZ57" si="10">EX18*AY18</f>
        <v>0.45176334320653794</v>
      </c>
      <c r="CA18">
        <f t="shared" ref="CA18:CA57" si="11">$W$10*(BY18+BZ18)*86400</f>
        <v>35107.806286756488</v>
      </c>
      <c r="CB18">
        <f t="shared" ref="CB18:CB57" si="12">(AO18^BV18)*FA18^(1-BV18)</f>
        <v>0.14450241078236603</v>
      </c>
      <c r="CC18">
        <f t="shared" ref="CC18:CC57" si="13">2.2*10^-2*CA18/CB18/$W$9</f>
        <v>32070.263774570762</v>
      </c>
      <c r="CD18">
        <f>$CE$15/3.7065</f>
        <v>1.6187778227438283E-4</v>
      </c>
      <c r="CE18">
        <f>5.0452/CC18</f>
        <v>1.5731707214707892E-4</v>
      </c>
      <c r="CF18">
        <f>LOG(($CE$15^1.1098/2.8257)+(7.149/CC18)^0.8981)</f>
        <v>-3.2081969842125733</v>
      </c>
      <c r="CG18">
        <f>-4*LOG(CD18-(CE18*CF18))</f>
        <v>12.704585831579323</v>
      </c>
      <c r="CH18">
        <f>1/CG18^2</f>
        <v>6.1955373102257419E-3</v>
      </c>
      <c r="CI18">
        <f t="shared" ref="CI18:CI57" si="14">BV18*AE18+(1-BV18)*EX18</f>
        <v>22.598001758461756</v>
      </c>
      <c r="CJ18" s="11">
        <f t="shared" ref="CJ18:CJ57" si="15">CH18*CA18^2/($W$9)^5/CI18</f>
        <v>2627680615.7318511</v>
      </c>
      <c r="CK18" s="18">
        <f>(1/144)*(CI18+(CJ18/74130000000))</f>
        <v>0.15717672697461871</v>
      </c>
      <c r="CL18" s="18">
        <f t="shared" ref="CL18:CL57" si="16">CK18*$CL$14</f>
        <v>31.435345394923743</v>
      </c>
      <c r="CM18">
        <v>200</v>
      </c>
      <c r="CN18" s="4">
        <f>C18+CL18</f>
        <v>546.13534539492377</v>
      </c>
      <c r="CO18" s="11"/>
      <c r="CP18" s="11"/>
      <c r="CQ18" s="13">
        <f>O18</f>
        <v>160</v>
      </c>
      <c r="CR18" s="13">
        <f>CQ18+460</f>
        <v>620</v>
      </c>
      <c r="CS18" s="13">
        <v>374</v>
      </c>
      <c r="CT18" s="13">
        <v>667</v>
      </c>
      <c r="CU18" s="13">
        <f>CR18/CS18</f>
        <v>1.6577540106951871</v>
      </c>
      <c r="CV18" s="13">
        <f t="shared" ref="CV18:CV57" si="17">N18/$CT$18</f>
        <v>0.79522889459889345</v>
      </c>
      <c r="CW18" s="14">
        <v>0.8</v>
      </c>
      <c r="CX18" s="14">
        <f>0.27*CV18/CW18/$CU$18</f>
        <v>0.16189962454958925</v>
      </c>
      <c r="CY18" s="14">
        <f>($CX$12+$CZ$12/$CU$18+$DB$12/$CU$18^3+$DD$12/$CU$18^4+$DF$12/$CU$18^5)*CX18</f>
        <v>-7.0943120054958675E-2</v>
      </c>
      <c r="CZ18" s="14">
        <f>($DH$12+$DJ$12/$CU$18+$CX$13/$CU$18^2)*CX18^2</f>
        <v>4.470768006262847E-3</v>
      </c>
      <c r="DA18" s="14">
        <f>$CZ$13*($DJ$12/$CU$18+$CX$13/$CU$18^2)*CX18^5</f>
        <v>-4.4275079600264169E-6</v>
      </c>
      <c r="DB18" s="14">
        <f>$DB$13*(1+$DD$13*CX18^2)*(CX18^2/$CU$18^3)</f>
        <v>3.5958876045774743E-3</v>
      </c>
      <c r="DC18" s="14">
        <f>EXP(-$DD$13*CX18^2)</f>
        <v>0.98127897352958982</v>
      </c>
      <c r="DD18" s="14">
        <f>1+CY18+CZ18-DA18+DB18*DC18</f>
        <v>0.93706064435681191</v>
      </c>
      <c r="DE18" s="14">
        <f>DD18-CW18</f>
        <v>0.13706064435681187</v>
      </c>
      <c r="DF18" s="14">
        <v>0.85</v>
      </c>
      <c r="DG18" s="14">
        <f>0.27*CV18/DF18/$CU$18</f>
        <v>0.15237611722314282</v>
      </c>
      <c r="DH18" s="14">
        <f>($CX$12+$CZ$12/$CU$18+$DB$12/$CU$18^3+$DD$12/$CU$18^4+$DF$12/$CU$18^5)*DG18</f>
        <v>-6.676999534584345E-2</v>
      </c>
      <c r="DI18" s="14">
        <f>($DH$12+$DJ$12/$CU$18+$CX$13/$CU$18^2)*DG18^2</f>
        <v>3.9602650851324871E-3</v>
      </c>
      <c r="DJ18" s="14">
        <f>$CZ$13*($DJ$12/$CU$18+$CX$13/$CU$18^2)*DG18^5</f>
        <v>-3.2697508176475933E-6</v>
      </c>
      <c r="DK18" s="14">
        <f>$DB$13*(1+$DD$13*DG18^2)*DG18^2/$CU$18^3</f>
        <v>3.1785383038641763E-3</v>
      </c>
      <c r="DL18" s="14">
        <f>EXP(-$DD$13*DG18^2)</f>
        <v>0.98339881906632853</v>
      </c>
      <c r="DM18" s="14">
        <f>1+DH18+DI18-DJ18+DK18*DL18</f>
        <v>0.94031931030448379</v>
      </c>
      <c r="DN18" s="14">
        <f>DM18-DF18</f>
        <v>9.0319310304483813E-2</v>
      </c>
      <c r="DO18" s="14">
        <f>(DN18-DE18)/(DF18-CW18)</f>
        <v>-0.9348266810465623</v>
      </c>
      <c r="DP18" s="14">
        <f>CW18-DE18/DO18</f>
        <v>0.94661610235960425</v>
      </c>
      <c r="DQ18" s="14">
        <f>DF18</f>
        <v>0.85</v>
      </c>
      <c r="DR18" s="14">
        <f>0.27*CV18/DQ18/$CU$18</f>
        <v>0.15237611722314282</v>
      </c>
      <c r="DS18" s="14">
        <f>($CX$12+$CZ$12/$CU$18+$DB$12/$CU$18^3+$DD$12/$CU$18^4+$DF$12/$CU$18^5)*DR18</f>
        <v>-6.676999534584345E-2</v>
      </c>
      <c r="DT18" s="14">
        <f>($DH$12+$DJ$12/$CU$18+$CX$13/$CU$18^2)*DR18^2</f>
        <v>3.9602650851324871E-3</v>
      </c>
      <c r="DU18" s="14">
        <f>$CZ$13*($DJ$12/$CU$18+$CX$13/$CU$18^2)*DR18^5</f>
        <v>-3.2697508176475933E-6</v>
      </c>
      <c r="DV18" s="14">
        <f>$DB$13*(1+$DD$13*DR18^2)*(DR18^2/$CU$18^3)</f>
        <v>3.1785383038641763E-3</v>
      </c>
      <c r="DW18" s="14">
        <f>EXP(-$DD$13*DR18^2)</f>
        <v>0.98339881906632853</v>
      </c>
      <c r="DX18" s="14">
        <f>1+DS18+DT18-DU18+DV18*DW18</f>
        <v>0.94031931030448379</v>
      </c>
      <c r="DY18" s="14">
        <f>DX18-DQ18</f>
        <v>9.0319310304483813E-2</v>
      </c>
      <c r="DZ18" s="14">
        <f>DP18</f>
        <v>0.94661610235960425</v>
      </c>
      <c r="EA18" s="14">
        <f>0.27*CV18/DZ18/$CU$18</f>
        <v>0.13682389230103012</v>
      </c>
      <c r="EB18" s="14">
        <f>($CX$12+$CZ$12/$CU$18+$DB$12/$CU$18^3+$DD$12/$CU$18^4+$DF$12/$CU$18^5)*EA18</f>
        <v>-5.9955134824451591E-2</v>
      </c>
      <c r="EC18" s="14">
        <f>($DH$12+$DJ$12/$CU$18+$CX$13/$CU$18^2)*EA18^2</f>
        <v>3.1931133306227055E-3</v>
      </c>
      <c r="ED18" s="14">
        <f>$CZ$13*($DJ$12/$CU$18+$CX$13/$CU$18^2)*EA18^5</f>
        <v>-1.9087095521482743E-6</v>
      </c>
      <c r="EE18" s="14">
        <f>$DB$13*(1+$DD$13*EA18^2)*EA18^2/$CU$18^3</f>
        <v>2.5546426037325936E-3</v>
      </c>
      <c r="EF18" s="14">
        <f>EXP(-$DD$13*EA18^2)</f>
        <v>0.98659300463795951</v>
      </c>
      <c r="EG18" s="14">
        <f>1+EB18+EC18-ED18+EE18*EF18</f>
        <v>0.94576027973791599</v>
      </c>
      <c r="EH18" s="14">
        <f>EG18-DZ18</f>
        <v>-8.5582262168826251E-4</v>
      </c>
      <c r="EI18" s="14">
        <f>(EH18-DY18)/(DZ18-DQ18)</f>
        <v>-0.94368465193119722</v>
      </c>
      <c r="EJ18" s="14">
        <f>DQ18-DY18/EI18</f>
        <v>0.94570920764648492</v>
      </c>
      <c r="EL18">
        <f>O18</f>
        <v>160</v>
      </c>
      <c r="EM18">
        <f>460+EL18</f>
        <v>620</v>
      </c>
      <c r="EN18">
        <f t="shared" ref="EN18:EN57" si="18">N18</f>
        <v>530.41767269746197</v>
      </c>
      <c r="EO18">
        <f>CS18</f>
        <v>374</v>
      </c>
      <c r="EP18">
        <f>CT18</f>
        <v>667</v>
      </c>
      <c r="EQ18">
        <v>0.65</v>
      </c>
      <c r="ER18">
        <f>28.97*$EQ$18</f>
        <v>18.830500000000001</v>
      </c>
      <c r="ES18">
        <f>((9.379+0.01607*$ER$18)*$EM$18^1.5)</f>
        <v>149463.4301667469</v>
      </c>
      <c r="ET18">
        <f>209.2+19.26*ER18+EM18</f>
        <v>1191.8754300000001</v>
      </c>
      <c r="EU18">
        <f>ES18/ET18</f>
        <v>125.40188882553514</v>
      </c>
      <c r="EV18">
        <f>3.448+(986.4/EM18)+0.01009*ER18</f>
        <v>5.228967486935483</v>
      </c>
      <c r="EW18">
        <f>2.447-0.2224*EV18</f>
        <v>1.2840776309055488</v>
      </c>
      <c r="EX18">
        <f>(EN18*$ER$18)/(DP18*10.73*$EM$18)</f>
        <v>1.5860414690469773</v>
      </c>
      <c r="EY18">
        <f>EX18/67.0176</f>
        <v>2.3666043980192925E-2</v>
      </c>
      <c r="EZ18">
        <f>EXP($EV$18*EY18^$EW$18)</f>
        <v>1.043649312239413</v>
      </c>
      <c r="FA18">
        <f>$EU$18*10^-4*EZ18</f>
        <v>1.3087559502629308E-2</v>
      </c>
      <c r="FC18" s="16"/>
      <c r="FD18" s="16"/>
      <c r="FF18" s="22"/>
      <c r="FG18" s="22"/>
    </row>
    <row r="19" spans="3:163">
      <c r="C19" s="4">
        <f>E18</f>
        <v>546.13534539492377</v>
      </c>
      <c r="D19" s="4">
        <f>Sheet8!J19</f>
        <v>578.23515048595038</v>
      </c>
      <c r="E19" s="4">
        <f t="shared" ref="E19:E57" si="19">CN19</f>
        <v>578.2351504859505</v>
      </c>
      <c r="F19" s="4">
        <f t="shared" ref="F19:F57" si="20">D19-E19</f>
        <v>0</v>
      </c>
      <c r="G19" s="4">
        <f>Sheet9!D19</f>
        <v>578.23515048620163</v>
      </c>
      <c r="H19" s="4">
        <f>Sheet9!F19</f>
        <v>2.4863311409717426E-10</v>
      </c>
      <c r="I19" s="4">
        <f t="shared" ref="I19:I57" si="21">IF((G19-D19)=0,1,(H19-F19)/(G19-D19))</f>
        <v>0.98959276018099551</v>
      </c>
      <c r="J19" s="4">
        <f t="shared" ref="J19:J57" si="22">D19-F19*(1/I19)</f>
        <v>578.23515048595038</v>
      </c>
      <c r="K19" s="4">
        <f>J19-14.7</f>
        <v>563.53515048595034</v>
      </c>
      <c r="L19" s="4">
        <f t="shared" ref="L19:L57" si="23">AVERAGE(C19,D19)</f>
        <v>562.18524794043708</v>
      </c>
      <c r="N19" s="4">
        <f t="shared" si="0"/>
        <v>562.18524794043708</v>
      </c>
      <c r="R19">
        <f t="shared" ref="R19:R57" si="24">(($S$8*N19^1.0937)/27.64)*10^(11.172*$Q$18)</f>
        <v>83.522867256978017</v>
      </c>
      <c r="T19">
        <f t="shared" ref="T19:T57" si="25">$AA$6*EXP($AA$9*(1697-N19))</f>
        <v>1.2299227134084909</v>
      </c>
      <c r="U19">
        <f t="shared" ref="U19:U57" si="26">0.0283*AV19*($P$18)/N19</f>
        <v>2.942067797421145E-2</v>
      </c>
      <c r="V19">
        <f t="shared" ref="V19:V57" si="27">$S$3*($S$4+T19)</f>
        <v>122.99227134084909</v>
      </c>
      <c r="W19">
        <f>V19*5.615</f>
        <v>690.60160357886764</v>
      </c>
      <c r="X19">
        <f t="shared" ref="X19:X57" si="28">IF($S$5&gt;0,U19*($S$10-R19)*$S$3,0)</f>
        <v>489.78701125025026</v>
      </c>
      <c r="Y19">
        <f>$AA$14+$AB$13*(R19-$Z$14)</f>
        <v>0.80164771327430229</v>
      </c>
      <c r="Z19">
        <f t="shared" ref="Z19:Z57" si="29">$AA$7</f>
        <v>48.33</v>
      </c>
      <c r="AA19">
        <f t="shared" ref="AA19:AA57" si="30">T19/$AA$6</f>
        <v>1.0249355945070757</v>
      </c>
      <c r="AB19">
        <f t="shared" ref="AB19:AB57" si="31">Z19*AA19</f>
        <v>49.535137282526968</v>
      </c>
      <c r="AC19">
        <f t="shared" ref="AC19:AC57" si="32">($S$4*$W$6)+(T19*AB19)</f>
        <v>60.92439045558767</v>
      </c>
      <c r="AD19">
        <f t="shared" si="1"/>
        <v>1.2299227134084909</v>
      </c>
      <c r="AE19">
        <f t="shared" ref="AE19:AE57" si="33">AC19/AD19</f>
        <v>49.535137282526968</v>
      </c>
      <c r="AJ19">
        <f>10.715*(R19+100)^-0.515</f>
        <v>0.73146193360327949</v>
      </c>
      <c r="AK19">
        <f>5.44*(R19+150)^-0.338</f>
        <v>0.86119908084716179</v>
      </c>
      <c r="AL19">
        <f t="shared" ref="AL19:AL57" si="34">AJ19*$AI$18^AK19</f>
        <v>3.073474679009228</v>
      </c>
      <c r="AM19">
        <f t="shared" si="2"/>
        <v>0</v>
      </c>
      <c r="AN19">
        <f t="shared" si="3"/>
        <v>3.073474679009228</v>
      </c>
      <c r="AO19">
        <f>AM19+AN19</f>
        <v>3.073474679009228</v>
      </c>
      <c r="AP19">
        <f t="shared" si="4"/>
        <v>0</v>
      </c>
      <c r="AQ19">
        <f t="shared" si="5"/>
        <v>30</v>
      </c>
      <c r="AR19">
        <f>AP19+AQ19</f>
        <v>30</v>
      </c>
      <c r="AT19">
        <f>CV19</f>
        <v>0.84285644368881119</v>
      </c>
      <c r="AV19">
        <f t="shared" ref="AV19:AV57" si="35">EJ19</f>
        <v>0.94265765083254416</v>
      </c>
      <c r="AX19">
        <f t="shared" si="6"/>
        <v>0.36637467297919729</v>
      </c>
      <c r="AY19">
        <f t="shared" si="6"/>
        <v>0.25983947205789526</v>
      </c>
      <c r="AZ19">
        <f>AX19+AY19</f>
        <v>0.62621414503709261</v>
      </c>
      <c r="BA19">
        <f t="shared" ref="BA19:BA57" si="36">AX19/AZ19</f>
        <v>0.58506291479170558</v>
      </c>
      <c r="BB19">
        <f>1-BA19</f>
        <v>0.41493708520829442</v>
      </c>
      <c r="BC19">
        <f t="shared" si="7"/>
        <v>0.54913455793441035</v>
      </c>
      <c r="BD19">
        <f>IF(BC19&lt;0.13,0.13,BC19)</f>
        <v>0.54913455793441035</v>
      </c>
      <c r="BE19">
        <f>1.938*AX19*(AE19/AR19)^(1/4)</f>
        <v>0.8048727898983048</v>
      </c>
      <c r="BF19">
        <f>1.938*AY19*(AE19/AR19)^(1/4)</f>
        <v>0.57083018075546843</v>
      </c>
      <c r="BG19">
        <f t="shared" si="8"/>
        <v>25.886331945583699</v>
      </c>
      <c r="BH19">
        <f>0.15726*AO19*(1/(AE19*AR19^3))^(1/4)</f>
        <v>1.4212766694696444E-2</v>
      </c>
      <c r="BI19">
        <f>0.0019+0.0322*BH19-0.6642*BH19^2+4.9951*BH19^3</f>
        <v>2.2378218904601723E-3</v>
      </c>
      <c r="BJ19">
        <f>1-10.0147*BH19+33.8696*BH19^2+277.2817*BH19^3</f>
        <v>0.86530123797691205</v>
      </c>
      <c r="BK19">
        <f>BI19/BJ19</f>
        <v>2.5861766888167583E-3</v>
      </c>
      <c r="BL19">
        <f t="shared" ref="BL19:BL57" si="37">BE19*($N$18^0.1)*BK19</f>
        <v>3.898048486893534E-3</v>
      </c>
      <c r="BM19">
        <f t="shared" ref="BM19:BM57" si="38">(BF19^0.575)*(14.7^0.1)*BG19</f>
        <v>24.53543331570954</v>
      </c>
      <c r="BN19">
        <f>BL19/BM19</f>
        <v>1.5887424675714584E-4</v>
      </c>
      <c r="BO19">
        <f>(0.0047+1123.32*BN19+729489.64*BN19^2)</f>
        <v>0.20157968604339829</v>
      </c>
      <c r="BP19">
        <f>(1+1097.1566*BN19+722153.97*BN19^2)</f>
        <v>1.1925378357365215</v>
      </c>
      <c r="BQ19">
        <f>SQRT(BO19/BP19)</f>
        <v>0.41113769698018843</v>
      </c>
      <c r="BR19">
        <f t="shared" ref="BR19:BR57" si="39">(BF19*BH19^0.38)/BG19^2.14</f>
        <v>1.072886797692452E-4</v>
      </c>
      <c r="BS19">
        <f>1.0886-69.9473*BR19+2334.3497*BR19^2-12896.683*BR19^3</f>
        <v>1.0811223009768367</v>
      </c>
      <c r="BT19">
        <f>1-53.4401*BR19+1517.9369*BR19^2-8419.8115*BR19^3</f>
        <v>0.99428394458629121</v>
      </c>
      <c r="BU19">
        <f>BS19/BT19</f>
        <v>1.0873375828538374</v>
      </c>
      <c r="BV19">
        <f t="shared" ref="BV19:BV57" si="40">IF(X19&lt;=0,1,(BQ19*BU19))</f>
        <v>0.44704546965453151</v>
      </c>
      <c r="BW19">
        <f t="shared" ref="BW19:BW57" si="41">IF(X19&gt;1,BQ19*BU19,1)</f>
        <v>0.44704546965453151</v>
      </c>
      <c r="BX19">
        <f t="shared" ref="BX19:BX57" si="42">IF($S$5=0,1,BW19)</f>
        <v>0.44704546965453151</v>
      </c>
      <c r="BY19">
        <f t="shared" si="9"/>
        <v>18.148419722865462</v>
      </c>
      <c r="BZ19">
        <f t="shared" si="10"/>
        <v>0.43821853537960165</v>
      </c>
      <c r="CA19">
        <f t="shared" si="11"/>
        <v>35035.069651261612</v>
      </c>
      <c r="CB19">
        <f t="shared" si="12"/>
        <v>0.15050222544201536</v>
      </c>
      <c r="CC19">
        <f t="shared" si="13"/>
        <v>30727.978808182368</v>
      </c>
      <c r="CD19">
        <f>$CE$15/3.7065</f>
        <v>1.6187778227438283E-4</v>
      </c>
      <c r="CE19">
        <f>5.0452/CC19</f>
        <v>1.6418912651217218E-4</v>
      </c>
      <c r="CF19">
        <f>LOG(($CE$15^1.1098/2.8257)+(7.149/CC19)^0.8981)</f>
        <v>-3.1940123013411963</v>
      </c>
      <c r="CG19">
        <f>-4*LOG(CD19-(CE19*CF19))</f>
        <v>12.653944328178849</v>
      </c>
      <c r="CH19">
        <f>1/CG19^2</f>
        <v>6.2452260297575475E-3</v>
      </c>
      <c r="CI19">
        <f t="shared" si="14"/>
        <v>23.077014963775436</v>
      </c>
      <c r="CJ19" s="11">
        <f t="shared" si="15"/>
        <v>2583037741.7485662</v>
      </c>
      <c r="CK19" s="18">
        <f t="shared" ref="CK19:CK57" si="43">(1/144)*(CI19+(CJ19/74130000000))</f>
        <v>0.16049902545513339</v>
      </c>
      <c r="CL19" s="18">
        <f t="shared" si="16"/>
        <v>32.099805091026681</v>
      </c>
      <c r="CM19">
        <f>CM18+200</f>
        <v>400</v>
      </c>
      <c r="CN19" s="4">
        <f t="shared" ref="CN19:CN57" si="44">C19+CL19</f>
        <v>578.2351504859505</v>
      </c>
      <c r="CO19" s="11"/>
      <c r="CP19" s="11"/>
      <c r="CV19" s="13">
        <f t="shared" si="17"/>
        <v>0.84285644368881119</v>
      </c>
      <c r="CW19" s="14">
        <v>0.8</v>
      </c>
      <c r="CX19" s="14">
        <f>0.27*CV19/CW19/$CU$18</f>
        <v>0.17159605581390355</v>
      </c>
      <c r="CY19" s="14">
        <f t="shared" ref="CY19:CY57" si="45">($CX$12+$CZ$12/$CU$18+$DB$12/$CU$18^3+$DD$12/$CU$18^4+$DF$12/$CU$18^5)*CX19</f>
        <v>-7.5192018650015055E-2</v>
      </c>
      <c r="CZ19" s="14">
        <f>($DH$12+$DJ$12/$CU$18+$CX$13/$CU$18^2)*CX19^2</f>
        <v>5.0223277833253603E-3</v>
      </c>
      <c r="DA19" s="14">
        <f>$CZ$13*($DJ$12/$CU$18+$CX$13/$CU$18^2)*CX19^5</f>
        <v>-5.921976079278066E-6</v>
      </c>
      <c r="DB19" s="14">
        <f t="shared" ref="DB19:DB57" si="46">$DB$13*(1+$DD$13*CX19^2)*(CX19^2/$CU$18^3)</f>
        <v>4.0487566458770313E-3</v>
      </c>
      <c r="DC19" s="14">
        <f t="shared" ref="DC19:DC57" si="47">EXP(-$DD$13*CX19^2)</f>
        <v>0.9789937761821772</v>
      </c>
      <c r="DD19" s="14">
        <f t="shared" ref="DD19:DD57" si="48">1+CY19+CZ19-DA19+DB19*DC19</f>
        <v>0.93379993866697941</v>
      </c>
      <c r="DE19" s="14">
        <f t="shared" ref="DE19:DE57" si="49">DD19-CW19</f>
        <v>0.13379993866697937</v>
      </c>
      <c r="DF19" s="14">
        <v>0.85</v>
      </c>
      <c r="DG19" s="14">
        <f t="shared" ref="DG19:DG57" si="50">0.27*CV19/DF19/$CU$18</f>
        <v>0.16150217017779159</v>
      </c>
      <c r="DH19" s="14">
        <f t="shared" ref="DH19:DH57" si="51">($CX$12+$CZ$12/$CU$18+$DB$12/$CU$18^3+$DD$12/$CU$18^4+$DF$12/$CU$18^5)*DG19</f>
        <v>-7.0768958729425929E-2</v>
      </c>
      <c r="DI19" s="14">
        <f t="shared" ref="DI19:DI57" si="52">($DH$12+$DJ$12/$CU$18+$CX$13/$CU$18^2)*DG19^2</f>
        <v>4.4488439879975519E-3</v>
      </c>
      <c r="DJ19" s="14">
        <f t="shared" ref="DJ19:DJ57" si="53">$CZ$13*($DJ$12/$CU$18+$CX$13/$CU$18^2)*DG19^5</f>
        <v>-4.3734277390646238E-6</v>
      </c>
      <c r="DK19" s="14">
        <f t="shared" ref="DK19:DK57" si="54">$DB$13*(1+$DD$13*DG19^2)*DG19^2/$CU$18^3</f>
        <v>3.5779284112188868E-3</v>
      </c>
      <c r="DL19" s="14">
        <f>EXP(-$DD$13*DG19^2)</f>
        <v>0.98136991826970066</v>
      </c>
      <c r="DM19" s="14">
        <f>1+DH19+DI19-DJ19+DK19*DL19</f>
        <v>0.9371955299988034</v>
      </c>
      <c r="DN19" s="14">
        <f>DM19-DF19</f>
        <v>8.7195529998803423E-2</v>
      </c>
      <c r="DO19" s="14">
        <f>(DN19-DE19)/(DF19-CW19)</f>
        <v>-0.93208817336352012</v>
      </c>
      <c r="DP19" s="14">
        <f>CW19-DE19/DO19</f>
        <v>0.94354858530620644</v>
      </c>
      <c r="DQ19" s="14">
        <f t="shared" ref="DQ19:DQ57" si="55">DF19</f>
        <v>0.85</v>
      </c>
      <c r="DR19" s="14">
        <f t="shared" ref="DR19:DR57" si="56">0.27*CV19/DQ19/$CU$18</f>
        <v>0.16150217017779159</v>
      </c>
      <c r="DS19" s="14">
        <f t="shared" ref="DS19:DS57" si="57">($CX$12+$CZ$12/$CU$18+$DB$12/$CU$18^3+$DD$12/$CU$18^4+$DF$12/$CU$18^5)*DR19</f>
        <v>-7.0768958729425929E-2</v>
      </c>
      <c r="DT19" s="14">
        <f t="shared" ref="DT19:DT57" si="58">($DH$12+$DJ$12/$CU$18+$CX$13/$CU$18^2)*DR19^2</f>
        <v>4.4488439879975519E-3</v>
      </c>
      <c r="DU19" s="14">
        <f t="shared" ref="DU19:DU57" si="59">$CZ$13*($DJ$12/$CU$18+$CX$13/$CU$18^2)*DR19^5</f>
        <v>-4.3734277390646238E-6</v>
      </c>
      <c r="DV19" s="14">
        <f t="shared" ref="DV19:DV57" si="60">$DB$13*(1+$DD$13*DR19^2)*(DR19^2/$CU$18^3)</f>
        <v>3.5779284112188868E-3</v>
      </c>
      <c r="DW19" s="14">
        <f t="shared" ref="DW19:DW57" si="61">EXP(-$DD$13*DR19^2)</f>
        <v>0.98136991826970066</v>
      </c>
      <c r="DX19" s="14">
        <f t="shared" ref="DX19:DX57" si="62">1+DS19+DT19-DU19+DV19*DW19</f>
        <v>0.9371955299988034</v>
      </c>
      <c r="DY19" s="14">
        <f t="shared" ref="DY19:DY57" si="63">DX19-DQ19</f>
        <v>8.7195529998803423E-2</v>
      </c>
      <c r="DZ19" s="14">
        <f t="shared" ref="DZ19:DZ57" si="64">DP19</f>
        <v>0.94354858530620644</v>
      </c>
      <c r="EA19" s="14">
        <f t="shared" ref="EA19:EA57" si="65">0.27*CV19/DZ19/$CU$18</f>
        <v>0.14548995864009789</v>
      </c>
      <c r="EB19" s="14">
        <f t="shared" ref="EB19:EB57" si="66">($CX$12+$CZ$12/$CU$18+$DB$12/$CU$18^3+$DD$12/$CU$18^4+$DF$12/$CU$18^5)*EA19</f>
        <v>-6.3752535753620582E-2</v>
      </c>
      <c r="EC19" s="14">
        <f t="shared" ref="EC19:EC57" si="67">($DH$12+$DJ$12/$CU$18+$CX$13/$CU$18^2)*EA19^2</f>
        <v>3.6104097387208824E-3</v>
      </c>
      <c r="ED19" s="14">
        <f t="shared" ref="ED19:ED57" si="68">$CZ$13*($DJ$12/$CU$18+$CX$13/$CU$18^2)*EA19^5</f>
        <v>-2.5947483513871996E-6</v>
      </c>
      <c r="EE19" s="14">
        <f t="shared" ref="EE19:EE57" si="69">$DB$13*(1+$DD$13*EA19^2)*EA19^2/$CU$18^3</f>
        <v>2.8935269353160022E-3</v>
      </c>
      <c r="EF19" s="14">
        <f t="shared" ref="EF19:EF57" si="70">EXP(-$DD$13*EA19^2)</f>
        <v>0.98485422514900856</v>
      </c>
      <c r="EG19" s="14">
        <f t="shared" ref="EG19:EG57" si="71">1+EB19+EC19-ED19+EE19*EF19</f>
        <v>0.94271017096128007</v>
      </c>
      <c r="EH19" s="14">
        <f t="shared" ref="EH19:EH57" si="72">EG19-DZ19</f>
        <v>-8.3841434492637479E-4</v>
      </c>
      <c r="EI19" s="14">
        <f t="shared" ref="EI19:EI57" si="73">(EH19-DY19)/(DZ19-DQ19)</f>
        <v>-0.94105051461306488</v>
      </c>
      <c r="EJ19" s="14">
        <f t="shared" ref="EJ19:EJ57" si="74">DQ19-DY19/EI19</f>
        <v>0.94265765083254416</v>
      </c>
      <c r="EN19">
        <f t="shared" si="18"/>
        <v>562.18524794043708</v>
      </c>
      <c r="EX19">
        <f>(EN19*$ER$18)/(DP19*10.73*$EM$18)</f>
        <v>1.6864971742321022</v>
      </c>
      <c r="EY19">
        <f t="shared" ref="EY19:EY57" si="75">EX19/67.0176</f>
        <v>2.5164989110802269E-2</v>
      </c>
      <c r="EZ19">
        <f>EXP($EV$18*EY19^$EW$18)</f>
        <v>1.047314253864406</v>
      </c>
      <c r="FA19">
        <f>$EU$18*10^-4*EZ19</f>
        <v>1.3133518562850253E-2</v>
      </c>
      <c r="FC19" s="16"/>
      <c r="FD19" s="16"/>
      <c r="FF19" s="22"/>
      <c r="FG19" s="22"/>
    </row>
    <row r="20" spans="3:163">
      <c r="C20" s="4">
        <f t="shared" ref="C20:C57" si="76">E19</f>
        <v>578.2351504859505</v>
      </c>
      <c r="D20" s="4">
        <f>Sheet8!J20</f>
        <v>611.00760190544008</v>
      </c>
      <c r="E20" s="4">
        <f t="shared" si="19"/>
        <v>611.0076019110752</v>
      </c>
      <c r="F20" s="4">
        <f t="shared" si="20"/>
        <v>-5.6351154853473417E-9</v>
      </c>
      <c r="G20" s="4">
        <f>Sheet9!D20</f>
        <v>611.0076089137076</v>
      </c>
      <c r="H20" s="4">
        <f>Sheet9!F20</f>
        <v>6.9301891016948503E-6</v>
      </c>
      <c r="I20" s="4">
        <f t="shared" si="21"/>
        <v>0.9896631657983479</v>
      </c>
      <c r="J20" s="4">
        <f t="shared" si="22"/>
        <v>611.00760191113409</v>
      </c>
      <c r="K20" s="4">
        <f t="shared" ref="K20:K57" si="77">J20-14.7</f>
        <v>596.30760191113404</v>
      </c>
      <c r="L20" s="4">
        <f t="shared" si="23"/>
        <v>594.62137619569535</v>
      </c>
      <c r="N20" s="4">
        <f t="shared" si="0"/>
        <v>594.62137619569535</v>
      </c>
      <c r="R20">
        <f t="shared" si="24"/>
        <v>88.807388598997335</v>
      </c>
      <c r="T20">
        <f t="shared" si="25"/>
        <v>1.2290571687907448</v>
      </c>
      <c r="U20">
        <f t="shared" si="26"/>
        <v>2.7724726076884525E-2</v>
      </c>
      <c r="V20">
        <f t="shared" si="27"/>
        <v>122.90571687907448</v>
      </c>
      <c r="W20">
        <f t="shared" ref="W20:W57" si="78">V20*5.615</f>
        <v>690.11560027600319</v>
      </c>
      <c r="X20">
        <f t="shared" si="28"/>
        <v>446.90209967104926</v>
      </c>
      <c r="Y20">
        <f t="shared" ref="Y20:Y57" si="79">$AA$14+$AB$13*(R20-$Z$14)</f>
        <v>0.80111926114010035</v>
      </c>
      <c r="Z20">
        <f t="shared" si="29"/>
        <v>48.33</v>
      </c>
      <c r="AA20">
        <f t="shared" si="30"/>
        <v>1.0242143073256207</v>
      </c>
      <c r="AB20">
        <f t="shared" si="31"/>
        <v>49.500277473047248</v>
      </c>
      <c r="AC20">
        <f t="shared" si="32"/>
        <v>60.838670885379734</v>
      </c>
      <c r="AD20">
        <f t="shared" si="1"/>
        <v>1.2290571687907448</v>
      </c>
      <c r="AE20">
        <f t="shared" si="33"/>
        <v>49.500277473047248</v>
      </c>
      <c r="AJ20">
        <f>10.715*(R20+100)^-0.515</f>
        <v>0.72084584222165382</v>
      </c>
      <c r="AK20">
        <f>5.44*(R20+150)^-0.338</f>
        <v>0.85470994448107895</v>
      </c>
      <c r="AL20">
        <f t="shared" si="34"/>
        <v>2.996282115642785</v>
      </c>
      <c r="AM20">
        <f t="shared" si="2"/>
        <v>0</v>
      </c>
      <c r="AN20">
        <f t="shared" si="3"/>
        <v>2.996282115642785</v>
      </c>
      <c r="AO20">
        <f t="shared" ref="AO20:AO57" si="80">AM20+AN20</f>
        <v>2.996282115642785</v>
      </c>
      <c r="AP20">
        <f t="shared" si="4"/>
        <v>0</v>
      </c>
      <c r="AQ20">
        <f t="shared" si="5"/>
        <v>30</v>
      </c>
      <c r="AR20">
        <f t="shared" ref="AR20:AR57" si="81">AP20+AQ20</f>
        <v>30</v>
      </c>
      <c r="AT20">
        <f t="shared" ref="AT20:AT57" si="82">CV20</f>
        <v>0.89148632113297654</v>
      </c>
      <c r="AV20">
        <f t="shared" si="35"/>
        <v>0.93957111446972275</v>
      </c>
      <c r="AX20">
        <f t="shared" si="6"/>
        <v>0.36611684082208812</v>
      </c>
      <c r="AY20">
        <f t="shared" si="6"/>
        <v>0.23708837305356573</v>
      </c>
      <c r="AZ20">
        <f t="shared" ref="AZ20:AZ57" si="83">AX20+AY20</f>
        <v>0.60320521387565385</v>
      </c>
      <c r="BA20">
        <f t="shared" si="36"/>
        <v>0.60695238104748928</v>
      </c>
      <c r="BB20">
        <f t="shared" ref="BB20:BB57" si="84">1-BA20</f>
        <v>0.39304761895251072</v>
      </c>
      <c r="BC20">
        <f t="shared" si="7"/>
        <v>0.58677972981375404</v>
      </c>
      <c r="BD20">
        <f t="shared" ref="BD20:BD57" si="85">IF(BC20&lt;0.13,0.13,BC20)</f>
        <v>0.58677972981375404</v>
      </c>
      <c r="BE20">
        <f t="shared" ref="BE20:BE57" si="86">1.938*AX20*(AE20/AR20)^(1/4)</f>
        <v>0.80416482669651002</v>
      </c>
      <c r="BF20">
        <f t="shared" ref="BF20:BF57" si="87">1.938*AY20*(AE20/AR20)^(1/4)</f>
        <v>0.52075760841885765</v>
      </c>
      <c r="BG20">
        <f t="shared" si="8"/>
        <v>25.877221731426875</v>
      </c>
      <c r="BH20">
        <f t="shared" ref="BH20:BH57" si="88">0.15726*AO20*(1/(AE20*AR20^3))^(1/4)</f>
        <v>1.3858241459244034E-2</v>
      </c>
      <c r="BI20">
        <f t="shared" ref="BI20:BI57" si="89">0.0019+0.0322*BH20-0.6642*BH20^2+4.9951*BH20^3</f>
        <v>2.2319695906161049E-3</v>
      </c>
      <c r="BJ20">
        <f t="shared" ref="BJ20:BJ57" si="90">1-10.0147*BH20+33.8696*BH20^2+277.2817*BH20^3</f>
        <v>0.86845653662070477</v>
      </c>
      <c r="BK20">
        <f t="shared" ref="BK20:BK57" si="91">BI20/BJ20</f>
        <v>2.5700417885056574E-3</v>
      </c>
      <c r="BL20">
        <f t="shared" si="37"/>
        <v>3.8703216303136701E-3</v>
      </c>
      <c r="BM20">
        <f t="shared" si="38"/>
        <v>23.265632529075411</v>
      </c>
      <c r="BN20">
        <f t="shared" ref="BN20:BN57" si="92">BL20/BM20</f>
        <v>1.6635359582323287E-4</v>
      </c>
      <c r="BO20">
        <f t="shared" ref="BO20:BO57" si="93">(0.0047+1123.32*BN20+729489.64*BN20^2)</f>
        <v>0.21175586655870032</v>
      </c>
      <c r="BP20">
        <f t="shared" ref="BP20:BP57" si="94">(1+1097.1566*BN20+722153.97*BN20^2)</f>
        <v>1.2025004870877654</v>
      </c>
      <c r="BQ20">
        <f t="shared" ref="BQ20:BQ57" si="95">SQRT(BO20/BP20)</f>
        <v>0.4196382768487083</v>
      </c>
      <c r="BR20">
        <f t="shared" si="39"/>
        <v>9.7015459744722386E-5</v>
      </c>
      <c r="BS20">
        <f t="shared" ref="BS20:BS57" si="96">1.0886-69.9473*BR20+2334.3497*BR20^2-12896.683*BR20^3</f>
        <v>1.0818359896545595</v>
      </c>
      <c r="BT20">
        <f t="shared" ref="BT20:BT57" si="97">1-53.4401*BR20+1517.9369*BR20^2-8419.8115*BR20^3</f>
        <v>0.99482976326272343</v>
      </c>
      <c r="BU20">
        <f t="shared" ref="BU20:BU57" si="98">BS20/BT20</f>
        <v>1.0874584070610065</v>
      </c>
      <c r="BV20">
        <f t="shared" si="40"/>
        <v>0.45633917208372199</v>
      </c>
      <c r="BW20">
        <f t="shared" si="41"/>
        <v>0.45633917208372199</v>
      </c>
      <c r="BX20">
        <f t="shared" si="42"/>
        <v>0.45633917208372199</v>
      </c>
      <c r="BY20">
        <f t="shared" si="9"/>
        <v>18.122885208248835</v>
      </c>
      <c r="BZ20">
        <f t="shared" si="10"/>
        <v>0.42431613741366031</v>
      </c>
      <c r="CA20">
        <f t="shared" si="11"/>
        <v>34960.732648519974</v>
      </c>
      <c r="CB20">
        <f t="shared" si="12"/>
        <v>0.15681436961912693</v>
      </c>
      <c r="CC20">
        <f t="shared" si="13"/>
        <v>29428.532096983032</v>
      </c>
      <c r="CD20">
        <f t="shared" ref="CD20:CD57" si="99">$CE$15/3.7065</f>
        <v>1.6187778227438283E-4</v>
      </c>
      <c r="CE20">
        <f t="shared" ref="CE20:CE57" si="100">5.0452/CC20</f>
        <v>1.7143906408152878E-4</v>
      </c>
      <c r="CF20">
        <f t="shared" ref="CF20:CF57" si="101">LOG(($CE$15^1.1098/2.8257)+(7.149/CC20)^0.8981)</f>
        <v>-3.1795956724748846</v>
      </c>
      <c r="CG20">
        <f t="shared" ref="CG20:CG57" si="102">-4*LOG(CD20-(CE20*CF20))</f>
        <v>12.602359967232649</v>
      </c>
      <c r="CH20">
        <f t="shared" ref="CH20:CH57" si="103">1/CG20^2</f>
        <v>6.2964569617222138E-3</v>
      </c>
      <c r="CI20">
        <f t="shared" si="14"/>
        <v>23.56190330525386</v>
      </c>
      <c r="CJ20" s="11">
        <f t="shared" si="15"/>
        <v>2539821365.5664415</v>
      </c>
      <c r="CK20" s="18">
        <f t="shared" si="43"/>
        <v>0.16386225712562344</v>
      </c>
      <c r="CL20" s="18">
        <f t="shared" si="16"/>
        <v>32.772451425124686</v>
      </c>
      <c r="CM20">
        <f t="shared" ref="CM20:CM57" si="104">CM19+200</f>
        <v>600</v>
      </c>
      <c r="CN20" s="4">
        <f t="shared" si="44"/>
        <v>611.0076019110752</v>
      </c>
      <c r="CO20" s="11"/>
      <c r="CP20" s="11"/>
      <c r="CV20" s="13">
        <f t="shared" si="17"/>
        <v>0.89148632113297654</v>
      </c>
      <c r="CW20" s="14">
        <v>0.8</v>
      </c>
      <c r="CX20" s="14">
        <f t="shared" ref="CX20:CX57" si="105">0.27*CV20/CW20/$CU$18</f>
        <v>0.1814965498145322</v>
      </c>
      <c r="CY20" s="14">
        <f t="shared" si="45"/>
        <v>-7.9530335903338037E-2</v>
      </c>
      <c r="CZ20" s="14">
        <f t="shared" ref="CZ20:CZ57" si="106">($DH$12+$DJ$12/$CU$18+$CX$13/$CU$18^2)*CX20^2</f>
        <v>5.6185881445638113E-3</v>
      </c>
      <c r="DA20" s="14">
        <f t="shared" ref="DA20:DA57" si="107">$CZ$13*($DJ$12/$CU$18+$CX$13/$CU$18^2)*CX20^5</f>
        <v>-7.8392048063105614E-6</v>
      </c>
      <c r="DB20" s="14">
        <f t="shared" si="46"/>
        <v>4.5406117293053131E-3</v>
      </c>
      <c r="DC20" s="14">
        <f t="shared" si="47"/>
        <v>0.97652936321028361</v>
      </c>
      <c r="DD20" s="14">
        <f t="shared" si="48"/>
        <v>0.93053013212663582</v>
      </c>
      <c r="DE20" s="14">
        <f t="shared" si="49"/>
        <v>0.13053013212663578</v>
      </c>
      <c r="DF20" s="14">
        <v>0.85</v>
      </c>
      <c r="DG20" s="14">
        <f t="shared" si="50"/>
        <v>0.17082028217838324</v>
      </c>
      <c r="DH20" s="14">
        <f t="shared" si="51"/>
        <v>-7.4852080850200495E-2</v>
      </c>
      <c r="DI20" s="14">
        <f t="shared" si="52"/>
        <v>4.977019256084206E-3</v>
      </c>
      <c r="DJ20" s="14">
        <f t="shared" si="53"/>
        <v>-5.789316824850603E-6</v>
      </c>
      <c r="DK20" s="14">
        <f t="shared" si="54"/>
        <v>4.0114786461129311E-3</v>
      </c>
      <c r="DL20" s="14">
        <f t="shared" ref="DL20:DL57" si="108">EXP(-$DD$13*DG20^2)</f>
        <v>0.97918129561456679</v>
      </c>
      <c r="DM20" s="14">
        <f t="shared" ref="DM20:DM57" si="109">1+DH20+DI20-DJ20+DK20*DL20</f>
        <v>0.93405869258073959</v>
      </c>
      <c r="DN20" s="14">
        <f t="shared" ref="DN20:DN57" si="110">DM20-DF20</f>
        <v>8.4058692580739613E-2</v>
      </c>
      <c r="DO20" s="14">
        <f t="shared" ref="DO20:DO57" si="111">(DN20-DE20)/(DF20-CW20)</f>
        <v>-0.92942879091792452</v>
      </c>
      <c r="DP20" s="14">
        <f t="shared" ref="DP20:DP57" si="112">CW20-DE20/DO20</f>
        <v>0.94044124025652498</v>
      </c>
      <c r="DQ20" s="14">
        <f t="shared" si="55"/>
        <v>0.85</v>
      </c>
      <c r="DR20" s="14">
        <f t="shared" si="56"/>
        <v>0.17082028217838324</v>
      </c>
      <c r="DS20" s="14">
        <f t="shared" si="57"/>
        <v>-7.4852080850200495E-2</v>
      </c>
      <c r="DT20" s="14">
        <f t="shared" si="58"/>
        <v>4.977019256084206E-3</v>
      </c>
      <c r="DU20" s="14">
        <f t="shared" si="59"/>
        <v>-5.789316824850603E-6</v>
      </c>
      <c r="DV20" s="14">
        <f t="shared" si="60"/>
        <v>4.0114786461129311E-3</v>
      </c>
      <c r="DW20" s="14">
        <f t="shared" si="61"/>
        <v>0.97918129561456679</v>
      </c>
      <c r="DX20" s="14">
        <f t="shared" si="62"/>
        <v>0.93405869258073959</v>
      </c>
      <c r="DY20" s="14">
        <f t="shared" si="63"/>
        <v>8.4058692580739613E-2</v>
      </c>
      <c r="DZ20" s="14">
        <f t="shared" si="64"/>
        <v>0.94044124025652498</v>
      </c>
      <c r="EA20" s="14">
        <f t="shared" si="65"/>
        <v>0.15439267615701346</v>
      </c>
      <c r="EB20" s="14">
        <f t="shared" si="66"/>
        <v>-6.7653635335383183E-2</v>
      </c>
      <c r="EC20" s="14">
        <f t="shared" si="67"/>
        <v>4.0657796829809776E-3</v>
      </c>
      <c r="ED20" s="14">
        <f t="shared" si="68"/>
        <v>-3.4919146339765405E-6</v>
      </c>
      <c r="EE20" s="14">
        <f t="shared" si="69"/>
        <v>3.2646566169042832E-3</v>
      </c>
      <c r="EF20" s="14">
        <f t="shared" si="70"/>
        <v>0.98296029826913744</v>
      </c>
      <c r="EG20" s="14">
        <f t="shared" si="71"/>
        <v>0.93962466410413037</v>
      </c>
      <c r="EH20" s="14">
        <f t="shared" si="72"/>
        <v>-8.1657615239461023E-4</v>
      </c>
      <c r="EI20" s="14">
        <f t="shared" si="73"/>
        <v>-0.93845759404002405</v>
      </c>
      <c r="EJ20" s="14">
        <f t="shared" si="74"/>
        <v>0.93957111446972275</v>
      </c>
      <c r="EN20">
        <f t="shared" si="18"/>
        <v>594.62137619569535</v>
      </c>
      <c r="EX20">
        <f t="shared" ref="EX20:EX57" si="113">(EN20*$ER$18)/(DP20*10.73*$EM$18)</f>
        <v>1.7896961033926111</v>
      </c>
      <c r="EY20">
        <f t="shared" si="75"/>
        <v>2.6704867130315186E-2</v>
      </c>
      <c r="EZ20">
        <f t="shared" ref="EZ20:EZ57" si="114">EXP($EV$18*EY20^$EW$18)</f>
        <v>1.0511581670580734</v>
      </c>
      <c r="FA20">
        <f t="shared" ref="FA20:FA57" si="115">$EU$18*10^-4*EZ20</f>
        <v>1.3181721960346981E-2</v>
      </c>
      <c r="FC20" s="16"/>
      <c r="FD20" s="16"/>
      <c r="FF20" s="22"/>
      <c r="FG20" s="22"/>
    </row>
    <row r="21" spans="3:163">
      <c r="C21" s="4">
        <f t="shared" si="76"/>
        <v>611.0076019110752</v>
      </c>
      <c r="D21" s="4">
        <f>Sheet8!J21</f>
        <v>644.46326629109456</v>
      </c>
      <c r="E21" s="4">
        <f t="shared" si="19"/>
        <v>644.46326633017134</v>
      </c>
      <c r="F21" s="4">
        <f t="shared" si="20"/>
        <v>-3.9076780922187027E-8</v>
      </c>
      <c r="G21" s="4">
        <f>Sheet9!D21</f>
        <v>644.46330208117672</v>
      </c>
      <c r="H21" s="4">
        <f>Sheet9!F21</f>
        <v>3.5309114764459082E-5</v>
      </c>
      <c r="I21" s="4">
        <f t="shared" si="21"/>
        <v>0.98765326611846638</v>
      </c>
      <c r="J21" s="4">
        <f t="shared" si="22"/>
        <v>644.46326633065985</v>
      </c>
      <c r="K21" s="4">
        <f t="shared" si="77"/>
        <v>629.7632663306598</v>
      </c>
      <c r="L21" s="4">
        <f t="shared" si="23"/>
        <v>627.73543410108482</v>
      </c>
      <c r="N21" s="4">
        <f t="shared" si="0"/>
        <v>627.73543410108482</v>
      </c>
      <c r="R21">
        <f t="shared" si="24"/>
        <v>94.230297280398602</v>
      </c>
      <c r="T21">
        <f t="shared" si="25"/>
        <v>1.2281741622454381</v>
      </c>
      <c r="U21">
        <f t="shared" si="26"/>
        <v>2.6175009123384309E-2</v>
      </c>
      <c r="V21">
        <f t="shared" si="27"/>
        <v>122.81741622454381</v>
      </c>
      <c r="W21">
        <f t="shared" si="78"/>
        <v>689.61979210081347</v>
      </c>
      <c r="X21">
        <f t="shared" si="28"/>
        <v>407.72733898324287</v>
      </c>
      <c r="Y21">
        <f t="shared" si="79"/>
        <v>0.80057697027196018</v>
      </c>
      <c r="Z21">
        <f t="shared" si="29"/>
        <v>48.33</v>
      </c>
      <c r="AA21">
        <f t="shared" si="30"/>
        <v>1.0234784685378651</v>
      </c>
      <c r="AB21">
        <f t="shared" si="31"/>
        <v>49.46471438443502</v>
      </c>
      <c r="AC21">
        <f t="shared" si="32"/>
        <v>60.751284149813351</v>
      </c>
      <c r="AD21">
        <f t="shared" si="1"/>
        <v>1.2281741622454381</v>
      </c>
      <c r="AE21">
        <f t="shared" si="33"/>
        <v>49.46471438443502</v>
      </c>
      <c r="AJ21">
        <f t="shared" ref="AJ21:AJ57" si="116">10.715*(R21+100)^-0.515</f>
        <v>0.71040978278184153</v>
      </c>
      <c r="AK21">
        <f t="shared" ref="AK21:AK57" si="117">5.44*(R21+150)^-0.338</f>
        <v>0.84824763179907536</v>
      </c>
      <c r="AL21">
        <f t="shared" si="34"/>
        <v>2.9212656370680889</v>
      </c>
      <c r="AM21">
        <f t="shared" si="2"/>
        <v>0</v>
      </c>
      <c r="AN21">
        <f t="shared" si="3"/>
        <v>2.9212656370680889</v>
      </c>
      <c r="AO21">
        <f t="shared" si="80"/>
        <v>2.9212656370680889</v>
      </c>
      <c r="AP21">
        <f t="shared" si="4"/>
        <v>0</v>
      </c>
      <c r="AQ21">
        <f t="shared" si="5"/>
        <v>30</v>
      </c>
      <c r="AR21">
        <f t="shared" si="81"/>
        <v>30</v>
      </c>
      <c r="AT21">
        <f t="shared" si="82"/>
        <v>0.9411325848591976</v>
      </c>
      <c r="AV21">
        <f t="shared" si="35"/>
        <v>0.93645165363430449</v>
      </c>
      <c r="AX21">
        <f t="shared" si="6"/>
        <v>0.36585380703081949</v>
      </c>
      <c r="AY21">
        <f t="shared" si="6"/>
        <v>0.21630556562645514</v>
      </c>
      <c r="AZ21">
        <f t="shared" si="83"/>
        <v>0.58215937265727469</v>
      </c>
      <c r="BA21">
        <f t="shared" si="36"/>
        <v>0.62844269836432354</v>
      </c>
      <c r="BB21">
        <f t="shared" si="84"/>
        <v>0.37155730163567646</v>
      </c>
      <c r="BC21">
        <f t="shared" si="7"/>
        <v>0.61997919059215534</v>
      </c>
      <c r="BD21">
        <f t="shared" si="85"/>
        <v>0.61997919059215534</v>
      </c>
      <c r="BE21">
        <f t="shared" si="86"/>
        <v>0.80344270912249827</v>
      </c>
      <c r="BF21">
        <f t="shared" si="87"/>
        <v>0.47502342822567239</v>
      </c>
      <c r="BG21">
        <f t="shared" si="8"/>
        <v>25.867924417080658</v>
      </c>
      <c r="BH21">
        <f t="shared" si="88"/>
        <v>1.3513707171632541E-2</v>
      </c>
      <c r="BI21">
        <f t="shared" si="89"/>
        <v>2.2261722723835786E-3</v>
      </c>
      <c r="BJ21">
        <f t="shared" si="90"/>
        <v>0.87153384980743165</v>
      </c>
      <c r="BK21">
        <f t="shared" si="91"/>
        <v>2.5543153290895804E-3</v>
      </c>
      <c r="BL21">
        <f t="shared" si="37"/>
        <v>3.8431843953763917E-3</v>
      </c>
      <c r="BM21">
        <f t="shared" si="38"/>
        <v>22.05994670207286</v>
      </c>
      <c r="BN21">
        <f t="shared" si="92"/>
        <v>1.7421548869903968E-4</v>
      </c>
      <c r="BO21">
        <f t="shared" si="93"/>
        <v>0.22254050945734677</v>
      </c>
      <c r="BP21">
        <f t="shared" si="94"/>
        <v>1.2130597947523769</v>
      </c>
      <c r="BQ21">
        <f t="shared" si="95"/>
        <v>0.42831514839769341</v>
      </c>
      <c r="BR21">
        <f t="shared" si="39"/>
        <v>8.7720187806977889E-5</v>
      </c>
      <c r="BS21">
        <f t="shared" si="96"/>
        <v>1.0824821634295014</v>
      </c>
      <c r="BT21">
        <f t="shared" si="97"/>
        <v>0.99532389897671425</v>
      </c>
      <c r="BU21">
        <f t="shared" si="98"/>
        <v>1.0875677400516495</v>
      </c>
      <c r="BV21">
        <f t="shared" si="40"/>
        <v>0.46582173797276627</v>
      </c>
      <c r="BW21">
        <f t="shared" si="41"/>
        <v>0.46582173797276627</v>
      </c>
      <c r="BX21">
        <f t="shared" si="42"/>
        <v>0.46582173797276627</v>
      </c>
      <c r="BY21">
        <f t="shared" si="9"/>
        <v>18.09685407123769</v>
      </c>
      <c r="BZ21">
        <f t="shared" si="10"/>
        <v>0.41005095739805641</v>
      </c>
      <c r="CA21">
        <f t="shared" si="11"/>
        <v>34884.775702777231</v>
      </c>
      <c r="CB21">
        <f t="shared" si="12"/>
        <v>0.16348983190182259</v>
      </c>
      <c r="CC21">
        <f t="shared" si="13"/>
        <v>28165.607238080844</v>
      </c>
      <c r="CD21">
        <f t="shared" si="99"/>
        <v>1.6187778227438283E-4</v>
      </c>
      <c r="CE21">
        <f t="shared" si="100"/>
        <v>1.7912626407637757E-4</v>
      </c>
      <c r="CF21">
        <f t="shared" si="101"/>
        <v>-3.1648792115553546</v>
      </c>
      <c r="CG21">
        <f t="shared" si="102"/>
        <v>12.549588541001144</v>
      </c>
      <c r="CH21">
        <f t="shared" si="103"/>
        <v>6.3495219084142756E-3</v>
      </c>
      <c r="CI21">
        <f t="shared" si="14"/>
        <v>24.054382180688272</v>
      </c>
      <c r="CJ21" s="11">
        <f t="shared" si="15"/>
        <v>2497899384.6493659</v>
      </c>
      <c r="CK21" s="18">
        <f t="shared" si="43"/>
        <v>0.1672783220954808</v>
      </c>
      <c r="CL21" s="18">
        <f t="shared" si="16"/>
        <v>33.455664419096159</v>
      </c>
      <c r="CM21">
        <f t="shared" si="104"/>
        <v>800</v>
      </c>
      <c r="CN21" s="4">
        <f t="shared" si="44"/>
        <v>644.46326633017134</v>
      </c>
      <c r="CO21" s="11"/>
      <c r="CP21" s="11"/>
      <c r="CQ21" s="11"/>
      <c r="CR21" s="11"/>
      <c r="CS21" s="11"/>
      <c r="CT21" s="11"/>
      <c r="CU21" s="11"/>
      <c r="CV21" s="13">
        <f t="shared" si="17"/>
        <v>0.9411325848591976</v>
      </c>
      <c r="CW21" s="14">
        <v>0.8</v>
      </c>
      <c r="CX21" s="14">
        <f t="shared" si="105"/>
        <v>0.19160396858685838</v>
      </c>
      <c r="CY21" s="14">
        <f t="shared" si="45"/>
        <v>-8.3959325935932264E-2</v>
      </c>
      <c r="CZ21" s="14">
        <f t="shared" si="106"/>
        <v>6.2618037365328276E-3</v>
      </c>
      <c r="DA21" s="14">
        <f t="shared" si="107"/>
        <v>-1.027904206399325E-5</v>
      </c>
      <c r="DB21" s="14">
        <f t="shared" si="46"/>
        <v>5.0738604873916612E-3</v>
      </c>
      <c r="DC21" s="14">
        <f t="shared" si="47"/>
        <v>0.97387783406803052</v>
      </c>
      <c r="DD21" s="14">
        <f t="shared" si="48"/>
        <v>0.92725407710448893</v>
      </c>
      <c r="DE21" s="14">
        <f t="shared" si="49"/>
        <v>0.12725407710448888</v>
      </c>
      <c r="DF21" s="14">
        <v>0.85</v>
      </c>
      <c r="DG21" s="14">
        <f t="shared" si="50"/>
        <v>0.18033314690527849</v>
      </c>
      <c r="DH21" s="14">
        <f t="shared" si="51"/>
        <v>-7.9020542057348014E-2</v>
      </c>
      <c r="DI21" s="14">
        <f t="shared" si="52"/>
        <v>5.5467880849564156E-3</v>
      </c>
      <c r="DJ21" s="14">
        <f t="shared" si="53"/>
        <v>-7.5911565821725623E-6</v>
      </c>
      <c r="DK21" s="14">
        <f t="shared" si="54"/>
        <v>4.481258217094373E-3</v>
      </c>
      <c r="DL21" s="14">
        <f t="shared" si="108"/>
        <v>0.97682579230825883</v>
      </c>
      <c r="DM21" s="14">
        <f t="shared" si="109"/>
        <v>0.93091124579264184</v>
      </c>
      <c r="DN21" s="14">
        <f t="shared" si="110"/>
        <v>8.0911245792641862E-2</v>
      </c>
      <c r="DO21" s="14">
        <f t="shared" si="111"/>
        <v>-0.92685662623694165</v>
      </c>
      <c r="DP21" s="14">
        <f t="shared" si="112"/>
        <v>0.93729639892757022</v>
      </c>
      <c r="DQ21" s="14">
        <f t="shared" si="55"/>
        <v>0.85</v>
      </c>
      <c r="DR21" s="14">
        <f t="shared" si="56"/>
        <v>0.18033314690527849</v>
      </c>
      <c r="DS21" s="14">
        <f t="shared" si="57"/>
        <v>-7.9020542057348014E-2</v>
      </c>
      <c r="DT21" s="14">
        <f t="shared" si="58"/>
        <v>5.5467880849564156E-3</v>
      </c>
      <c r="DU21" s="14">
        <f t="shared" si="59"/>
        <v>-7.5911565821725623E-6</v>
      </c>
      <c r="DV21" s="14">
        <f t="shared" si="60"/>
        <v>4.481258217094373E-3</v>
      </c>
      <c r="DW21" s="14">
        <f t="shared" si="61"/>
        <v>0.97682579230825883</v>
      </c>
      <c r="DX21" s="14">
        <f t="shared" si="62"/>
        <v>0.93091124579264184</v>
      </c>
      <c r="DY21" s="14">
        <f t="shared" si="63"/>
        <v>8.0911245792641862E-2</v>
      </c>
      <c r="DZ21" s="14">
        <f t="shared" si="64"/>
        <v>0.93729639892757022</v>
      </c>
      <c r="EA21" s="14">
        <f t="shared" si="65"/>
        <v>0.16353756938026145</v>
      </c>
      <c r="EB21" s="14">
        <f t="shared" si="66"/>
        <v>-7.1660854373917435E-2</v>
      </c>
      <c r="EC21" s="14">
        <f t="shared" si="67"/>
        <v>4.5616874787854393E-3</v>
      </c>
      <c r="ED21" s="14">
        <f t="shared" si="68"/>
        <v>-4.6560521486632427E-6</v>
      </c>
      <c r="EE21" s="14">
        <f t="shared" si="69"/>
        <v>3.6703990804278753E-3</v>
      </c>
      <c r="EF21" s="14">
        <f t="shared" si="70"/>
        <v>0.98090191327098464</v>
      </c>
      <c r="EG21" s="14">
        <f t="shared" si="71"/>
        <v>0.93650579063747641</v>
      </c>
      <c r="EH21" s="14">
        <f t="shared" si="72"/>
        <v>-7.9060829009380829E-4</v>
      </c>
      <c r="EI21" s="14">
        <f t="shared" si="73"/>
        <v>-0.9359132230703312</v>
      </c>
      <c r="EJ21" s="14">
        <f t="shared" si="74"/>
        <v>0.93645165363430449</v>
      </c>
      <c r="EN21">
        <f t="shared" si="18"/>
        <v>627.73543410108482</v>
      </c>
      <c r="EX21">
        <f t="shared" si="113"/>
        <v>1.8957022960111265</v>
      </c>
      <c r="EY21">
        <f t="shared" si="75"/>
        <v>2.8286633600891804E-2</v>
      </c>
      <c r="EZ21">
        <f t="shared" si="114"/>
        <v>1.055187812638523</v>
      </c>
      <c r="FA21">
        <f t="shared" si="115"/>
        <v>1.3232254477055566E-2</v>
      </c>
      <c r="FC21" s="16"/>
      <c r="FD21" s="16"/>
      <c r="FF21" s="22"/>
      <c r="FG21" s="22"/>
    </row>
    <row r="22" spans="3:163">
      <c r="C22" s="4">
        <f t="shared" si="76"/>
        <v>644.46326633017134</v>
      </c>
      <c r="D22" s="4">
        <f>Sheet8!J22</f>
        <v>678.61525222020077</v>
      </c>
      <c r="E22" s="4">
        <f t="shared" si="19"/>
        <v>678.61525238056038</v>
      </c>
      <c r="F22" s="4">
        <f t="shared" si="20"/>
        <v>-1.6035960470617283E-7</v>
      </c>
      <c r="G22" s="4">
        <f>Sheet9!D22</f>
        <v>678.61535955552802</v>
      </c>
      <c r="H22" s="4">
        <f>Sheet9!F22</f>
        <v>1.056226285527373E-4</v>
      </c>
      <c r="I22" s="4">
        <f t="shared" si="21"/>
        <v>0.98553748215437986</v>
      </c>
      <c r="J22" s="4">
        <f t="shared" si="22"/>
        <v>678.61525238291358</v>
      </c>
      <c r="K22" s="4">
        <f t="shared" si="77"/>
        <v>663.91525238291354</v>
      </c>
      <c r="L22" s="4">
        <f t="shared" si="23"/>
        <v>661.53925927518605</v>
      </c>
      <c r="N22" s="4">
        <f t="shared" si="0"/>
        <v>661.53925927518605</v>
      </c>
      <c r="R22">
        <f t="shared" si="24"/>
        <v>99.793884963825036</v>
      </c>
      <c r="T22">
        <f t="shared" si="25"/>
        <v>1.2272734169803918</v>
      </c>
      <c r="U22">
        <f t="shared" si="26"/>
        <v>2.4753943006688386E-2</v>
      </c>
      <c r="V22">
        <f t="shared" si="27"/>
        <v>122.72734169803918</v>
      </c>
      <c r="W22">
        <f t="shared" si="78"/>
        <v>689.11402363449008</v>
      </c>
      <c r="X22">
        <f t="shared" si="28"/>
        <v>371.81936108615548</v>
      </c>
      <c r="Y22">
        <f t="shared" si="79"/>
        <v>0.80002061150361758</v>
      </c>
      <c r="Z22">
        <f t="shared" si="29"/>
        <v>48.33</v>
      </c>
      <c r="AA22">
        <f t="shared" si="30"/>
        <v>1.0227278474836599</v>
      </c>
      <c r="AB22">
        <f t="shared" si="31"/>
        <v>49.428436868885278</v>
      </c>
      <c r="AC22">
        <f t="shared" si="32"/>
        <v>60.662206612076417</v>
      </c>
      <c r="AD22">
        <f t="shared" si="1"/>
        <v>1.2272734169803918</v>
      </c>
      <c r="AE22">
        <f t="shared" si="33"/>
        <v>49.428436868885278</v>
      </c>
      <c r="AJ22">
        <f t="shared" si="116"/>
        <v>0.70015202079460126</v>
      </c>
      <c r="AK22">
        <f t="shared" si="117"/>
        <v>0.84181420612058067</v>
      </c>
      <c r="AL22">
        <f t="shared" si="34"/>
        <v>2.8483751475000965</v>
      </c>
      <c r="AM22">
        <f t="shared" si="2"/>
        <v>0</v>
      </c>
      <c r="AN22">
        <f t="shared" si="3"/>
        <v>2.8483751475000965</v>
      </c>
      <c r="AO22">
        <f t="shared" si="80"/>
        <v>2.8483751475000965</v>
      </c>
      <c r="AP22">
        <f t="shared" si="4"/>
        <v>0</v>
      </c>
      <c r="AQ22">
        <f t="shared" si="5"/>
        <v>30</v>
      </c>
      <c r="AR22">
        <f t="shared" si="81"/>
        <v>30</v>
      </c>
      <c r="AT22">
        <f t="shared" si="82"/>
        <v>0.99181298242156835</v>
      </c>
      <c r="AV22">
        <f t="shared" si="35"/>
        <v>0.93330132912258124</v>
      </c>
      <c r="AX22">
        <f t="shared" si="6"/>
        <v>0.36558548915334549</v>
      </c>
      <c r="AY22">
        <f t="shared" si="6"/>
        <v>0.19725583624382242</v>
      </c>
      <c r="AZ22">
        <f t="shared" si="83"/>
        <v>0.56284132539716791</v>
      </c>
      <c r="BA22">
        <f t="shared" si="36"/>
        <v>0.64953561982210672</v>
      </c>
      <c r="BB22">
        <f t="shared" si="84"/>
        <v>0.35046438017789328</v>
      </c>
      <c r="BC22">
        <f t="shared" si="7"/>
        <v>0.64941539213940203</v>
      </c>
      <c r="BD22">
        <f t="shared" si="85"/>
        <v>0.64941539213940203</v>
      </c>
      <c r="BE22">
        <f t="shared" si="86"/>
        <v>0.80270621864649327</v>
      </c>
      <c r="BF22">
        <f t="shared" si="87"/>
        <v>0.43310933041659988</v>
      </c>
      <c r="BG22">
        <f t="shared" si="8"/>
        <v>25.85843688475002</v>
      </c>
      <c r="BH22">
        <f t="shared" si="88"/>
        <v>1.3178934484004401E-2</v>
      </c>
      <c r="BI22">
        <f t="shared" si="89"/>
        <v>2.2204342239481216E-3</v>
      </c>
      <c r="BJ22">
        <f t="shared" si="90"/>
        <v>0.8745342337255867</v>
      </c>
      <c r="BK22">
        <f t="shared" si="91"/>
        <v>2.5389906287474786E-3</v>
      </c>
      <c r="BL22">
        <f t="shared" si="37"/>
        <v>3.8166252924533208E-3</v>
      </c>
      <c r="BM22">
        <f t="shared" si="38"/>
        <v>20.911134121338197</v>
      </c>
      <c r="BN22">
        <f t="shared" si="92"/>
        <v>1.8251641782349574E-4</v>
      </c>
      <c r="BO22">
        <f t="shared" si="93"/>
        <v>0.23402527845910476</v>
      </c>
      <c r="BP22">
        <f t="shared" si="94"/>
        <v>1.2243056607930634</v>
      </c>
      <c r="BQ22">
        <f t="shared" si="95"/>
        <v>0.43720634550537923</v>
      </c>
      <c r="BR22">
        <f t="shared" si="39"/>
        <v>7.9283570174554387E-5</v>
      </c>
      <c r="BS22">
        <f t="shared" si="96"/>
        <v>1.0830689953572394</v>
      </c>
      <c r="BT22">
        <f t="shared" si="97"/>
        <v>0.99577261546138662</v>
      </c>
      <c r="BU22">
        <f t="shared" si="98"/>
        <v>1.0876669819398523</v>
      </c>
      <c r="BV22">
        <f t="shared" si="40"/>
        <v>0.47553490630078815</v>
      </c>
      <c r="BW22">
        <f t="shared" si="41"/>
        <v>0.47553490630078815</v>
      </c>
      <c r="BX22">
        <f t="shared" si="42"/>
        <v>0.47553490630078815</v>
      </c>
      <c r="BY22">
        <f t="shared" si="9"/>
        <v>18.070319270796681</v>
      </c>
      <c r="BZ22">
        <f t="shared" si="10"/>
        <v>0.39541661232626923</v>
      </c>
      <c r="CA22">
        <f t="shared" si="11"/>
        <v>34807.173510251429</v>
      </c>
      <c r="CB22">
        <f t="shared" si="12"/>
        <v>0.17058822555849079</v>
      </c>
      <c r="CC22">
        <f t="shared" si="13"/>
        <v>26933.552349882582</v>
      </c>
      <c r="CD22">
        <f t="shared" si="99"/>
        <v>1.6187778227438283E-4</v>
      </c>
      <c r="CE22">
        <f t="shared" si="100"/>
        <v>1.8732025892685466E-4</v>
      </c>
      <c r="CF22">
        <f t="shared" si="101"/>
        <v>-3.14979000441663</v>
      </c>
      <c r="CG22">
        <f t="shared" si="102"/>
        <v>12.495365987772731</v>
      </c>
      <c r="CH22">
        <f t="shared" si="103"/>
        <v>6.4047478685592789E-3</v>
      </c>
      <c r="CI22">
        <f t="shared" si="14"/>
        <v>24.556283342336325</v>
      </c>
      <c r="CJ22" s="11">
        <f t="shared" si="15"/>
        <v>2457158491.6557732</v>
      </c>
      <c r="CK22" s="18">
        <f t="shared" si="43"/>
        <v>0.17075993025194547</v>
      </c>
      <c r="CL22" s="18">
        <f t="shared" si="16"/>
        <v>34.151986050389091</v>
      </c>
      <c r="CM22">
        <f t="shared" si="104"/>
        <v>1000</v>
      </c>
      <c r="CN22" s="4">
        <f t="shared" si="44"/>
        <v>678.61525238056038</v>
      </c>
      <c r="CO22" s="11"/>
      <c r="CP22" s="11"/>
      <c r="CQ22" s="11"/>
      <c r="CR22" s="11"/>
      <c r="CS22" s="11"/>
      <c r="CT22" s="11"/>
      <c r="CU22" s="11"/>
      <c r="CV22" s="13">
        <f t="shared" si="17"/>
        <v>0.99181298242156835</v>
      </c>
      <c r="CW22" s="14">
        <v>0.8</v>
      </c>
      <c r="CX22" s="14">
        <f t="shared" si="105"/>
        <v>0.20192192533252007</v>
      </c>
      <c r="CY22" s="14">
        <f t="shared" si="45"/>
        <v>-8.8480572023844864E-2</v>
      </c>
      <c r="CZ22" s="14">
        <f t="shared" si="106"/>
        <v>6.9543638380705087E-3</v>
      </c>
      <c r="DA22" s="14">
        <f t="shared" si="107"/>
        <v>-1.3361263706245303E-5</v>
      </c>
      <c r="DB22" s="14">
        <f t="shared" si="46"/>
        <v>5.6511045557393483E-3</v>
      </c>
      <c r="DC22" s="14">
        <f t="shared" si="47"/>
        <v>0.97103094062851325</v>
      </c>
      <c r="DD22" s="14">
        <f t="shared" si="48"/>
        <v>0.92397455045028143</v>
      </c>
      <c r="DE22" s="14">
        <f t="shared" si="49"/>
        <v>0.12397455045028138</v>
      </c>
      <c r="DF22" s="14">
        <v>0.85</v>
      </c>
      <c r="DG22" s="14">
        <f t="shared" si="50"/>
        <v>0.19004416501884244</v>
      </c>
      <c r="DH22" s="14">
        <f t="shared" si="51"/>
        <v>-8.3275832493030472E-2</v>
      </c>
      <c r="DI22" s="14">
        <f t="shared" si="52"/>
        <v>6.1602669292250894E-3</v>
      </c>
      <c r="DJ22" s="14">
        <f t="shared" si="53"/>
        <v>-9.867402458162959E-6</v>
      </c>
      <c r="DK22" s="14">
        <f t="shared" si="54"/>
        <v>4.9894993099231988E-3</v>
      </c>
      <c r="DL22" s="14">
        <f t="shared" si="108"/>
        <v>0.97429592043188962</v>
      </c>
      <c r="DM22" s="14">
        <f t="shared" si="109"/>
        <v>0.92775555066130866</v>
      </c>
      <c r="DN22" s="14">
        <f t="shared" si="110"/>
        <v>7.7755550661308681E-2</v>
      </c>
      <c r="DO22" s="14">
        <f t="shared" si="111"/>
        <v>-0.92437999577945529</v>
      </c>
      <c r="DP22" s="14">
        <f t="shared" si="112"/>
        <v>0.93411643589900883</v>
      </c>
      <c r="DQ22" s="14">
        <f t="shared" si="55"/>
        <v>0.85</v>
      </c>
      <c r="DR22" s="14">
        <f t="shared" si="56"/>
        <v>0.19004416501884244</v>
      </c>
      <c r="DS22" s="14">
        <f t="shared" si="57"/>
        <v>-8.3275832493030472E-2</v>
      </c>
      <c r="DT22" s="14">
        <f t="shared" si="58"/>
        <v>6.1602669292250894E-3</v>
      </c>
      <c r="DU22" s="14">
        <f t="shared" si="59"/>
        <v>-9.867402458162959E-6</v>
      </c>
      <c r="DV22" s="14">
        <f t="shared" si="60"/>
        <v>4.9894993099231979E-3</v>
      </c>
      <c r="DW22" s="14">
        <f t="shared" si="61"/>
        <v>0.97429592043188962</v>
      </c>
      <c r="DX22" s="14">
        <f t="shared" si="62"/>
        <v>0.92775555066130866</v>
      </c>
      <c r="DY22" s="14">
        <f t="shared" si="63"/>
        <v>7.7755550661308681E-2</v>
      </c>
      <c r="DZ22" s="14">
        <f t="shared" si="64"/>
        <v>0.93411643589900883</v>
      </c>
      <c r="EA22" s="14">
        <f t="shared" si="65"/>
        <v>0.17293084037275261</v>
      </c>
      <c r="EB22" s="14">
        <f t="shared" si="66"/>
        <v>-7.5776910563565655E-2</v>
      </c>
      <c r="EC22" s="14">
        <f t="shared" si="67"/>
        <v>5.1007654663911047E-3</v>
      </c>
      <c r="ED22" s="14">
        <f t="shared" si="68"/>
        <v>-6.1559119943118537E-6</v>
      </c>
      <c r="EE22" s="14">
        <f t="shared" si="69"/>
        <v>4.1133243464114714E-3</v>
      </c>
      <c r="EF22" s="14">
        <f t="shared" si="70"/>
        <v>0.97866922925273747</v>
      </c>
      <c r="EG22" s="14">
        <f t="shared" si="71"/>
        <v>0.93335559478258889</v>
      </c>
      <c r="EH22" s="14">
        <f t="shared" si="72"/>
        <v>-7.6084111641994134E-4</v>
      </c>
      <c r="EI22" s="14">
        <f t="shared" si="73"/>
        <v>-0.93342509033545229</v>
      </c>
      <c r="EJ22" s="14">
        <f t="shared" si="74"/>
        <v>0.93330132912258124</v>
      </c>
      <c r="EN22">
        <f t="shared" si="18"/>
        <v>661.53925927518605</v>
      </c>
      <c r="EX22">
        <f t="shared" si="113"/>
        <v>2.0045876454449023</v>
      </c>
      <c r="EY22">
        <f t="shared" si="75"/>
        <v>2.9911361275917106E-2</v>
      </c>
      <c r="EZ22">
        <f t="shared" si="114"/>
        <v>1.059410566382474</v>
      </c>
      <c r="FA22">
        <f t="shared" si="115"/>
        <v>1.3285208606609221E-2</v>
      </c>
      <c r="FC22" s="16"/>
      <c r="FD22" s="16"/>
      <c r="FF22" s="22"/>
      <c r="FG22" s="22"/>
    </row>
    <row r="23" spans="3:163">
      <c r="C23" s="4">
        <f t="shared" si="76"/>
        <v>678.61525238056038</v>
      </c>
      <c r="D23" s="4">
        <f>Sheet8!J23</f>
        <v>713.47943281926905</v>
      </c>
      <c r="E23" s="4">
        <f t="shared" si="19"/>
        <v>713.47943330254964</v>
      </c>
      <c r="F23" s="4">
        <f t="shared" si="20"/>
        <v>-4.8328058710467303E-7</v>
      </c>
      <c r="G23" s="4">
        <f>Sheet9!D23</f>
        <v>713.47968136892723</v>
      </c>
      <c r="H23" s="4">
        <f>Sheet9!F23</f>
        <v>2.4392762884417607E-4</v>
      </c>
      <c r="I23" s="4">
        <f t="shared" si="21"/>
        <v>0.98334840297016135</v>
      </c>
      <c r="J23" s="4">
        <f t="shared" si="22"/>
        <v>713.47943331073327</v>
      </c>
      <c r="K23" s="4">
        <f t="shared" si="77"/>
        <v>698.77943331073322</v>
      </c>
      <c r="L23" s="4">
        <f t="shared" si="23"/>
        <v>696.04734259991471</v>
      </c>
      <c r="N23" s="4">
        <f t="shared" si="0"/>
        <v>696.04734259991471</v>
      </c>
      <c r="R23">
        <f t="shared" si="24"/>
        <v>105.50092779146816</v>
      </c>
      <c r="T23">
        <f t="shared" si="25"/>
        <v>1.226354587267295</v>
      </c>
      <c r="U23">
        <f t="shared" si="26"/>
        <v>2.3446572465226155E-2</v>
      </c>
      <c r="V23">
        <f t="shared" si="27"/>
        <v>122.6354587267295</v>
      </c>
      <c r="W23">
        <f t="shared" si="78"/>
        <v>688.59810075058613</v>
      </c>
      <c r="X23">
        <f t="shared" si="28"/>
        <v>338.80079676952886</v>
      </c>
      <c r="Y23">
        <f t="shared" si="79"/>
        <v>0.79944990722085318</v>
      </c>
      <c r="Z23">
        <f t="shared" si="29"/>
        <v>48.33</v>
      </c>
      <c r="AA23">
        <f t="shared" si="30"/>
        <v>1.0219621560560792</v>
      </c>
      <c r="AB23">
        <f t="shared" si="31"/>
        <v>49.391431002190309</v>
      </c>
      <c r="AC23">
        <f t="shared" si="32"/>
        <v>60.57140798123217</v>
      </c>
      <c r="AD23">
        <f t="shared" si="1"/>
        <v>1.226354587267295</v>
      </c>
      <c r="AE23">
        <f t="shared" si="33"/>
        <v>49.391431002190309</v>
      </c>
      <c r="AJ23">
        <f t="shared" si="116"/>
        <v>0.69006988516720547</v>
      </c>
      <c r="AK23">
        <f t="shared" si="117"/>
        <v>0.83541109916276679</v>
      </c>
      <c r="AL23">
        <f t="shared" si="34"/>
        <v>2.7775544984292928</v>
      </c>
      <c r="AM23">
        <f t="shared" si="2"/>
        <v>0</v>
      </c>
      <c r="AN23">
        <f t="shared" si="3"/>
        <v>2.7775544984292928</v>
      </c>
      <c r="AO23">
        <f t="shared" si="80"/>
        <v>2.7775544984292928</v>
      </c>
      <c r="AP23">
        <f t="shared" si="4"/>
        <v>0</v>
      </c>
      <c r="AQ23">
        <f t="shared" si="5"/>
        <v>30</v>
      </c>
      <c r="AR23">
        <f t="shared" si="81"/>
        <v>30</v>
      </c>
      <c r="AT23">
        <f t="shared" si="82"/>
        <v>1.0435492392802319</v>
      </c>
      <c r="AV23">
        <f t="shared" si="35"/>
        <v>0.93012221916659044</v>
      </c>
      <c r="AX23">
        <f t="shared" si="6"/>
        <v>0.36531178420262822</v>
      </c>
      <c r="AY23">
        <f t="shared" si="6"/>
        <v>0.17973898478987826</v>
      </c>
      <c r="AZ23">
        <f t="shared" si="83"/>
        <v>0.54505076899250648</v>
      </c>
      <c r="BA23">
        <f t="shared" si="36"/>
        <v>0.67023441665422301</v>
      </c>
      <c r="BB23">
        <f t="shared" si="84"/>
        <v>0.32976558334577699</v>
      </c>
      <c r="BC23">
        <f t="shared" si="7"/>
        <v>0.6756454824908773</v>
      </c>
      <c r="BD23">
        <f t="shared" si="85"/>
        <v>0.6756454824908773</v>
      </c>
      <c r="BE23">
        <f t="shared" si="86"/>
        <v>0.80195508071931276</v>
      </c>
      <c r="BF23">
        <f t="shared" si="87"/>
        <v>0.39457416455972383</v>
      </c>
      <c r="BG23">
        <f t="shared" si="8"/>
        <v>25.848755281400521</v>
      </c>
      <c r="BH23">
        <f t="shared" si="88"/>
        <v>1.2853666188398111E-2</v>
      </c>
      <c r="BI23">
        <f t="shared" si="89"/>
        <v>2.214758894152164E-3</v>
      </c>
      <c r="BJ23">
        <f t="shared" si="90"/>
        <v>0.87745906065168411</v>
      </c>
      <c r="BK23">
        <f t="shared" si="91"/>
        <v>2.5240595185230348E-3</v>
      </c>
      <c r="BL23">
        <f t="shared" si="37"/>
        <v>3.790630330789301E-3</v>
      </c>
      <c r="BM23">
        <f t="shared" si="38"/>
        <v>19.812776464302669</v>
      </c>
      <c r="BN23">
        <f t="shared" si="92"/>
        <v>1.9132252047657249E-4</v>
      </c>
      <c r="BO23">
        <f t="shared" si="93"/>
        <v>0.246318876322005</v>
      </c>
      <c r="BP23">
        <f t="shared" si="94"/>
        <v>1.2363447115742003</v>
      </c>
      <c r="BQ23">
        <f t="shared" si="95"/>
        <v>0.44635361823112563</v>
      </c>
      <c r="BR23">
        <f t="shared" si="39"/>
        <v>7.1604133452845862E-5</v>
      </c>
      <c r="BS23">
        <f t="shared" si="96"/>
        <v>1.0836034480269996</v>
      </c>
      <c r="BT23">
        <f t="shared" si="97"/>
        <v>0.99618124754984372</v>
      </c>
      <c r="BU23">
        <f t="shared" si="98"/>
        <v>1.0877573239730973</v>
      </c>
      <c r="BV23">
        <f t="shared" si="40"/>
        <v>0.48552441731279872</v>
      </c>
      <c r="BW23">
        <f t="shared" si="41"/>
        <v>0.48552441731279872</v>
      </c>
      <c r="BX23">
        <f t="shared" si="42"/>
        <v>0.48552441731279872</v>
      </c>
      <c r="BY23">
        <f t="shared" si="9"/>
        <v>18.043271783731146</v>
      </c>
      <c r="BZ23">
        <f t="shared" si="10"/>
        <v>0.38040543354726186</v>
      </c>
      <c r="CA23">
        <f t="shared" si="11"/>
        <v>34727.89460748111</v>
      </c>
      <c r="CB23">
        <f t="shared" si="12"/>
        <v>0.178179998842142</v>
      </c>
      <c r="CC23">
        <f t="shared" si="13"/>
        <v>25727.254001436828</v>
      </c>
      <c r="CD23">
        <f t="shared" si="99"/>
        <v>1.6187778227438283E-4</v>
      </c>
      <c r="CE23">
        <f t="shared" si="100"/>
        <v>1.9610332294765052E-4</v>
      </c>
      <c r="CF23">
        <f t="shared" si="101"/>
        <v>-3.1342483927496887</v>
      </c>
      <c r="CG23">
        <f t="shared" si="102"/>
        <v>12.439402152480824</v>
      </c>
      <c r="CH23">
        <f t="shared" si="103"/>
        <v>6.4625063578087685E-3</v>
      </c>
      <c r="CI23">
        <f t="shared" si="14"/>
        <v>25.069598614466173</v>
      </c>
      <c r="CJ23" s="11">
        <f t="shared" si="15"/>
        <v>2417501567.5096397</v>
      </c>
      <c r="CK23" s="18">
        <f t="shared" si="43"/>
        <v>0.1743209046099464</v>
      </c>
      <c r="CL23" s="18">
        <f t="shared" si="16"/>
        <v>34.864180921989281</v>
      </c>
      <c r="CM23">
        <f t="shared" si="104"/>
        <v>1200</v>
      </c>
      <c r="CN23" s="4">
        <f t="shared" si="44"/>
        <v>713.47943330254964</v>
      </c>
      <c r="CO23" s="11"/>
      <c r="CP23" s="11"/>
      <c r="CQ23" s="11"/>
      <c r="CR23" s="11"/>
      <c r="CS23" s="11"/>
      <c r="CT23" s="11"/>
      <c r="CU23" s="11"/>
      <c r="CV23" s="13">
        <f t="shared" si="17"/>
        <v>1.0435492392802319</v>
      </c>
      <c r="CW23" s="14">
        <v>0.8</v>
      </c>
      <c r="CX23" s="14">
        <f t="shared" si="105"/>
        <v>0.21245484310991497</v>
      </c>
      <c r="CY23" s="14">
        <f t="shared" si="45"/>
        <v>-9.3096012315875054E-2</v>
      </c>
      <c r="CZ23" s="14">
        <f t="shared" si="106"/>
        <v>7.6988121411877553E-3</v>
      </c>
      <c r="DA23" s="14">
        <f t="shared" si="107"/>
        <v>-1.7229128934799568E-5</v>
      </c>
      <c r="DB23" s="14">
        <f t="shared" si="46"/>
        <v>6.2751667822983758E-3</v>
      </c>
      <c r="DC23" s="14">
        <f t="shared" si="47"/>
        <v>0.96798003151341261</v>
      </c>
      <c r="DD23" s="14">
        <f t="shared" si="48"/>
        <v>0.92069426509392849</v>
      </c>
      <c r="DE23" s="14">
        <f t="shared" si="49"/>
        <v>0.12069426509392844</v>
      </c>
      <c r="DF23" s="14">
        <v>0.85</v>
      </c>
      <c r="DG23" s="14">
        <f t="shared" si="50"/>
        <v>0.19995749939756705</v>
      </c>
      <c r="DH23" s="14">
        <f t="shared" si="51"/>
        <v>-8.7619776297294172E-2</v>
      </c>
      <c r="DI23" s="14">
        <f t="shared" si="52"/>
        <v>6.8197090247199494E-3</v>
      </c>
      <c r="DJ23" s="14">
        <f t="shared" si="53"/>
        <v>-1.2723852544260723E-5</v>
      </c>
      <c r="DK23" s="14">
        <f t="shared" si="54"/>
        <v>5.5386200171516197E-3</v>
      </c>
      <c r="DL23" s="14">
        <f t="shared" si="108"/>
        <v>0.97158381106898595</v>
      </c>
      <c r="DM23" s="14">
        <f t="shared" si="109"/>
        <v>0.92459389012429727</v>
      </c>
      <c r="DN23" s="14">
        <f t="shared" si="110"/>
        <v>7.4593890124297291E-2</v>
      </c>
      <c r="DO23" s="14">
        <f t="shared" si="111"/>
        <v>-0.92200749939262427</v>
      </c>
      <c r="DP23" s="14">
        <f t="shared" si="112"/>
        <v>0.93090377808579239</v>
      </c>
      <c r="DQ23" s="14">
        <f t="shared" si="55"/>
        <v>0.85</v>
      </c>
      <c r="DR23" s="14">
        <f t="shared" si="56"/>
        <v>0.19995749939756705</v>
      </c>
      <c r="DS23" s="14">
        <f t="shared" si="57"/>
        <v>-8.7619776297294172E-2</v>
      </c>
      <c r="DT23" s="14">
        <f t="shared" si="58"/>
        <v>6.8197090247199494E-3</v>
      </c>
      <c r="DU23" s="14">
        <f t="shared" si="59"/>
        <v>-1.2723852544260723E-5</v>
      </c>
      <c r="DV23" s="14">
        <f t="shared" si="60"/>
        <v>5.5386200171516197E-3</v>
      </c>
      <c r="DW23" s="14">
        <f t="shared" si="61"/>
        <v>0.97158381106898595</v>
      </c>
      <c r="DX23" s="14">
        <f t="shared" si="62"/>
        <v>0.92459389012429727</v>
      </c>
      <c r="DY23" s="14">
        <f t="shared" si="63"/>
        <v>7.4593890124297291E-2</v>
      </c>
      <c r="DZ23" s="14">
        <f t="shared" si="64"/>
        <v>0.93090377808579239</v>
      </c>
      <c r="EA23" s="14">
        <f t="shared" si="65"/>
        <v>0.18257942280288827</v>
      </c>
      <c r="EB23" s="14">
        <f t="shared" si="66"/>
        <v>-8.0004842182342314E-2</v>
      </c>
      <c r="EC23" s="14">
        <f t="shared" si="67"/>
        <v>5.6858331433618644E-3</v>
      </c>
      <c r="ED23" s="14">
        <f t="shared" si="68"/>
        <v>-8.0758694830476503E-6</v>
      </c>
      <c r="EE23" s="14">
        <f t="shared" si="69"/>
        <v>4.5962310008620683E-3</v>
      </c>
      <c r="EF23" s="14">
        <f t="shared" si="70"/>
        <v>0.97625182141891731</v>
      </c>
      <c r="EG23" s="14">
        <f t="shared" si="71"/>
        <v>0.93017614571675633</v>
      </c>
      <c r="EH23" s="14">
        <f t="shared" si="72"/>
        <v>-7.2763236903605755E-4</v>
      </c>
      <c r="EI23" s="14">
        <f t="shared" si="73"/>
        <v>-0.93100129901795814</v>
      </c>
      <c r="EJ23" s="14">
        <f t="shared" si="74"/>
        <v>0.93012221916659044</v>
      </c>
      <c r="EN23">
        <f t="shared" si="18"/>
        <v>696.04734259991471</v>
      </c>
      <c r="EX23">
        <f t="shared" si="113"/>
        <v>2.1164325257092687</v>
      </c>
      <c r="EY23">
        <f t="shared" si="75"/>
        <v>3.1580249452520956E-2</v>
      </c>
      <c r="EZ23">
        <f t="shared" si="114"/>
        <v>1.0638344827078718</v>
      </c>
      <c r="FA23">
        <f t="shared" si="115"/>
        <v>1.3340685352930322E-2</v>
      </c>
      <c r="FC23" s="16"/>
      <c r="FD23" s="16"/>
      <c r="FF23" s="22"/>
      <c r="FG23" s="22"/>
    </row>
    <row r="24" spans="3:163">
      <c r="C24" s="4">
        <f t="shared" si="76"/>
        <v>713.47943330254964</v>
      </c>
      <c r="D24" s="4">
        <f>Sheet8!J24</f>
        <v>749.07474163525399</v>
      </c>
      <c r="E24" s="4">
        <f t="shared" si="19"/>
        <v>749.07474282609769</v>
      </c>
      <c r="F24" s="4">
        <f t="shared" si="20"/>
        <v>-1.1908437045349274E-6</v>
      </c>
      <c r="G24" s="4">
        <f>Sheet9!D24</f>
        <v>749.07523300320258</v>
      </c>
      <c r="H24" s="4">
        <f>Sheet9!F24</f>
        <v>4.8087613640745985E-4</v>
      </c>
      <c r="I24" s="4">
        <f t="shared" si="21"/>
        <v>0.98107127558361096</v>
      </c>
      <c r="J24" s="4">
        <f t="shared" si="22"/>
        <v>749.0747428490738</v>
      </c>
      <c r="K24" s="4">
        <f t="shared" si="77"/>
        <v>734.37474284907375</v>
      </c>
      <c r="L24" s="4">
        <f t="shared" si="23"/>
        <v>731.27708746890175</v>
      </c>
      <c r="N24" s="4">
        <f t="shared" si="0"/>
        <v>731.27708746890175</v>
      </c>
      <c r="R24">
        <f t="shared" si="24"/>
        <v>111.3547358293676</v>
      </c>
      <c r="T24">
        <f t="shared" si="25"/>
        <v>1.2254172518594459</v>
      </c>
      <c r="U24">
        <f t="shared" si="26"/>
        <v>2.2240100160385457E-2</v>
      </c>
      <c r="V24">
        <f t="shared" si="27"/>
        <v>122.5417251859446</v>
      </c>
      <c r="W24">
        <f t="shared" si="78"/>
        <v>688.07178691907893</v>
      </c>
      <c r="X24">
        <f t="shared" si="28"/>
        <v>308.34845619179657</v>
      </c>
      <c r="Y24">
        <f t="shared" si="79"/>
        <v>0.79886452641706329</v>
      </c>
      <c r="Z24">
        <f t="shared" si="29"/>
        <v>48.33</v>
      </c>
      <c r="AA24">
        <f t="shared" si="30"/>
        <v>1.021181043216205</v>
      </c>
      <c r="AB24">
        <f t="shared" si="31"/>
        <v>49.353679818639186</v>
      </c>
      <c r="AC24">
        <f t="shared" si="32"/>
        <v>60.478850692507827</v>
      </c>
      <c r="AD24">
        <f t="shared" si="1"/>
        <v>1.2254172518594459</v>
      </c>
      <c r="AE24">
        <f t="shared" si="33"/>
        <v>49.353679818639186</v>
      </c>
      <c r="AJ24">
        <f t="shared" si="116"/>
        <v>0.68015986882575341</v>
      </c>
      <c r="AK24">
        <f t="shared" si="117"/>
        <v>0.82903913739207657</v>
      </c>
      <c r="AL24">
        <f t="shared" si="34"/>
        <v>2.7087425947006825</v>
      </c>
      <c r="AM24">
        <f t="shared" si="2"/>
        <v>0</v>
      </c>
      <c r="AN24">
        <f t="shared" si="3"/>
        <v>2.7087425947006825</v>
      </c>
      <c r="AO24">
        <f t="shared" si="80"/>
        <v>2.7087425947006825</v>
      </c>
      <c r="AP24">
        <f t="shared" si="4"/>
        <v>0</v>
      </c>
      <c r="AQ24">
        <f t="shared" si="5"/>
        <v>30</v>
      </c>
      <c r="AR24">
        <f t="shared" si="81"/>
        <v>30</v>
      </c>
      <c r="AT24">
        <f t="shared" si="82"/>
        <v>1.0963674474796128</v>
      </c>
      <c r="AV24">
        <f t="shared" si="35"/>
        <v>0.92691642940290275</v>
      </c>
      <c r="AX24">
        <f t="shared" si="6"/>
        <v>0.36503256669588691</v>
      </c>
      <c r="AY24">
        <f t="shared" si="6"/>
        <v>0.16358355412942269</v>
      </c>
      <c r="AZ24">
        <f t="shared" si="83"/>
        <v>0.52861612082530962</v>
      </c>
      <c r="BA24">
        <f t="shared" si="36"/>
        <v>0.69054376572166298</v>
      </c>
      <c r="BB24">
        <f t="shared" si="84"/>
        <v>0.30945623427833702</v>
      </c>
      <c r="BC24">
        <f t="shared" si="7"/>
        <v>0.69912789774623296</v>
      </c>
      <c r="BD24">
        <f t="shared" si="85"/>
        <v>0.69912789774623296</v>
      </c>
      <c r="BE24">
        <f t="shared" si="86"/>
        <v>0.80118895945571467</v>
      </c>
      <c r="BF24">
        <f t="shared" si="87"/>
        <v>0.35904012264803908</v>
      </c>
      <c r="BG24">
        <f t="shared" si="8"/>
        <v>25.838874947725358</v>
      </c>
      <c r="BH24">
        <f t="shared" si="88"/>
        <v>1.2537622301939524E-2</v>
      </c>
      <c r="BI24">
        <f t="shared" si="89"/>
        <v>2.2091489406095002E-3</v>
      </c>
      <c r="BJ24">
        <f t="shared" si="90"/>
        <v>0.88030997372257958</v>
      </c>
      <c r="BK24">
        <f t="shared" si="91"/>
        <v>2.5095125655201201E-3</v>
      </c>
      <c r="BL24">
        <f t="shared" si="37"/>
        <v>3.7651833468681584E-3</v>
      </c>
      <c r="BM24">
        <f t="shared" si="38"/>
        <v>18.759123783291312</v>
      </c>
      <c r="BN24">
        <f t="shared" si="92"/>
        <v>2.0071211162974437E-4</v>
      </c>
      <c r="BO24">
        <f t="shared" si="93"/>
        <v>0.25955167598485862</v>
      </c>
      <c r="BP24">
        <f t="shared" si="94"/>
        <v>1.2493048446771373</v>
      </c>
      <c r="BQ24">
        <f t="shared" si="95"/>
        <v>0.45580355354951291</v>
      </c>
      <c r="BR24">
        <f t="shared" si="39"/>
        <v>6.4595051490378571E-5</v>
      </c>
      <c r="BS24">
        <f t="shared" si="96"/>
        <v>1.0840914872013097</v>
      </c>
      <c r="BT24">
        <f t="shared" si="97"/>
        <v>0.99655436534260788</v>
      </c>
      <c r="BU24">
        <f t="shared" si="98"/>
        <v>1.0878397856684991</v>
      </c>
      <c r="BV24">
        <f t="shared" si="40"/>
        <v>0.49584124000024238</v>
      </c>
      <c r="BW24">
        <f t="shared" si="41"/>
        <v>0.49584124000024238</v>
      </c>
      <c r="BX24">
        <f t="shared" si="42"/>
        <v>0.49584124000024238</v>
      </c>
      <c r="BY24">
        <f t="shared" si="9"/>
        <v>18.015700420084855</v>
      </c>
      <c r="BZ24">
        <f t="shared" si="10"/>
        <v>0.3650083408939675</v>
      </c>
      <c r="CA24">
        <f t="shared" si="11"/>
        <v>34646.900786094644</v>
      </c>
      <c r="CB24">
        <f t="shared" si="12"/>
        <v>0.18634934983973978</v>
      </c>
      <c r="CC24">
        <f t="shared" si="13"/>
        <v>24542.027689914692</v>
      </c>
      <c r="CD24">
        <f t="shared" si="99"/>
        <v>1.6187778227438283E-4</v>
      </c>
      <c r="CE24">
        <f t="shared" si="100"/>
        <v>2.0557388589669288E-4</v>
      </c>
      <c r="CF24">
        <f t="shared" si="101"/>
        <v>-3.1181658715764602</v>
      </c>
      <c r="CG24">
        <f t="shared" si="102"/>
        <v>12.381373084262151</v>
      </c>
      <c r="CH24">
        <f t="shared" si="103"/>
        <v>6.5232253146591326E-3</v>
      </c>
      <c r="CI24">
        <f t="shared" si="14"/>
        <v>25.596532667816504</v>
      </c>
      <c r="CJ24" s="11">
        <f t="shared" si="15"/>
        <v>2378845720.8079472</v>
      </c>
      <c r="CK24" s="18">
        <f t="shared" si="43"/>
        <v>0.17797654761774037</v>
      </c>
      <c r="CL24" s="18">
        <f t="shared" si="16"/>
        <v>35.595309523548075</v>
      </c>
      <c r="CM24">
        <f t="shared" si="104"/>
        <v>1400</v>
      </c>
      <c r="CN24" s="4">
        <f t="shared" si="44"/>
        <v>749.07474282609769</v>
      </c>
      <c r="CO24" s="11"/>
      <c r="CP24" s="11"/>
      <c r="CQ24" s="11"/>
      <c r="CR24" s="11"/>
      <c r="CS24" s="11"/>
      <c r="CT24" s="11"/>
      <c r="CU24" s="11"/>
      <c r="CV24" s="13">
        <f t="shared" si="17"/>
        <v>1.0963674474796128</v>
      </c>
      <c r="CW24" s="14">
        <v>0.8</v>
      </c>
      <c r="CX24" s="14">
        <f t="shared" si="105"/>
        <v>0.22320803396470021</v>
      </c>
      <c r="CY24" s="14">
        <f t="shared" si="45"/>
        <v>-9.7807974507926027E-2</v>
      </c>
      <c r="CZ24" s="14">
        <f t="shared" si="106"/>
        <v>8.4978702450067833E-3</v>
      </c>
      <c r="DA24" s="14">
        <f t="shared" si="107"/>
        <v>-2.2053587826721995E-5</v>
      </c>
      <c r="DB24" s="14">
        <f t="shared" si="46"/>
        <v>6.9491232798334218E-3</v>
      </c>
      <c r="DC24" s="14">
        <f t="shared" si="47"/>
        <v>0.96471598516532786</v>
      </c>
      <c r="DD24" s="14">
        <f t="shared" si="48"/>
        <v>0.91741587963584736</v>
      </c>
      <c r="DE24" s="14">
        <f t="shared" si="49"/>
        <v>0.11741587963584732</v>
      </c>
      <c r="DF24" s="14">
        <v>0.85</v>
      </c>
      <c r="DG24" s="14">
        <f t="shared" si="50"/>
        <v>0.2100781496138355</v>
      </c>
      <c r="DH24" s="14">
        <f t="shared" si="51"/>
        <v>-9.205456424275392E-2</v>
      </c>
      <c r="DI24" s="14">
        <f t="shared" si="52"/>
        <v>7.5275251997291943E-3</v>
      </c>
      <c r="DJ24" s="14">
        <f t="shared" si="53"/>
        <v>-1.6286754869675509E-5</v>
      </c>
      <c r="DK24" s="14">
        <f t="shared" si="54"/>
        <v>6.1312513644606057E-3</v>
      </c>
      <c r="DL24" s="14">
        <f t="shared" si="108"/>
        <v>0.9686811520715376</v>
      </c>
      <c r="DM24" s="14">
        <f t="shared" si="109"/>
        <v>0.92142847534721084</v>
      </c>
      <c r="DN24" s="14">
        <f t="shared" si="110"/>
        <v>7.1428475347210862E-2</v>
      </c>
      <c r="DO24" s="14">
        <f t="shared" si="111"/>
        <v>-0.91974808577273037</v>
      </c>
      <c r="DP24" s="14">
        <f t="shared" si="112"/>
        <v>0.92766091221293479</v>
      </c>
      <c r="DQ24" s="14">
        <f t="shared" si="55"/>
        <v>0.85</v>
      </c>
      <c r="DR24" s="14">
        <f t="shared" si="56"/>
        <v>0.2100781496138355</v>
      </c>
      <c r="DS24" s="14">
        <f t="shared" si="57"/>
        <v>-9.205456424275392E-2</v>
      </c>
      <c r="DT24" s="14">
        <f t="shared" si="58"/>
        <v>7.5275251997291943E-3</v>
      </c>
      <c r="DU24" s="14">
        <f t="shared" si="59"/>
        <v>-1.6286754869675509E-5</v>
      </c>
      <c r="DV24" s="14">
        <f t="shared" si="60"/>
        <v>6.1312513644606057E-3</v>
      </c>
      <c r="DW24" s="14">
        <f t="shared" si="61"/>
        <v>0.9686811520715376</v>
      </c>
      <c r="DX24" s="14">
        <f t="shared" si="62"/>
        <v>0.92142847534721084</v>
      </c>
      <c r="DY24" s="14">
        <f t="shared" si="63"/>
        <v>7.1428475347210862E-2</v>
      </c>
      <c r="DZ24" s="14">
        <f t="shared" si="64"/>
        <v>0.92766091221293479</v>
      </c>
      <c r="EA24" s="14">
        <f t="shared" si="65"/>
        <v>0.19249105445845507</v>
      </c>
      <c r="EB24" s="14">
        <f t="shared" si="66"/>
        <v>-8.4348039866942434E-2</v>
      </c>
      <c r="EC24" s="14">
        <f t="shared" si="67"/>
        <v>6.3199196131845294E-3</v>
      </c>
      <c r="ED24" s="14">
        <f t="shared" si="68"/>
        <v>-1.0519204554640303E-5</v>
      </c>
      <c r="EE24" s="14">
        <f t="shared" si="69"/>
        <v>5.1221766355062067E-3</v>
      </c>
      <c r="EF24" s="14">
        <f t="shared" si="70"/>
        <v>0.97363861778159788</v>
      </c>
      <c r="EG24" s="14">
        <f t="shared" si="71"/>
        <v>0.92696954793022424</v>
      </c>
      <c r="EH24" s="14">
        <f t="shared" si="72"/>
        <v>-6.9136428271054928E-4</v>
      </c>
      <c r="EI24" s="14">
        <f t="shared" si="73"/>
        <v>-0.92865043140594861</v>
      </c>
      <c r="EJ24" s="14">
        <f t="shared" si="74"/>
        <v>0.92691642940290275</v>
      </c>
      <c r="EN24">
        <f t="shared" si="18"/>
        <v>731.27708746890175</v>
      </c>
      <c r="EX24">
        <f t="shared" si="113"/>
        <v>2.2313266320475176</v>
      </c>
      <c r="EY24">
        <f t="shared" si="75"/>
        <v>3.3294636514102527E-2</v>
      </c>
      <c r="EZ24">
        <f t="shared" si="114"/>
        <v>1.0684683722614885</v>
      </c>
      <c r="FA24">
        <f t="shared" si="115"/>
        <v>1.3398795203193568E-2</v>
      </c>
      <c r="FC24" s="16"/>
      <c r="FD24" s="16"/>
      <c r="FF24" s="22"/>
      <c r="FG24" s="22"/>
    </row>
    <row r="25" spans="3:163">
      <c r="C25" s="4">
        <f t="shared" si="76"/>
        <v>749.07474282609769</v>
      </c>
      <c r="D25" s="4">
        <f>Sheet8!J25</f>
        <v>785.42355951118213</v>
      </c>
      <c r="E25" s="4">
        <f t="shared" si="19"/>
        <v>785.42356205723706</v>
      </c>
      <c r="F25" s="4">
        <f t="shared" si="20"/>
        <v>-2.5460549295530654E-6</v>
      </c>
      <c r="G25" s="4">
        <f>Sheet9!D25</f>
        <v>785.4244307671936</v>
      </c>
      <c r="H25" s="4">
        <f>Sheet9!F25</f>
        <v>8.5013168336445233E-4</v>
      </c>
      <c r="I25" s="4">
        <f t="shared" si="21"/>
        <v>0.97867644765021033</v>
      </c>
      <c r="J25" s="4">
        <f t="shared" si="22"/>
        <v>785.4235621127109</v>
      </c>
      <c r="K25" s="4">
        <f t="shared" si="77"/>
        <v>770.72356211271085</v>
      </c>
      <c r="L25" s="4">
        <f t="shared" si="23"/>
        <v>767.24915116863986</v>
      </c>
      <c r="N25" s="4">
        <f t="shared" si="0"/>
        <v>767.24915116863986</v>
      </c>
      <c r="R25">
        <f t="shared" si="24"/>
        <v>117.35921728675717</v>
      </c>
      <c r="T25">
        <f t="shared" si="25"/>
        <v>1.2244609052758217</v>
      </c>
      <c r="U25">
        <f t="shared" si="26"/>
        <v>2.1123511574107516E-2</v>
      </c>
      <c r="V25">
        <f t="shared" si="27"/>
        <v>122.44609052758217</v>
      </c>
      <c r="W25">
        <f t="shared" si="78"/>
        <v>687.53479831237394</v>
      </c>
      <c r="X25">
        <f t="shared" si="28"/>
        <v>280.1839108841865</v>
      </c>
      <c r="Y25">
        <f t="shared" si="79"/>
        <v>0.79826407827132428</v>
      </c>
      <c r="Z25">
        <f t="shared" si="29"/>
        <v>48.33</v>
      </c>
      <c r="AA25">
        <f t="shared" si="30"/>
        <v>1.0203840877298516</v>
      </c>
      <c r="AB25">
        <f t="shared" si="31"/>
        <v>49.315162959983724</v>
      </c>
      <c r="AC25">
        <f t="shared" si="32"/>
        <v>60.384489081806343</v>
      </c>
      <c r="AD25">
        <f t="shared" si="1"/>
        <v>1.2244609052758217</v>
      </c>
      <c r="AE25">
        <f t="shared" si="33"/>
        <v>49.315162959983724</v>
      </c>
      <c r="AJ25">
        <f t="shared" si="116"/>
        <v>0.67041770296499426</v>
      </c>
      <c r="AK25">
        <f t="shared" si="117"/>
        <v>0.82269855638862321</v>
      </c>
      <c r="AL25">
        <f t="shared" si="34"/>
        <v>2.6418742583189121</v>
      </c>
      <c r="AM25">
        <f t="shared" si="2"/>
        <v>0</v>
      </c>
      <c r="AN25">
        <f t="shared" si="3"/>
        <v>2.6418742583189121</v>
      </c>
      <c r="AO25">
        <f t="shared" si="80"/>
        <v>2.6418742583189121</v>
      </c>
      <c r="AP25">
        <f t="shared" si="4"/>
        <v>0</v>
      </c>
      <c r="AQ25">
        <f t="shared" si="5"/>
        <v>30</v>
      </c>
      <c r="AR25">
        <f t="shared" si="81"/>
        <v>30</v>
      </c>
      <c r="AT25">
        <f t="shared" si="82"/>
        <v>1.1502985774642276</v>
      </c>
      <c r="AV25">
        <f t="shared" si="35"/>
        <v>0.92368610081699143</v>
      </c>
      <c r="AX25">
        <f t="shared" si="6"/>
        <v>0.36474768605825797</v>
      </c>
      <c r="AY25">
        <f t="shared" si="6"/>
        <v>0.14864183371752532</v>
      </c>
      <c r="AZ25">
        <f t="shared" si="83"/>
        <v>0.51338951977578329</v>
      </c>
      <c r="BA25">
        <f t="shared" si="36"/>
        <v>0.71046967654804705</v>
      </c>
      <c r="BB25">
        <f t="shared" si="84"/>
        <v>0.28953032345195295</v>
      </c>
      <c r="BC25">
        <f t="shared" si="7"/>
        <v>0.72024264227002699</v>
      </c>
      <c r="BD25">
        <f t="shared" si="85"/>
        <v>0.72024264227002699</v>
      </c>
      <c r="BE25">
        <f t="shared" si="86"/>
        <v>0.80040745058410911</v>
      </c>
      <c r="BF25">
        <f t="shared" si="87"/>
        <v>0.32618172979166982</v>
      </c>
      <c r="BG25">
        <f t="shared" si="8"/>
        <v>25.828790324352298</v>
      </c>
      <c r="BH25">
        <f t="shared" si="88"/>
        <v>1.2230504039240229E-2</v>
      </c>
      <c r="BI25">
        <f t="shared" si="89"/>
        <v>2.2036062701032587E-3</v>
      </c>
      <c r="BJ25">
        <f t="shared" si="90"/>
        <v>0.88308885070434662</v>
      </c>
      <c r="BK25">
        <f t="shared" si="91"/>
        <v>2.4953392496640343E-3</v>
      </c>
      <c r="BL25">
        <f t="shared" si="37"/>
        <v>3.7402662540597089E-3</v>
      </c>
      <c r="BM25">
        <f t="shared" si="38"/>
        <v>17.744962599472409</v>
      </c>
      <c r="BN25">
        <f t="shared" si="92"/>
        <v>2.1077904408606159E-4</v>
      </c>
      <c r="BO25">
        <f t="shared" si="93"/>
        <v>0.27388193958883633</v>
      </c>
      <c r="BP25">
        <f t="shared" si="94"/>
        <v>1.2633413354273668</v>
      </c>
      <c r="BQ25">
        <f t="shared" si="95"/>
        <v>0.46560897633092718</v>
      </c>
      <c r="BR25">
        <f t="shared" si="39"/>
        <v>5.8181616552049687E-5</v>
      </c>
      <c r="BS25">
        <f t="shared" si="96"/>
        <v>1.0845382524808864</v>
      </c>
      <c r="BT25">
        <f t="shared" si="97"/>
        <v>0.99689590530397598</v>
      </c>
      <c r="BU25">
        <f t="shared" si="98"/>
        <v>1.0879152444208167</v>
      </c>
      <c r="BV25">
        <f t="shared" si="40"/>
        <v>0.50654310328958685</v>
      </c>
      <c r="BW25">
        <f t="shared" si="41"/>
        <v>0.50654310328958685</v>
      </c>
      <c r="BX25">
        <f t="shared" si="42"/>
        <v>0.50654310328958685</v>
      </c>
      <c r="BY25">
        <f t="shared" si="9"/>
        <v>17.987591577239975</v>
      </c>
      <c r="BZ25">
        <f t="shared" si="10"/>
        <v>0.34921467803075001</v>
      </c>
      <c r="CA25">
        <f t="shared" si="11"/>
        <v>34564.146318935105</v>
      </c>
      <c r="CB25">
        <f t="shared" si="12"/>
        <v>0.19519812581727283</v>
      </c>
      <c r="CC25">
        <f t="shared" si="13"/>
        <v>23373.52008374513</v>
      </c>
      <c r="CD25">
        <f t="shared" si="99"/>
        <v>1.6187778227438283E-4</v>
      </c>
      <c r="CE25">
        <f t="shared" si="100"/>
        <v>2.1585109910375168E-4</v>
      </c>
      <c r="CF25">
        <f t="shared" si="101"/>
        <v>-3.1014424507027183</v>
      </c>
      <c r="CG25">
        <f t="shared" si="102"/>
        <v>12.320911319770236</v>
      </c>
      <c r="CH25">
        <f t="shared" si="103"/>
        <v>6.5874045666181272E-3</v>
      </c>
      <c r="CI25">
        <f t="shared" si="14"/>
        <v>26.139568558060738</v>
      </c>
      <c r="CJ25" s="11">
        <f t="shared" si="15"/>
        <v>2341120906.0987554</v>
      </c>
      <c r="CK25" s="18">
        <f t="shared" si="43"/>
        <v>0.18174409615569692</v>
      </c>
      <c r="CL25" s="18">
        <f t="shared" si="16"/>
        <v>36.348819231139387</v>
      </c>
      <c r="CM25">
        <f t="shared" si="104"/>
        <v>1600</v>
      </c>
      <c r="CN25" s="4">
        <f t="shared" si="44"/>
        <v>785.42356205723706</v>
      </c>
      <c r="CO25" s="11"/>
      <c r="CP25" s="11"/>
      <c r="CQ25" s="11"/>
      <c r="CR25" s="11"/>
      <c r="CS25" s="11"/>
      <c r="CT25" s="11"/>
      <c r="CU25" s="11"/>
      <c r="CV25" s="13">
        <f t="shared" si="17"/>
        <v>1.1502985774642276</v>
      </c>
      <c r="CW25" s="14">
        <v>0.8</v>
      </c>
      <c r="CX25" s="14">
        <f t="shared" si="105"/>
        <v>0.23418780312971313</v>
      </c>
      <c r="CY25" s="14">
        <f t="shared" si="45"/>
        <v>-0.10261922150257646</v>
      </c>
      <c r="CZ25" s="14">
        <f t="shared" si="106"/>
        <v>9.3544659027320204E-3</v>
      </c>
      <c r="DA25" s="14">
        <f t="shared" si="107"/>
        <v>-2.8038288849690502E-5</v>
      </c>
      <c r="DB25" s="14">
        <f t="shared" si="46"/>
        <v>7.6763415945998283E-3</v>
      </c>
      <c r="DC25" s="14">
        <f t="shared" si="47"/>
        <v>0.96122912831519336</v>
      </c>
      <c r="DD25" s="14">
        <f t="shared" si="48"/>
        <v>0.91414200582863203</v>
      </c>
      <c r="DE25" s="14">
        <f t="shared" si="49"/>
        <v>0.11414200582863199</v>
      </c>
      <c r="DF25" s="14">
        <v>0.85</v>
      </c>
      <c r="DG25" s="14">
        <f t="shared" si="50"/>
        <v>0.22041205000443592</v>
      </c>
      <c r="DH25" s="14">
        <f t="shared" si="51"/>
        <v>-9.6582796708307272E-2</v>
      </c>
      <c r="DI25" s="14">
        <f t="shared" si="52"/>
        <v>8.2863088965377096E-3</v>
      </c>
      <c r="DJ25" s="14">
        <f t="shared" si="53"/>
        <v>-2.0706505492351056E-5</v>
      </c>
      <c r="DK25" s="14">
        <f t="shared" si="54"/>
        <v>6.7702695156793627E-3</v>
      </c>
      <c r="DL25" s="14">
        <f t="shared" si="108"/>
        <v>0.96557911240560956</v>
      </c>
      <c r="DM25" s="14">
        <f t="shared" si="109"/>
        <v>0.91826144952341926</v>
      </c>
      <c r="DN25" s="14">
        <f t="shared" si="110"/>
        <v>6.8261449523419282E-2</v>
      </c>
      <c r="DO25" s="14">
        <f t="shared" si="111"/>
        <v>-0.91761112610425533</v>
      </c>
      <c r="DP25" s="14">
        <f t="shared" si="112"/>
        <v>0.92439038998276457</v>
      </c>
      <c r="DQ25" s="14">
        <f t="shared" si="55"/>
        <v>0.85</v>
      </c>
      <c r="DR25" s="14">
        <f t="shared" si="56"/>
        <v>0.22041205000443592</v>
      </c>
      <c r="DS25" s="14">
        <f t="shared" si="57"/>
        <v>-9.6582796708307272E-2</v>
      </c>
      <c r="DT25" s="14">
        <f t="shared" si="58"/>
        <v>8.2863088965377096E-3</v>
      </c>
      <c r="DU25" s="14">
        <f t="shared" si="59"/>
        <v>-2.0706505492351056E-5</v>
      </c>
      <c r="DV25" s="14">
        <f t="shared" si="60"/>
        <v>6.7702695156793618E-3</v>
      </c>
      <c r="DW25" s="14">
        <f t="shared" si="61"/>
        <v>0.96557911240560956</v>
      </c>
      <c r="DX25" s="14">
        <f t="shared" si="62"/>
        <v>0.91826144952341926</v>
      </c>
      <c r="DY25" s="14">
        <f t="shared" si="63"/>
        <v>6.8261449523419282E-2</v>
      </c>
      <c r="DZ25" s="14">
        <f t="shared" si="64"/>
        <v>0.92439038998276457</v>
      </c>
      <c r="EA25" s="14">
        <f t="shared" si="65"/>
        <v>0.20267437279098463</v>
      </c>
      <c r="EB25" s="14">
        <f t="shared" si="66"/>
        <v>-8.8810288479515512E-2</v>
      </c>
      <c r="EC25" s="14">
        <f t="shared" si="67"/>
        <v>7.0062902764671661E-3</v>
      </c>
      <c r="ED25" s="14">
        <f t="shared" si="68"/>
        <v>-1.3612074930155535E-5</v>
      </c>
      <c r="EE25" s="14">
        <f t="shared" si="69"/>
        <v>5.6945138821125219E-3</v>
      </c>
      <c r="EF25" s="14">
        <f t="shared" si="70"/>
        <v>0.97081782330431476</v>
      </c>
      <c r="EG25" s="14">
        <f t="shared" si="71"/>
        <v>0.92373794944369036</v>
      </c>
      <c r="EH25" s="14">
        <f t="shared" si="72"/>
        <v>-6.5244053907420607E-4</v>
      </c>
      <c r="EI25" s="14">
        <f t="shared" si="73"/>
        <v>-0.9263816210462138</v>
      </c>
      <c r="EJ25" s="14">
        <f t="shared" si="74"/>
        <v>0.92368610081699143</v>
      </c>
      <c r="EN25">
        <f t="shared" si="18"/>
        <v>767.24915116863986</v>
      </c>
      <c r="EX25">
        <f t="shared" si="113"/>
        <v>2.3493700884663977</v>
      </c>
      <c r="EY25">
        <f t="shared" si="75"/>
        <v>3.5056016456369632E-2</v>
      </c>
      <c r="EZ25">
        <f t="shared" si="114"/>
        <v>1.0733218971687222</v>
      </c>
      <c r="FA25">
        <f t="shared" si="115"/>
        <v>1.3459659322276456E-2</v>
      </c>
      <c r="FC25" s="16"/>
      <c r="FD25" s="16"/>
      <c r="FF25" s="22"/>
      <c r="FG25" s="22"/>
    </row>
    <row r="26" spans="3:163">
      <c r="C26" s="4">
        <f t="shared" si="76"/>
        <v>785.42356205723706</v>
      </c>
      <c r="D26" s="4">
        <f>Sheet8!J26</f>
        <v>822.55221740653099</v>
      </c>
      <c r="E26" s="4">
        <f t="shared" si="19"/>
        <v>822.55222229640447</v>
      </c>
      <c r="F26" s="4">
        <f t="shared" si="20"/>
        <v>-4.8898734803515254E-6</v>
      </c>
      <c r="G26" s="4">
        <f>Sheet9!D26</f>
        <v>822.55364196080507</v>
      </c>
      <c r="H26" s="4">
        <f>Sheet9!F26</f>
        <v>1.3856471421149763E-3</v>
      </c>
      <c r="I26" s="4">
        <f t="shared" si="21"/>
        <v>0.97612077047217782</v>
      </c>
      <c r="J26" s="4">
        <f t="shared" si="22"/>
        <v>822.55222241602735</v>
      </c>
      <c r="K26" s="4">
        <f t="shared" si="77"/>
        <v>807.8522224160273</v>
      </c>
      <c r="L26" s="4">
        <f t="shared" si="23"/>
        <v>803.98788973188402</v>
      </c>
      <c r="N26" s="4">
        <f t="shared" si="0"/>
        <v>803.98788973188402</v>
      </c>
      <c r="R26">
        <f t="shared" si="24"/>
        <v>123.5189614493035</v>
      </c>
      <c r="T26">
        <f t="shared" si="25"/>
        <v>1.2234849464001252</v>
      </c>
      <c r="U26">
        <f t="shared" si="26"/>
        <v>2.0087273588353039E-2</v>
      </c>
      <c r="V26">
        <f t="shared" si="27"/>
        <v>122.34849464001252</v>
      </c>
      <c r="W26">
        <f t="shared" si="78"/>
        <v>686.98679740367027</v>
      </c>
      <c r="X26">
        <f t="shared" si="28"/>
        <v>254.06592251068685</v>
      </c>
      <c r="Y26">
        <f t="shared" si="79"/>
        <v>0.79764810385506968</v>
      </c>
      <c r="Z26">
        <f t="shared" si="29"/>
        <v>48.33</v>
      </c>
      <c r="AA26">
        <f t="shared" si="30"/>
        <v>1.0195707886667711</v>
      </c>
      <c r="AB26">
        <f t="shared" si="31"/>
        <v>49.275856216265048</v>
      </c>
      <c r="AC26">
        <f t="shared" si="32"/>
        <v>60.288268301577318</v>
      </c>
      <c r="AD26">
        <f t="shared" si="1"/>
        <v>1.2234849464001252</v>
      </c>
      <c r="AE26">
        <f t="shared" si="33"/>
        <v>49.275856216265048</v>
      </c>
      <c r="AJ26">
        <f t="shared" si="116"/>
        <v>0.66083840508492975</v>
      </c>
      <c r="AK26">
        <f t="shared" si="117"/>
        <v>0.81638900183941532</v>
      </c>
      <c r="AL26">
        <f t="shared" si="34"/>
        <v>2.5768808669281631</v>
      </c>
      <c r="AM26">
        <f t="shared" si="2"/>
        <v>0</v>
      </c>
      <c r="AN26">
        <f t="shared" si="3"/>
        <v>2.5768808669281631</v>
      </c>
      <c r="AO26">
        <f t="shared" si="80"/>
        <v>2.5768808669281631</v>
      </c>
      <c r="AP26">
        <f t="shared" si="4"/>
        <v>0</v>
      </c>
      <c r="AQ26">
        <f t="shared" si="5"/>
        <v>30</v>
      </c>
      <c r="AR26">
        <f t="shared" si="81"/>
        <v>30</v>
      </c>
      <c r="AT26">
        <f t="shared" si="82"/>
        <v>1.2053791450253133</v>
      </c>
      <c r="AV26">
        <f t="shared" si="35"/>
        <v>0.92043341518106536</v>
      </c>
      <c r="AX26">
        <f t="shared" si="6"/>
        <v>0.36445696322663096</v>
      </c>
      <c r="AY26">
        <f t="shared" si="6"/>
        <v>0.13478584294132864</v>
      </c>
      <c r="AZ26">
        <f t="shared" si="83"/>
        <v>0.49924280616795957</v>
      </c>
      <c r="BA26">
        <f t="shared" si="36"/>
        <v>0.73001945891638387</v>
      </c>
      <c r="BB26">
        <f t="shared" si="84"/>
        <v>0.26998054108361613</v>
      </c>
      <c r="BC26">
        <f t="shared" si="7"/>
        <v>0.73930691054748132</v>
      </c>
      <c r="BD26">
        <f t="shared" si="85"/>
        <v>0.73930691054748132</v>
      </c>
      <c r="BE26">
        <f t="shared" si="86"/>
        <v>0.79961007221530356</v>
      </c>
      <c r="BF26">
        <f t="shared" si="87"/>
        <v>0.29571699400046236</v>
      </c>
      <c r="BG26">
        <f t="shared" si="8"/>
        <v>25.818494829392737</v>
      </c>
      <c r="BH26">
        <f t="shared" si="88"/>
        <v>1.1931996749834081E-2</v>
      </c>
      <c r="BI26">
        <f t="shared" si="89"/>
        <v>2.1981320697423952E-3</v>
      </c>
      <c r="BJ26">
        <f t="shared" si="90"/>
        <v>0.88579777638396684</v>
      </c>
      <c r="BK26">
        <f t="shared" si="91"/>
        <v>2.481528096306228E-3</v>
      </c>
      <c r="BL26">
        <f t="shared" si="37"/>
        <v>3.7158592155322415E-3</v>
      </c>
      <c r="BM26">
        <f t="shared" si="38"/>
        <v>16.765500241345446</v>
      </c>
      <c r="BN26">
        <f t="shared" si="92"/>
        <v>2.2163724088402392E-4</v>
      </c>
      <c r="BO26">
        <f t="shared" si="93"/>
        <v>0.28950431356067741</v>
      </c>
      <c r="BP26">
        <f t="shared" si="94"/>
        <v>1.278645179166958</v>
      </c>
      <c r="BQ26">
        <f t="shared" si="95"/>
        <v>0.47583074161874267</v>
      </c>
      <c r="BR26">
        <f t="shared" si="39"/>
        <v>5.2299206769536553E-5</v>
      </c>
      <c r="BS26">
        <f t="shared" si="96"/>
        <v>1.0849481947791766</v>
      </c>
      <c r="BT26">
        <f t="shared" si="97"/>
        <v>0.99720927582754637</v>
      </c>
      <c r="BU26">
        <f t="shared" si="98"/>
        <v>1.0879844593090242</v>
      </c>
      <c r="BV26">
        <f t="shared" si="40"/>
        <v>0.51769645214267979</v>
      </c>
      <c r="BW26">
        <f t="shared" si="41"/>
        <v>0.51769645214267979</v>
      </c>
      <c r="BX26">
        <f t="shared" si="42"/>
        <v>0.51769645214267979</v>
      </c>
      <c r="BY26">
        <f t="shared" si="9"/>
        <v>17.958928916972067</v>
      </c>
      <c r="BZ26">
        <f t="shared" si="10"/>
        <v>0.33301199861880976</v>
      </c>
      <c r="CA26">
        <f t="shared" si="11"/>
        <v>34479.576948252172</v>
      </c>
      <c r="CB26">
        <f t="shared" si="12"/>
        <v>0.20485112280279758</v>
      </c>
      <c r="CC26">
        <f t="shared" si="13"/>
        <v>22217.618799925523</v>
      </c>
      <c r="CD26">
        <f t="shared" si="99"/>
        <v>1.6187778227438283E-4</v>
      </c>
      <c r="CE26">
        <f t="shared" si="100"/>
        <v>2.2708104074667591E-4</v>
      </c>
      <c r="CF26">
        <f t="shared" si="101"/>
        <v>-3.0839632689233905</v>
      </c>
      <c r="CG26">
        <f t="shared" si="102"/>
        <v>12.257593371266324</v>
      </c>
      <c r="CH26">
        <f t="shared" si="103"/>
        <v>6.6556362693490434E-3</v>
      </c>
      <c r="CI26">
        <f t="shared" si="14"/>
        <v>26.70155120785217</v>
      </c>
      <c r="CJ26" s="11">
        <f t="shared" si="15"/>
        <v>2304269103.1461906</v>
      </c>
      <c r="CK26" s="18">
        <f t="shared" si="43"/>
        <v>0.18564330119583719</v>
      </c>
      <c r="CL26" s="18">
        <f t="shared" si="16"/>
        <v>37.128660239167438</v>
      </c>
      <c r="CM26">
        <f t="shared" si="104"/>
        <v>1800</v>
      </c>
      <c r="CN26" s="4">
        <f t="shared" si="44"/>
        <v>822.55222229640447</v>
      </c>
      <c r="CO26" s="11"/>
      <c r="CP26" s="11"/>
      <c r="CQ26" s="11"/>
      <c r="CR26" s="11"/>
      <c r="CS26" s="11"/>
      <c r="CT26" s="11"/>
      <c r="CU26" s="11"/>
      <c r="CV26" s="13">
        <f t="shared" si="17"/>
        <v>1.2053791450253133</v>
      </c>
      <c r="CW26" s="14">
        <v>0.8</v>
      </c>
      <c r="CX26" s="14">
        <f t="shared" si="105"/>
        <v>0.24540158480777449</v>
      </c>
      <c r="CY26" s="14">
        <f t="shared" si="45"/>
        <v>-0.10753301090801842</v>
      </c>
      <c r="CZ26" s="14">
        <f t="shared" si="106"/>
        <v>1.0271767421167789E-2</v>
      </c>
      <c r="DA26" s="14">
        <f t="shared" si="107"/>
        <v>-3.5425579071069409E-5</v>
      </c>
      <c r="DB26" s="14">
        <f t="shared" si="46"/>
        <v>8.4605266923357975E-3</v>
      </c>
      <c r="DC26" s="14">
        <f t="shared" si="47"/>
        <v>0.95750913531617476</v>
      </c>
      <c r="DD26" s="14">
        <f t="shared" si="48"/>
        <v>0.91087521368971835</v>
      </c>
      <c r="DE26" s="14">
        <f t="shared" si="49"/>
        <v>0.11087521368971831</v>
      </c>
      <c r="DF26" s="14">
        <v>0.85</v>
      </c>
      <c r="DG26" s="14">
        <f t="shared" si="50"/>
        <v>0.23096619746614069</v>
      </c>
      <c r="DH26" s="14">
        <f t="shared" si="51"/>
        <v>-0.10120753967813499</v>
      </c>
      <c r="DI26" s="14">
        <f t="shared" si="52"/>
        <v>9.0988666429721587E-3</v>
      </c>
      <c r="DJ26" s="14">
        <f t="shared" si="53"/>
        <v>-2.6162079702410651E-5</v>
      </c>
      <c r="DK26" s="14">
        <f t="shared" si="54"/>
        <v>7.458834603032859E-3</v>
      </c>
      <c r="DL26" s="14">
        <f t="shared" si="108"/>
        <v>0.96226824894223462</v>
      </c>
      <c r="DM26" s="14">
        <f t="shared" si="109"/>
        <v>0.91509488875714984</v>
      </c>
      <c r="DN26" s="14">
        <f t="shared" si="110"/>
        <v>6.509488875714986E-2</v>
      </c>
      <c r="DO26" s="14">
        <f t="shared" si="111"/>
        <v>-0.91560649865137023</v>
      </c>
      <c r="DP26" s="14">
        <f t="shared" si="112"/>
        <v>0.92109483042445683</v>
      </c>
      <c r="DQ26" s="14">
        <f t="shared" si="55"/>
        <v>0.85</v>
      </c>
      <c r="DR26" s="14">
        <f t="shared" si="56"/>
        <v>0.23096619746614069</v>
      </c>
      <c r="DS26" s="14">
        <f t="shared" si="57"/>
        <v>-0.10120753967813499</v>
      </c>
      <c r="DT26" s="14">
        <f t="shared" si="58"/>
        <v>9.0988666429721587E-3</v>
      </c>
      <c r="DU26" s="14">
        <f t="shared" si="59"/>
        <v>-2.6162079702410651E-5</v>
      </c>
      <c r="DV26" s="14">
        <f t="shared" si="60"/>
        <v>7.4588346030328599E-3</v>
      </c>
      <c r="DW26" s="14">
        <f t="shared" si="61"/>
        <v>0.96226824894223462</v>
      </c>
      <c r="DX26" s="14">
        <f t="shared" si="62"/>
        <v>0.91509488875714984</v>
      </c>
      <c r="DY26" s="14">
        <f t="shared" si="63"/>
        <v>6.509488875714986E-2</v>
      </c>
      <c r="DZ26" s="14">
        <f t="shared" si="64"/>
        <v>0.92109483042445683</v>
      </c>
      <c r="EA26" s="14">
        <f t="shared" si="65"/>
        <v>0.21313903993549857</v>
      </c>
      <c r="EB26" s="14">
        <f t="shared" si="66"/>
        <v>-9.3395821890317463E-2</v>
      </c>
      <c r="EC26" s="14">
        <f t="shared" si="67"/>
        <v>7.7484790216735136E-3</v>
      </c>
      <c r="ED26" s="14">
        <f t="shared" si="68"/>
        <v>-1.7508347938620856E-5</v>
      </c>
      <c r="EE26" s="14">
        <f t="shared" si="69"/>
        <v>6.3169335518513392E-3</v>
      </c>
      <c r="EF26" s="14">
        <f t="shared" si="70"/>
        <v>0.96777682739465853</v>
      </c>
      <c r="EG26" s="14">
        <f t="shared" si="71"/>
        <v>0.92048354739096816</v>
      </c>
      <c r="EH26" s="14">
        <f t="shared" si="72"/>
        <v>-6.112830334886743E-4</v>
      </c>
      <c r="EI26" s="14">
        <f t="shared" si="73"/>
        <v>-0.92420463482863013</v>
      </c>
      <c r="EJ26" s="14">
        <f t="shared" si="74"/>
        <v>0.92043341518106536</v>
      </c>
      <c r="EN26">
        <f t="shared" si="18"/>
        <v>803.98788973188402</v>
      </c>
      <c r="EX26">
        <f t="shared" si="113"/>
        <v>2.4706748969457246</v>
      </c>
      <c r="EY26">
        <f t="shared" si="75"/>
        <v>3.6866060511652532E-2</v>
      </c>
      <c r="EZ26">
        <f t="shared" si="114"/>
        <v>1.0784056890819393</v>
      </c>
      <c r="FA26">
        <f t="shared" si="115"/>
        <v>1.3523411033107797E-2</v>
      </c>
      <c r="FC26" s="16"/>
      <c r="FD26" s="16"/>
      <c r="FF26" s="22"/>
      <c r="FG26" s="22"/>
    </row>
    <row r="27" spans="3:163">
      <c r="C27" s="4">
        <f t="shared" si="76"/>
        <v>822.55222229640447</v>
      </c>
      <c r="D27" s="4">
        <f>Sheet8!J27</f>
        <v>860.49165046019891</v>
      </c>
      <c r="E27" s="4">
        <f t="shared" si="19"/>
        <v>860.49165906618725</v>
      </c>
      <c r="F27" s="4">
        <f t="shared" si="20"/>
        <v>-8.6059883415146032E-6</v>
      </c>
      <c r="G27" s="4">
        <f>Sheet9!D27</f>
        <v>860.49383415659804</v>
      </c>
      <c r="H27" s="4">
        <f>Sheet9!F27</f>
        <v>2.1168756592260252E-3</v>
      </c>
      <c r="I27" s="4">
        <f t="shared" si="21"/>
        <v>0.97334118809521608</v>
      </c>
      <c r="J27" s="4">
        <f t="shared" si="22"/>
        <v>860.49165930189645</v>
      </c>
      <c r="K27" s="4">
        <f t="shared" si="77"/>
        <v>845.7916593018964</v>
      </c>
      <c r="L27" s="4">
        <f t="shared" si="23"/>
        <v>841.52193637830169</v>
      </c>
      <c r="N27" s="4">
        <f t="shared" si="0"/>
        <v>841.52193637830169</v>
      </c>
      <c r="R27">
        <f t="shared" si="24"/>
        <v>129.83934585398501</v>
      </c>
      <c r="T27">
        <f t="shared" si="25"/>
        <v>1.2224886636156644</v>
      </c>
      <c r="U27">
        <f t="shared" si="26"/>
        <v>1.9123090133615253E-2</v>
      </c>
      <c r="V27">
        <f t="shared" si="27"/>
        <v>122.24886636156644</v>
      </c>
      <c r="W27">
        <f t="shared" si="78"/>
        <v>686.42738462019565</v>
      </c>
      <c r="X27">
        <f t="shared" si="28"/>
        <v>229.78430197484138</v>
      </c>
      <c r="Y27">
        <f t="shared" si="79"/>
        <v>0.79701606541460157</v>
      </c>
      <c r="Z27">
        <f t="shared" si="29"/>
        <v>48.33</v>
      </c>
      <c r="AA27">
        <f t="shared" si="30"/>
        <v>1.0187405530130538</v>
      </c>
      <c r="AB27">
        <f t="shared" si="31"/>
        <v>49.23573092712089</v>
      </c>
      <c r="AC27">
        <f t="shared" si="32"/>
        <v>60.190122903236457</v>
      </c>
      <c r="AD27">
        <f t="shared" si="1"/>
        <v>1.2224886636156644</v>
      </c>
      <c r="AE27">
        <f t="shared" si="33"/>
        <v>49.23573092712089</v>
      </c>
      <c r="AJ27">
        <f t="shared" si="116"/>
        <v>0.65141629969753923</v>
      </c>
      <c r="AK27">
        <f t="shared" si="117"/>
        <v>0.81010951492687666</v>
      </c>
      <c r="AL27">
        <f t="shared" si="34"/>
        <v>2.5136907750508315</v>
      </c>
      <c r="AM27">
        <f t="shared" si="2"/>
        <v>0</v>
      </c>
      <c r="AN27">
        <f t="shared" si="3"/>
        <v>2.5136907750508315</v>
      </c>
      <c r="AO27">
        <f t="shared" si="80"/>
        <v>2.5136907750508315</v>
      </c>
      <c r="AP27">
        <f t="shared" si="4"/>
        <v>0</v>
      </c>
      <c r="AQ27">
        <f t="shared" si="5"/>
        <v>30</v>
      </c>
      <c r="AR27">
        <f t="shared" si="81"/>
        <v>30</v>
      </c>
      <c r="AT27">
        <f t="shared" si="82"/>
        <v>1.2616520785281884</v>
      </c>
      <c r="AV27">
        <f t="shared" si="35"/>
        <v>0.91716059721741172</v>
      </c>
      <c r="AX27">
        <f t="shared" si="6"/>
        <v>0.36416018622156204</v>
      </c>
      <c r="AY27">
        <f t="shared" si="6"/>
        <v>0.12190407328263804</v>
      </c>
      <c r="AZ27">
        <f t="shared" si="83"/>
        <v>0.48606425950420007</v>
      </c>
      <c r="BA27">
        <f t="shared" si="36"/>
        <v>0.74920173434067383</v>
      </c>
      <c r="BB27">
        <f t="shared" si="84"/>
        <v>0.25079826565932617</v>
      </c>
      <c r="BC27">
        <f t="shared" si="7"/>
        <v>0.75658723561990882</v>
      </c>
      <c r="BD27">
        <f t="shared" si="85"/>
        <v>0.75658723561990882</v>
      </c>
      <c r="BE27">
        <f t="shared" si="86"/>
        <v>0.79879625279789157</v>
      </c>
      <c r="BF27">
        <f t="shared" si="87"/>
        <v>0.26740022831525329</v>
      </c>
      <c r="BG27">
        <f t="shared" si="8"/>
        <v>25.807980699004322</v>
      </c>
      <c r="BH27">
        <f t="shared" si="88"/>
        <v>1.1641771857793675E-2</v>
      </c>
      <c r="BI27">
        <f t="shared" si="89"/>
        <v>2.1927268269082878E-3</v>
      </c>
      <c r="BJ27">
        <f t="shared" si="90"/>
        <v>0.88843902352658022</v>
      </c>
      <c r="BK27">
        <f t="shared" si="91"/>
        <v>2.4680667652400637E-3</v>
      </c>
      <c r="BL27">
        <f t="shared" si="37"/>
        <v>3.6919407390777034E-3</v>
      </c>
      <c r="BM27">
        <f t="shared" si="38"/>
        <v>15.816259380536934</v>
      </c>
      <c r="BN27">
        <f t="shared" si="92"/>
        <v>2.3342692164121353E-4</v>
      </c>
      <c r="BO27">
        <f t="shared" si="93"/>
        <v>0.30666165431236314</v>
      </c>
      <c r="BP27">
        <f t="shared" si="94"/>
        <v>1.2954547054666263</v>
      </c>
      <c r="BQ27">
        <f t="shared" si="95"/>
        <v>0.48654007828101281</v>
      </c>
      <c r="BR27">
        <f t="shared" si="39"/>
        <v>4.6891638875276923E-5</v>
      </c>
      <c r="BS27">
        <f t="shared" si="96"/>
        <v>1.0853251879667052</v>
      </c>
      <c r="BT27">
        <f t="shared" si="97"/>
        <v>0.99749744294001663</v>
      </c>
      <c r="BU27">
        <f t="shared" si="98"/>
        <v>1.0880480903969294</v>
      </c>
      <c r="BV27">
        <f t="shared" si="40"/>
        <v>0.52937900307522856</v>
      </c>
      <c r="BW27">
        <f t="shared" si="41"/>
        <v>0.52937900307522856</v>
      </c>
      <c r="BX27">
        <f t="shared" si="42"/>
        <v>0.52937900307522856</v>
      </c>
      <c r="BY27">
        <f t="shared" si="9"/>
        <v>17.929692943175066</v>
      </c>
      <c r="BZ27">
        <f t="shared" si="10"/>
        <v>0.31638578870284872</v>
      </c>
      <c r="CA27">
        <f t="shared" si="11"/>
        <v>34393.128566440588</v>
      </c>
      <c r="CB27">
        <f t="shared" si="12"/>
        <v>0.21546341619784612</v>
      </c>
      <c r="CC27">
        <f t="shared" si="13"/>
        <v>21070.365683803455</v>
      </c>
      <c r="CD27">
        <f t="shared" si="99"/>
        <v>1.6187778227438283E-4</v>
      </c>
      <c r="CE27">
        <f t="shared" si="100"/>
        <v>2.3944529846855895E-4</v>
      </c>
      <c r="CF27">
        <f t="shared" si="101"/>
        <v>-3.0655941551884727</v>
      </c>
      <c r="CG27">
        <f t="shared" si="102"/>
        <v>12.190923287227674</v>
      </c>
      <c r="CH27">
        <f t="shared" si="103"/>
        <v>6.7286324101402421E-3</v>
      </c>
      <c r="CI27">
        <f t="shared" si="14"/>
        <v>27.285796280587764</v>
      </c>
      <c r="CJ27" s="11">
        <f t="shared" si="15"/>
        <v>2268244095.707221</v>
      </c>
      <c r="CK27" s="18">
        <f t="shared" si="43"/>
        <v>0.1896971838489139</v>
      </c>
      <c r="CL27" s="18">
        <f t="shared" si="16"/>
        <v>37.93943676978278</v>
      </c>
      <c r="CM27">
        <f t="shared" si="104"/>
        <v>2000</v>
      </c>
      <c r="CN27" s="4">
        <f t="shared" si="44"/>
        <v>860.49165906618725</v>
      </c>
      <c r="CO27" s="11"/>
      <c r="CP27" s="11"/>
      <c r="CQ27" s="11"/>
      <c r="CR27" s="11"/>
      <c r="CS27" s="11"/>
      <c r="CT27" s="11"/>
      <c r="CU27" s="11"/>
      <c r="CV27" s="13">
        <f t="shared" si="17"/>
        <v>1.2616520785281884</v>
      </c>
      <c r="CW27" s="14">
        <v>0.8</v>
      </c>
      <c r="CX27" s="14">
        <f t="shared" si="105"/>
        <v>0.25685811872938802</v>
      </c>
      <c r="CY27" s="14">
        <f t="shared" si="45"/>
        <v>-0.11255317240422863</v>
      </c>
      <c r="CZ27" s="14">
        <f t="shared" si="106"/>
        <v>1.1253226128728044E-2</v>
      </c>
      <c r="DA27" s="14">
        <f t="shared" si="107"/>
        <v>-4.4503752279636328E-5</v>
      </c>
      <c r="DB27" s="14">
        <f t="shared" si="46"/>
        <v>9.3057770737654984E-3</v>
      </c>
      <c r="DC27" s="14">
        <f t="shared" si="47"/>
        <v>0.95354490211149867</v>
      </c>
      <c r="DD27" s="14">
        <f t="shared" si="48"/>
        <v>0.9076180337656542</v>
      </c>
      <c r="DE27" s="14">
        <f t="shared" si="49"/>
        <v>0.10761803376565415</v>
      </c>
      <c r="DF27" s="14">
        <v>0.85</v>
      </c>
      <c r="DG27" s="14">
        <f t="shared" si="50"/>
        <v>0.24174881762765935</v>
      </c>
      <c r="DH27" s="14">
        <f t="shared" si="51"/>
        <v>-0.10593239755692108</v>
      </c>
      <c r="DI27" s="14">
        <f t="shared" si="52"/>
        <v>9.9682556711224238E-3</v>
      </c>
      <c r="DJ27" s="14">
        <f t="shared" si="53"/>
        <v>-3.2866384819296573E-5</v>
      </c>
      <c r="DK27" s="14">
        <f t="shared" si="54"/>
        <v>8.2004381498953852E-3</v>
      </c>
      <c r="DL27" s="14">
        <f t="shared" si="108"/>
        <v>0.95873839000692329</v>
      </c>
      <c r="DM27" s="14">
        <f t="shared" si="109"/>
        <v>0.91193079936820265</v>
      </c>
      <c r="DN27" s="14">
        <f t="shared" si="110"/>
        <v>6.1930799368202671E-2</v>
      </c>
      <c r="DO27" s="14">
        <f t="shared" si="111"/>
        <v>-0.91374468794903085</v>
      </c>
      <c r="DP27" s="14">
        <f t="shared" si="112"/>
        <v>0.91777691863490996</v>
      </c>
      <c r="DQ27" s="14">
        <f t="shared" si="55"/>
        <v>0.85</v>
      </c>
      <c r="DR27" s="14">
        <f t="shared" si="56"/>
        <v>0.24174881762765935</v>
      </c>
      <c r="DS27" s="14">
        <f t="shared" si="57"/>
        <v>-0.10593239755692108</v>
      </c>
      <c r="DT27" s="14">
        <f t="shared" si="58"/>
        <v>9.9682556711224238E-3</v>
      </c>
      <c r="DU27" s="14">
        <f t="shared" si="59"/>
        <v>-3.2866384819296573E-5</v>
      </c>
      <c r="DV27" s="14">
        <f t="shared" si="60"/>
        <v>8.2004381498953852E-3</v>
      </c>
      <c r="DW27" s="14">
        <f t="shared" si="61"/>
        <v>0.95873839000692329</v>
      </c>
      <c r="DX27" s="14">
        <f t="shared" si="62"/>
        <v>0.91193079936820265</v>
      </c>
      <c r="DY27" s="14">
        <f t="shared" si="63"/>
        <v>6.1930799368202671E-2</v>
      </c>
      <c r="DZ27" s="14">
        <f t="shared" si="64"/>
        <v>0.91777691863490996</v>
      </c>
      <c r="EA27" s="14">
        <f t="shared" si="65"/>
        <v>0.22389590630493139</v>
      </c>
      <c r="EB27" s="14">
        <f t="shared" si="66"/>
        <v>-9.8109394663477775E-2</v>
      </c>
      <c r="EC27" s="14">
        <f t="shared" si="67"/>
        <v>8.550327649060576E-3</v>
      </c>
      <c r="ED27" s="14">
        <f t="shared" si="68"/>
        <v>-2.2395507473248304E-5</v>
      </c>
      <c r="EE27" s="14">
        <f t="shared" si="69"/>
        <v>6.9935169342949261E-3</v>
      </c>
      <c r="EF27" s="14">
        <f t="shared" si="70"/>
        <v>0.96450208903231105</v>
      </c>
      <c r="EG27" s="14">
        <f t="shared" si="71"/>
        <v>0.91720859018586642</v>
      </c>
      <c r="EH27" s="14">
        <f t="shared" si="72"/>
        <v>-5.6832844904353141E-4</v>
      </c>
      <c r="EI27" s="14">
        <f t="shared" si="73"/>
        <v>-0.92212996807816916</v>
      </c>
      <c r="EJ27" s="14">
        <f t="shared" si="74"/>
        <v>0.91716059721741172</v>
      </c>
      <c r="EN27">
        <f t="shared" si="18"/>
        <v>841.52193637830169</v>
      </c>
      <c r="EX27">
        <f t="shared" si="113"/>
        <v>2.5953668337997149</v>
      </c>
      <c r="EY27">
        <f t="shared" si="75"/>
        <v>3.8726645445371286E-2</v>
      </c>
      <c r="EZ27">
        <f t="shared" si="114"/>
        <v>1.083731497148904</v>
      </c>
      <c r="FA27">
        <f t="shared" si="115"/>
        <v>1.3590197672219761E-2</v>
      </c>
      <c r="FC27" s="16"/>
      <c r="FD27" s="16"/>
      <c r="FF27" s="22"/>
      <c r="FG27" s="22"/>
    </row>
    <row r="28" spans="3:163">
      <c r="C28" s="4">
        <f t="shared" si="76"/>
        <v>860.49165906618725</v>
      </c>
      <c r="D28" s="4">
        <f>Sheet8!J28</f>
        <v>899.27825390532416</v>
      </c>
      <c r="E28" s="4">
        <f t="shared" si="19"/>
        <v>899.27826790975325</v>
      </c>
      <c r="F28" s="4">
        <f t="shared" si="20"/>
        <v>-1.4004429090164194E-5</v>
      </c>
      <c r="G28" s="4">
        <f>Sheet9!D28</f>
        <v>899.28142246614959</v>
      </c>
      <c r="H28" s="4">
        <f>Sheet9!F28</f>
        <v>3.0602618077182342E-3</v>
      </c>
      <c r="I28" s="4">
        <f t="shared" si="21"/>
        <v>0.97024056225649569</v>
      </c>
      <c r="J28" s="4">
        <f t="shared" si="22"/>
        <v>899.27826833930021</v>
      </c>
      <c r="K28" s="4">
        <f t="shared" si="77"/>
        <v>884.57826833930017</v>
      </c>
      <c r="L28" s="4">
        <f t="shared" si="23"/>
        <v>879.88495648575577</v>
      </c>
      <c r="N28" s="4">
        <f t="shared" si="0"/>
        <v>879.88495648575577</v>
      </c>
      <c r="R28">
        <f t="shared" si="24"/>
        <v>136.32667555999839</v>
      </c>
      <c r="T28">
        <f t="shared" si="25"/>
        <v>1.2214712153639611</v>
      </c>
      <c r="U28">
        <f t="shared" si="26"/>
        <v>1.8223702272723616E-2</v>
      </c>
      <c r="V28">
        <f t="shared" si="27"/>
        <v>122.14712153639611</v>
      </c>
      <c r="W28">
        <f t="shared" si="78"/>
        <v>685.85608742686418</v>
      </c>
      <c r="X28">
        <f t="shared" si="28"/>
        <v>207.15488209453065</v>
      </c>
      <c r="Y28">
        <f t="shared" si="79"/>
        <v>0.79636733244400026</v>
      </c>
      <c r="Z28">
        <f t="shared" si="29"/>
        <v>48.33</v>
      </c>
      <c r="AA28">
        <f t="shared" si="30"/>
        <v>1.0178926794699676</v>
      </c>
      <c r="AB28">
        <f t="shared" si="31"/>
        <v>49.194753198783538</v>
      </c>
      <c r="AC28">
        <f t="shared" si="32"/>
        <v>60.08997497924824</v>
      </c>
      <c r="AD28">
        <f t="shared" si="1"/>
        <v>1.2214712153639611</v>
      </c>
      <c r="AE28">
        <f t="shared" si="33"/>
        <v>49.194753198783538</v>
      </c>
      <c r="AJ28">
        <f t="shared" si="116"/>
        <v>0.64214500889365089</v>
      </c>
      <c r="AK28">
        <f t="shared" si="117"/>
        <v>0.80385849866006387</v>
      </c>
      <c r="AL28">
        <f t="shared" si="34"/>
        <v>2.4522295153726699</v>
      </c>
      <c r="AM28">
        <f t="shared" si="2"/>
        <v>0</v>
      </c>
      <c r="AN28">
        <f t="shared" si="3"/>
        <v>2.4522295153726699</v>
      </c>
      <c r="AO28">
        <f t="shared" si="80"/>
        <v>2.4522295153726699</v>
      </c>
      <c r="AP28">
        <f t="shared" si="4"/>
        <v>0</v>
      </c>
      <c r="AQ28">
        <f t="shared" si="5"/>
        <v>30</v>
      </c>
      <c r="AR28">
        <f t="shared" si="81"/>
        <v>30</v>
      </c>
      <c r="AT28">
        <f t="shared" si="82"/>
        <v>1.3191678508032321</v>
      </c>
      <c r="AV28">
        <f t="shared" si="35"/>
        <v>0.91386991230165215</v>
      </c>
      <c r="AX28">
        <f t="shared" si="6"/>
        <v>0.36385710435598856</v>
      </c>
      <c r="AY28">
        <f t="shared" si="6"/>
        <v>0.10989882124529467</v>
      </c>
      <c r="AZ28">
        <f t="shared" si="83"/>
        <v>0.47375592560128321</v>
      </c>
      <c r="BA28">
        <f t="shared" si="36"/>
        <v>0.76802649780936694</v>
      </c>
      <c r="BB28">
        <f t="shared" si="84"/>
        <v>0.23197350219063306</v>
      </c>
      <c r="BC28">
        <f t="shared" si="7"/>
        <v>0.772309023792069</v>
      </c>
      <c r="BD28">
        <f t="shared" si="85"/>
        <v>0.772309023792069</v>
      </c>
      <c r="BE28">
        <f t="shared" si="86"/>
        <v>0.79796531535744641</v>
      </c>
      <c r="BF28">
        <f t="shared" si="87"/>
        <v>0.24101617503835845</v>
      </c>
      <c r="BG28">
        <f t="shared" si="8"/>
        <v>25.797238779085067</v>
      </c>
      <c r="BH28">
        <f t="shared" si="88"/>
        <v>1.1359487791109122E-2</v>
      </c>
      <c r="BI28">
        <f t="shared" si="89"/>
        <v>2.1873903353053521E-3</v>
      </c>
      <c r="BJ28">
        <f t="shared" si="90"/>
        <v>0.89101504275352683</v>
      </c>
      <c r="BK28">
        <f t="shared" si="91"/>
        <v>2.4549420945190813E-3</v>
      </c>
      <c r="BL28">
        <f t="shared" si="37"/>
        <v>3.6684876881287968E-3</v>
      </c>
      <c r="BM28">
        <f t="shared" si="38"/>
        <v>14.892976909199362</v>
      </c>
      <c r="BN28">
        <f t="shared" si="92"/>
        <v>2.4632333149343563E-4</v>
      </c>
      <c r="BO28">
        <f t="shared" si="93"/>
        <v>0.32566184260224279</v>
      </c>
      <c r="BP28">
        <f t="shared" si="94"/>
        <v>1.3140720936266896</v>
      </c>
      <c r="BQ28">
        <f t="shared" si="95"/>
        <v>0.49782172077201192</v>
      </c>
      <c r="BR28">
        <f t="shared" si="39"/>
        <v>4.1909821990299342E-5</v>
      </c>
      <c r="BS28">
        <f t="shared" si="96"/>
        <v>1.0856726202882148</v>
      </c>
      <c r="BT28">
        <f t="shared" si="97"/>
        <v>0.99776300045679389</v>
      </c>
      <c r="BU28">
        <f t="shared" si="98"/>
        <v>1.0881067145115366</v>
      </c>
      <c r="BV28">
        <f t="shared" si="40"/>
        <v>0.54168315700171343</v>
      </c>
      <c r="BW28">
        <f t="shared" si="41"/>
        <v>0.54168315700171343</v>
      </c>
      <c r="BX28">
        <f t="shared" si="42"/>
        <v>0.54168315700171343</v>
      </c>
      <c r="BY28">
        <f t="shared" si="9"/>
        <v>17.899860448416884</v>
      </c>
      <c r="BZ28">
        <f t="shared" si="10"/>
        <v>0.29931910458230876</v>
      </c>
      <c r="CA28">
        <f t="shared" si="11"/>
        <v>34304.725490221361</v>
      </c>
      <c r="CB28">
        <f t="shared" si="12"/>
        <v>0.22723070268109624</v>
      </c>
      <c r="CC28">
        <f t="shared" si="13"/>
        <v>19927.869391242839</v>
      </c>
      <c r="CD28">
        <f t="shared" si="99"/>
        <v>1.6187778227438283E-4</v>
      </c>
      <c r="CE28">
        <f t="shared" si="100"/>
        <v>2.5317307640610479E-4</v>
      </c>
      <c r="CF28">
        <f t="shared" si="101"/>
        <v>-3.0461756830547113</v>
      </c>
      <c r="CG28">
        <f t="shared" si="102"/>
        <v>12.120310604840732</v>
      </c>
      <c r="CH28">
        <f t="shared" si="103"/>
        <v>6.8072625440181505E-3</v>
      </c>
      <c r="CI28">
        <f t="shared" si="14"/>
        <v>27.896235448671124</v>
      </c>
      <c r="CJ28" s="11">
        <f t="shared" si="15"/>
        <v>2233011962.9624281</v>
      </c>
      <c r="CK28" s="18">
        <f t="shared" si="43"/>
        <v>0.19393304421782986</v>
      </c>
      <c r="CL28" s="18">
        <f t="shared" si="16"/>
        <v>38.786608843565972</v>
      </c>
      <c r="CM28">
        <f t="shared" si="104"/>
        <v>2200</v>
      </c>
      <c r="CN28" s="4">
        <f t="shared" si="44"/>
        <v>899.27826790975325</v>
      </c>
      <c r="CO28" s="11"/>
      <c r="CP28" s="11"/>
      <c r="CQ28" s="11"/>
      <c r="CR28" s="11"/>
      <c r="CS28" s="11"/>
      <c r="CT28" s="11"/>
      <c r="CU28" s="11"/>
      <c r="CV28" s="13">
        <f t="shared" si="17"/>
        <v>1.3191678508032321</v>
      </c>
      <c r="CW28" s="14">
        <v>0.8</v>
      </c>
      <c r="CX28" s="14">
        <f t="shared" si="105"/>
        <v>0.26856768059296449</v>
      </c>
      <c r="CY28" s="14">
        <f t="shared" si="45"/>
        <v>-0.11768420872003074</v>
      </c>
      <c r="CZ28" s="14">
        <f t="shared" si="106"/>
        <v>1.2302629584723388E-2</v>
      </c>
      <c r="DA28" s="14">
        <f t="shared" si="107"/>
        <v>-5.5615889200855338E-5</v>
      </c>
      <c r="DB28" s="14">
        <f t="shared" si="46"/>
        <v>1.0216654221911784E-2</v>
      </c>
      <c r="DC28" s="14">
        <f t="shared" si="47"/>
        <v>0.94932438609563985</v>
      </c>
      <c r="DD28" s="14">
        <f t="shared" si="48"/>
        <v>0.90437295575106136</v>
      </c>
      <c r="DE28" s="14">
        <f t="shared" si="49"/>
        <v>0.10437295575106131</v>
      </c>
      <c r="DF28" s="14">
        <v>0.85</v>
      </c>
      <c r="DG28" s="14">
        <f t="shared" si="50"/>
        <v>0.25276958173455477</v>
      </c>
      <c r="DH28" s="14">
        <f t="shared" si="51"/>
        <v>-0.11076160820708775</v>
      </c>
      <c r="DI28" s="14">
        <f t="shared" si="52"/>
        <v>1.0897831050827636E-2</v>
      </c>
      <c r="DJ28" s="14">
        <f t="shared" si="53"/>
        <v>-4.107278876300645E-5</v>
      </c>
      <c r="DK28" s="14">
        <f t="shared" si="54"/>
        <v>8.9989618121918934E-3</v>
      </c>
      <c r="DL28" s="14">
        <f t="shared" si="108"/>
        <v>0.95497848771725447</v>
      </c>
      <c r="DM28" s="14">
        <f t="shared" si="109"/>
        <v>0.90877111057493531</v>
      </c>
      <c r="DN28" s="14">
        <f t="shared" si="110"/>
        <v>5.8771110574935337E-2</v>
      </c>
      <c r="DO28" s="14">
        <f t="shared" si="111"/>
        <v>-0.91203690352252076</v>
      </c>
      <c r="DP28" s="14">
        <f t="shared" si="112"/>
        <v>0.91443939970843968</v>
      </c>
      <c r="DQ28" s="14">
        <f t="shared" si="55"/>
        <v>0.85</v>
      </c>
      <c r="DR28" s="14">
        <f t="shared" si="56"/>
        <v>0.25276958173455477</v>
      </c>
      <c r="DS28" s="14">
        <f t="shared" si="57"/>
        <v>-0.11076160820708775</v>
      </c>
      <c r="DT28" s="14">
        <f t="shared" si="58"/>
        <v>1.0897831050827636E-2</v>
      </c>
      <c r="DU28" s="14">
        <f t="shared" si="59"/>
        <v>-4.107278876300645E-5</v>
      </c>
      <c r="DV28" s="14">
        <f t="shared" si="60"/>
        <v>8.9989618121918934E-3</v>
      </c>
      <c r="DW28" s="14">
        <f t="shared" si="61"/>
        <v>0.95497848771725447</v>
      </c>
      <c r="DX28" s="14">
        <f t="shared" si="62"/>
        <v>0.90877111057493531</v>
      </c>
      <c r="DY28" s="14">
        <f t="shared" si="63"/>
        <v>5.8771110574935337E-2</v>
      </c>
      <c r="DZ28" s="14">
        <f t="shared" si="64"/>
        <v>0.91443939970843968</v>
      </c>
      <c r="EA28" s="14">
        <f t="shared" si="65"/>
        <v>0.23495722575260403</v>
      </c>
      <c r="EB28" s="14">
        <f t="shared" si="66"/>
        <v>-0.10295637633947376</v>
      </c>
      <c r="EC28" s="14">
        <f t="shared" si="67"/>
        <v>9.4160349625014728E-3</v>
      </c>
      <c r="ED28" s="14">
        <f t="shared" si="68"/>
        <v>-2.8501923544208537E-5</v>
      </c>
      <c r="EE28" s="14">
        <f t="shared" si="69"/>
        <v>7.7288001039638229E-3</v>
      </c>
      <c r="EF28" s="14">
        <f t="shared" si="70"/>
        <v>0.96097899142605736</v>
      </c>
      <c r="EG28" s="14">
        <f t="shared" si="71"/>
        <v>0.91391537507541265</v>
      </c>
      <c r="EH28" s="14">
        <f t="shared" si="72"/>
        <v>-5.2402463302703151E-4</v>
      </c>
      <c r="EI28" s="14">
        <f t="shared" si="73"/>
        <v>-0.9201689568221787</v>
      </c>
      <c r="EJ28" s="14">
        <f t="shared" si="74"/>
        <v>0.91386991230165215</v>
      </c>
      <c r="EN28">
        <f t="shared" si="18"/>
        <v>879.88495648575577</v>
      </c>
      <c r="EX28">
        <f t="shared" si="113"/>
        <v>2.7235879438072148</v>
      </c>
      <c r="EY28">
        <f t="shared" si="75"/>
        <v>4.0639890772083971E-2</v>
      </c>
      <c r="EZ28">
        <f t="shared" si="114"/>
        <v>1.0893123759417143</v>
      </c>
      <c r="FA28">
        <f t="shared" si="115"/>
        <v>1.3660182946412238E-2</v>
      </c>
      <c r="FC28" s="16"/>
      <c r="FD28" s="16"/>
      <c r="FF28" s="22"/>
      <c r="FG28" s="22"/>
    </row>
    <row r="29" spans="3:163">
      <c r="C29" s="4">
        <f t="shared" si="76"/>
        <v>899.27826790975325</v>
      </c>
      <c r="D29" s="4">
        <f>Sheet8!J29</f>
        <v>938.95501471237469</v>
      </c>
      <c r="E29" s="4">
        <f t="shared" si="19"/>
        <v>938.95503572213363</v>
      </c>
      <c r="F29" s="4">
        <f t="shared" si="20"/>
        <v>-2.1009758938816958E-5</v>
      </c>
      <c r="G29" s="4">
        <f>Sheet9!D29</f>
        <v>938.95938544763226</v>
      </c>
      <c r="H29" s="4">
        <f>Sheet9!F29</f>
        <v>4.2039962930857655E-3</v>
      </c>
      <c r="I29" s="4">
        <f t="shared" si="21"/>
        <v>0.96665796554716377</v>
      </c>
      <c r="J29" s="4">
        <f t="shared" si="22"/>
        <v>938.95503644680366</v>
      </c>
      <c r="K29" s="4">
        <f t="shared" si="77"/>
        <v>924.25503644680362</v>
      </c>
      <c r="L29" s="4">
        <f t="shared" si="23"/>
        <v>919.11664131106397</v>
      </c>
      <c r="N29" s="4">
        <f t="shared" si="0"/>
        <v>919.11664131106397</v>
      </c>
      <c r="R29">
        <f t="shared" si="24"/>
        <v>142.98836586807224</v>
      </c>
      <c r="T29">
        <f t="shared" si="25"/>
        <v>1.2204316045146435</v>
      </c>
      <c r="U29">
        <f t="shared" si="26"/>
        <v>1.7382722957206376E-2</v>
      </c>
      <c r="V29">
        <f t="shared" si="27"/>
        <v>122.04316045146435</v>
      </c>
      <c r="W29">
        <f t="shared" si="78"/>
        <v>685.27234593497235</v>
      </c>
      <c r="X29">
        <f t="shared" si="28"/>
        <v>186.01535893132302</v>
      </c>
      <c r="Y29">
        <f t="shared" si="79"/>
        <v>0.79570116341319286</v>
      </c>
      <c r="Z29">
        <f t="shared" si="29"/>
        <v>48.33</v>
      </c>
      <c r="AA29">
        <f t="shared" si="30"/>
        <v>1.0170263370955364</v>
      </c>
      <c r="AB29">
        <f t="shared" si="31"/>
        <v>49.152882871827273</v>
      </c>
      <c r="AC29">
        <f t="shared" si="32"/>
        <v>59.987731709784498</v>
      </c>
      <c r="AD29">
        <f t="shared" si="1"/>
        <v>1.2204316045146435</v>
      </c>
      <c r="AE29">
        <f t="shared" si="33"/>
        <v>49.152882871827273</v>
      </c>
      <c r="AJ29">
        <f t="shared" si="116"/>
        <v>0.63301740757017266</v>
      </c>
      <c r="AK29">
        <f t="shared" si="117"/>
        <v>0.79763365988091073</v>
      </c>
      <c r="AL29">
        <f t="shared" si="34"/>
        <v>2.3924197631324389</v>
      </c>
      <c r="AM29">
        <f t="shared" si="2"/>
        <v>0</v>
      </c>
      <c r="AN29">
        <f t="shared" si="3"/>
        <v>2.3924197631324389</v>
      </c>
      <c r="AO29">
        <f t="shared" si="80"/>
        <v>2.3924197631324389</v>
      </c>
      <c r="AP29">
        <f t="shared" si="4"/>
        <v>0</v>
      </c>
      <c r="AQ29">
        <f t="shared" si="5"/>
        <v>30</v>
      </c>
      <c r="AR29">
        <f t="shared" si="81"/>
        <v>30</v>
      </c>
      <c r="AT29">
        <f t="shared" si="82"/>
        <v>1.377985968982105</v>
      </c>
      <c r="AV29">
        <f t="shared" si="35"/>
        <v>0.91056365788602822</v>
      </c>
      <c r="AX29">
        <f t="shared" si="6"/>
        <v>0.36354742060042244</v>
      </c>
      <c r="AY29">
        <f t="shared" si="6"/>
        <v>9.8683982117033262E-2</v>
      </c>
      <c r="AZ29">
        <f t="shared" si="83"/>
        <v>0.46223140271745572</v>
      </c>
      <c r="BA29">
        <f t="shared" si="36"/>
        <v>0.7865052405854065</v>
      </c>
      <c r="BB29">
        <f t="shared" si="84"/>
        <v>0.2134947594145935</v>
      </c>
      <c r="BC29">
        <f t="shared" si="7"/>
        <v>0.7866641070589383</v>
      </c>
      <c r="BD29">
        <f t="shared" si="85"/>
        <v>0.7866641070589383</v>
      </c>
      <c r="BE29">
        <f t="shared" si="86"/>
        <v>0.79711645671023934</v>
      </c>
      <c r="BF29">
        <f t="shared" si="87"/>
        <v>0.2163751458592931</v>
      </c>
      <c r="BG29">
        <f t="shared" si="8"/>
        <v>25.786258250877403</v>
      </c>
      <c r="BH29">
        <f t="shared" si="88"/>
        <v>1.1084789823087899E-2</v>
      </c>
      <c r="BI29">
        <f t="shared" si="89"/>
        <v>2.1821216832825928E-3</v>
      </c>
      <c r="BJ29">
        <f t="shared" si="90"/>
        <v>0.89352846226848071</v>
      </c>
      <c r="BK29">
        <f t="shared" si="91"/>
        <v>2.4421400944997823E-3</v>
      </c>
      <c r="BL29">
        <f t="shared" si="37"/>
        <v>3.6454751971561005E-3</v>
      </c>
      <c r="BM29">
        <f t="shared" si="38"/>
        <v>13.991500784345083</v>
      </c>
      <c r="BN29">
        <f t="shared" si="92"/>
        <v>2.6054926153704522E-4</v>
      </c>
      <c r="BO29">
        <f t="shared" si="93"/>
        <v>0.3469022701247173</v>
      </c>
      <c r="BP29">
        <f t="shared" si="94"/>
        <v>1.3348874268856166</v>
      </c>
      <c r="BQ29">
        <f t="shared" si="95"/>
        <v>0.50977818847427581</v>
      </c>
      <c r="BR29">
        <f t="shared" si="39"/>
        <v>3.7310647673050459E-5</v>
      </c>
      <c r="BS29">
        <f t="shared" si="96"/>
        <v>1.0859934698760418</v>
      </c>
      <c r="BT29">
        <f t="shared" si="97"/>
        <v>0.99800822791628996</v>
      </c>
      <c r="BU29">
        <f t="shared" si="98"/>
        <v>1.0881608382562671</v>
      </c>
      <c r="BV29">
        <f t="shared" si="40"/>
        <v>0.55472066089492922</v>
      </c>
      <c r="BW29">
        <f t="shared" si="41"/>
        <v>0.55472066089492922</v>
      </c>
      <c r="BX29">
        <f t="shared" si="42"/>
        <v>0.55472066089492922</v>
      </c>
      <c r="BY29">
        <f t="shared" si="9"/>
        <v>17.869403783127488</v>
      </c>
      <c r="BZ29">
        <f t="shared" si="10"/>
        <v>0.2817920962037328</v>
      </c>
      <c r="CA29">
        <f t="shared" si="11"/>
        <v>34214.278184704177</v>
      </c>
      <c r="CB29">
        <f t="shared" si="12"/>
        <v>0.24040421830998082</v>
      </c>
      <c r="CC29">
        <f t="shared" si="13"/>
        <v>18786.212455546793</v>
      </c>
      <c r="CD29">
        <f t="shared" si="99"/>
        <v>1.6187778227438283E-4</v>
      </c>
      <c r="CE29">
        <f t="shared" si="100"/>
        <v>2.6855865768250488E-4</v>
      </c>
      <c r="CF29">
        <f t="shared" si="101"/>
        <v>-3.025515027754071</v>
      </c>
      <c r="CG29">
        <f t="shared" si="102"/>
        <v>12.04504013613691</v>
      </c>
      <c r="CH29">
        <f t="shared" si="103"/>
        <v>6.8926066869312479E-3</v>
      </c>
      <c r="CI29">
        <f t="shared" si="14"/>
        <v>28.537614757894701</v>
      </c>
      <c r="CJ29" s="11">
        <f t="shared" si="15"/>
        <v>2198552508.1309681</v>
      </c>
      <c r="CK29" s="18">
        <f t="shared" si="43"/>
        <v>0.19838383906190188</v>
      </c>
      <c r="CL29" s="18">
        <f t="shared" si="16"/>
        <v>39.676767812380376</v>
      </c>
      <c r="CM29">
        <f t="shared" si="104"/>
        <v>2400</v>
      </c>
      <c r="CN29" s="4">
        <f t="shared" si="44"/>
        <v>938.95503572213363</v>
      </c>
      <c r="CO29" s="11"/>
      <c r="CP29" s="11"/>
      <c r="CQ29" s="11"/>
      <c r="CR29" s="11"/>
      <c r="CS29" s="11"/>
      <c r="CT29" s="11"/>
      <c r="CU29" s="11"/>
      <c r="CV29" s="13">
        <f t="shared" si="17"/>
        <v>1.377985968982105</v>
      </c>
      <c r="CW29" s="14">
        <v>0.8</v>
      </c>
      <c r="CX29" s="14">
        <f t="shared" si="105"/>
        <v>0.28054238537865517</v>
      </c>
      <c r="CY29" s="14">
        <f t="shared" si="45"/>
        <v>-0.12293142854279035</v>
      </c>
      <c r="CZ29" s="14">
        <f t="shared" si="106"/>
        <v>1.3424169337426252E-2</v>
      </c>
      <c r="DA29" s="14">
        <f t="shared" si="107"/>
        <v>-6.9170763501467348E-5</v>
      </c>
      <c r="DB29" s="14">
        <f t="shared" si="46"/>
        <v>1.1198269909975753E-2</v>
      </c>
      <c r="DC29" s="14">
        <f t="shared" si="47"/>
        <v>0.94483439935183078</v>
      </c>
      <c r="DD29" s="14">
        <f t="shared" si="48"/>
        <v>0.901142422182309</v>
      </c>
      <c r="DE29" s="14">
        <f t="shared" si="49"/>
        <v>0.10114242218230896</v>
      </c>
      <c r="DF29" s="14">
        <v>0.85</v>
      </c>
      <c r="DG29" s="14">
        <f t="shared" si="50"/>
        <v>0.26403989212108725</v>
      </c>
      <c r="DH29" s="14">
        <f t="shared" si="51"/>
        <v>-0.11570016804027328</v>
      </c>
      <c r="DI29" s="14">
        <f t="shared" si="52"/>
        <v>1.1891305710661319E-2</v>
      </c>
      <c r="DJ29" s="14">
        <f t="shared" si="53"/>
        <v>-5.1083174227626221E-5</v>
      </c>
      <c r="DK29" s="14">
        <f t="shared" si="54"/>
        <v>9.8587512960166233E-3</v>
      </c>
      <c r="DL29" s="14">
        <f t="shared" si="108"/>
        <v>0.95097642770067392</v>
      </c>
      <c r="DM29" s="14">
        <f t="shared" si="109"/>
        <v>0.905617660933691</v>
      </c>
      <c r="DN29" s="14">
        <f t="shared" si="110"/>
        <v>5.5617660933691027E-2</v>
      </c>
      <c r="DO29" s="14">
        <f t="shared" si="111"/>
        <v>-0.9104952249723598</v>
      </c>
      <c r="DP29" s="14">
        <f t="shared" si="112"/>
        <v>0.91108506602588657</v>
      </c>
      <c r="DQ29" s="14">
        <f t="shared" si="55"/>
        <v>0.85</v>
      </c>
      <c r="DR29" s="14">
        <f t="shared" si="56"/>
        <v>0.26403989212108725</v>
      </c>
      <c r="DS29" s="14">
        <f t="shared" si="57"/>
        <v>-0.11570016804027328</v>
      </c>
      <c r="DT29" s="14">
        <f t="shared" si="58"/>
        <v>1.1891305710661319E-2</v>
      </c>
      <c r="DU29" s="14">
        <f t="shared" si="59"/>
        <v>-5.1083174227626221E-5</v>
      </c>
      <c r="DV29" s="14">
        <f t="shared" si="60"/>
        <v>9.8587512960166233E-3</v>
      </c>
      <c r="DW29" s="14">
        <f t="shared" si="61"/>
        <v>0.95097642770067392</v>
      </c>
      <c r="DX29" s="14">
        <f t="shared" si="62"/>
        <v>0.905617660933691</v>
      </c>
      <c r="DY29" s="14">
        <f t="shared" si="63"/>
        <v>5.5617660933691027E-2</v>
      </c>
      <c r="DZ29" s="14">
        <f t="shared" si="64"/>
        <v>0.91108506602588657</v>
      </c>
      <c r="EA29" s="14">
        <f t="shared" si="65"/>
        <v>0.24633694116170196</v>
      </c>
      <c r="EB29" s="14">
        <f t="shared" si="66"/>
        <v>-0.10794287657815479</v>
      </c>
      <c r="EC29" s="14">
        <f t="shared" si="67"/>
        <v>1.0350219017851395E-2</v>
      </c>
      <c r="ED29" s="14">
        <f t="shared" si="68"/>
        <v>-3.610587417905184E-5</v>
      </c>
      <c r="EE29" s="14">
        <f t="shared" si="69"/>
        <v>8.5278542666536571E-3</v>
      </c>
      <c r="EF29" s="14">
        <f t="shared" si="70"/>
        <v>0.95719165447863774</v>
      </c>
      <c r="EG29" s="14">
        <f t="shared" si="71"/>
        <v>0.91060623924852646</v>
      </c>
      <c r="EH29" s="14">
        <f t="shared" si="72"/>
        <v>-4.7882677736010848E-4</v>
      </c>
      <c r="EI29" s="14">
        <f t="shared" si="73"/>
        <v>-0.91833391302677159</v>
      </c>
      <c r="EJ29" s="14">
        <f t="shared" si="74"/>
        <v>0.91056365788602822</v>
      </c>
      <c r="EN29">
        <f t="shared" si="18"/>
        <v>919.11664131106397</v>
      </c>
      <c r="EX29">
        <f t="shared" si="113"/>
        <v>2.8554998507209035</v>
      </c>
      <c r="EY29">
        <f t="shared" si="75"/>
        <v>4.2608208153095656E-2</v>
      </c>
      <c r="EZ29">
        <f t="shared" si="114"/>
        <v>1.0951629277797796</v>
      </c>
      <c r="FA29">
        <f t="shared" si="115"/>
        <v>1.3733549971528749E-2</v>
      </c>
      <c r="FC29" s="16"/>
      <c r="FD29" s="16"/>
      <c r="FF29" s="22"/>
      <c r="FG29" s="22"/>
    </row>
    <row r="30" spans="3:163">
      <c r="C30" s="4">
        <f t="shared" si="76"/>
        <v>938.95503572213363</v>
      </c>
      <c r="D30" s="4">
        <f>Sheet8!J30</f>
        <v>979.57302925627869</v>
      </c>
      <c r="E30" s="4">
        <f t="shared" si="19"/>
        <v>979.57305762910141</v>
      </c>
      <c r="F30" s="4">
        <f t="shared" si="20"/>
        <v>-2.837282272594166E-5</v>
      </c>
      <c r="G30" s="4">
        <f>Sheet9!D30</f>
        <v>979.57875380742598</v>
      </c>
      <c r="H30" s="4">
        <f>Sheet9!F30</f>
        <v>5.4803645804213375E-3</v>
      </c>
      <c r="I30" s="4">
        <f t="shared" si="21"/>
        <v>0.9623003203927496</v>
      </c>
      <c r="J30" s="4">
        <f t="shared" si="22"/>
        <v>979.57305874065287</v>
      </c>
      <c r="K30" s="4">
        <f t="shared" si="77"/>
        <v>964.87305874065282</v>
      </c>
      <c r="L30" s="4">
        <f t="shared" si="23"/>
        <v>959.2640324892061</v>
      </c>
      <c r="N30" s="4">
        <f t="shared" si="0"/>
        <v>959.2640324892061</v>
      </c>
      <c r="R30">
        <f t="shared" si="24"/>
        <v>149.83318525013962</v>
      </c>
      <c r="T30">
        <f t="shared" si="25"/>
        <v>1.219368644160236</v>
      </c>
      <c r="U30">
        <f t="shared" si="26"/>
        <v>1.6594498744341341E-2</v>
      </c>
      <c r="V30">
        <f t="shared" si="27"/>
        <v>121.93686441602361</v>
      </c>
      <c r="W30">
        <f t="shared" si="78"/>
        <v>684.67549369597259</v>
      </c>
      <c r="X30">
        <f t="shared" si="28"/>
        <v>166.22180815912299</v>
      </c>
      <c r="Y30">
        <f t="shared" si="79"/>
        <v>0.79501668147498605</v>
      </c>
      <c r="Z30">
        <f t="shared" si="29"/>
        <v>48.33</v>
      </c>
      <c r="AA30">
        <f t="shared" si="30"/>
        <v>1.0161405368001968</v>
      </c>
      <c r="AB30">
        <f t="shared" si="31"/>
        <v>49.110072143553509</v>
      </c>
      <c r="AC30">
        <f t="shared" si="32"/>
        <v>59.883282084296219</v>
      </c>
      <c r="AD30">
        <f t="shared" si="1"/>
        <v>1.219368644160236</v>
      </c>
      <c r="AE30">
        <f t="shared" si="33"/>
        <v>49.110072143553509</v>
      </c>
      <c r="AJ30">
        <f t="shared" si="116"/>
        <v>0.62402553455428011</v>
      </c>
      <c r="AK30">
        <f t="shared" si="117"/>
        <v>0.79143191887852038</v>
      </c>
      <c r="AL30">
        <f t="shared" si="34"/>
        <v>2.3341810264540515</v>
      </c>
      <c r="AM30">
        <f t="shared" si="2"/>
        <v>0</v>
      </c>
      <c r="AN30">
        <f t="shared" si="3"/>
        <v>2.3341810264540515</v>
      </c>
      <c r="AO30">
        <f t="shared" si="80"/>
        <v>2.3341810264540515</v>
      </c>
      <c r="AP30">
        <f t="shared" si="4"/>
        <v>0</v>
      </c>
      <c r="AQ30">
        <f t="shared" si="5"/>
        <v>30</v>
      </c>
      <c r="AR30">
        <f t="shared" si="81"/>
        <v>30</v>
      </c>
      <c r="AT30">
        <f t="shared" si="82"/>
        <v>1.4381769602536822</v>
      </c>
      <c r="AV30">
        <f t="shared" si="35"/>
        <v>0.90724414582434409</v>
      </c>
      <c r="AX30">
        <f t="shared" si="6"/>
        <v>0.36323078139375509</v>
      </c>
      <c r="AY30">
        <f t="shared" si="6"/>
        <v>8.8183201849971873E-2</v>
      </c>
      <c r="AZ30">
        <f t="shared" si="83"/>
        <v>0.45141398324372695</v>
      </c>
      <c r="BA30">
        <f t="shared" si="36"/>
        <v>0.80465115144127008</v>
      </c>
      <c r="BB30">
        <f t="shared" si="84"/>
        <v>0.19534884855872992</v>
      </c>
      <c r="BC30">
        <f t="shared" si="7"/>
        <v>0.79981678325618843</v>
      </c>
      <c r="BD30">
        <f t="shared" si="85"/>
        <v>0.79981678325618843</v>
      </c>
      <c r="BE30">
        <f t="shared" si="86"/>
        <v>0.79624871971349476</v>
      </c>
      <c r="BF30">
        <f t="shared" si="87"/>
        <v>0.19330895169140525</v>
      </c>
      <c r="BG30">
        <f t="shared" si="8"/>
        <v>25.775026265002072</v>
      </c>
      <c r="BH30">
        <f t="shared" si="88"/>
        <v>1.0817308655207428E-2</v>
      </c>
      <c r="BI30">
        <f t="shared" si="89"/>
        <v>2.1769192187491033E-3</v>
      </c>
      <c r="BJ30">
        <f t="shared" si="90"/>
        <v>0.89598209920032423</v>
      </c>
      <c r="BK30">
        <f t="shared" si="91"/>
        <v>2.4296458832068547E-3</v>
      </c>
      <c r="BL30">
        <f t="shared" si="37"/>
        <v>3.6228764706347288E-3</v>
      </c>
      <c r="BM30">
        <f t="shared" si="38"/>
        <v>13.107676978989053</v>
      </c>
      <c r="BN30">
        <f t="shared" si="92"/>
        <v>2.7639348119747059E-4</v>
      </c>
      <c r="BO30">
        <f t="shared" si="93"/>
        <v>0.37090648739271886</v>
      </c>
      <c r="BP30">
        <f t="shared" si="94"/>
        <v>1.3584146977336589</v>
      </c>
      <c r="BQ30">
        <f t="shared" si="95"/>
        <v>0.52253577423736208</v>
      </c>
      <c r="BR30">
        <f t="shared" si="39"/>
        <v>3.3056065518723425E-5</v>
      </c>
      <c r="BS30">
        <f t="shared" si="96"/>
        <v>1.0862903677545197</v>
      </c>
      <c r="BT30">
        <f t="shared" si="97"/>
        <v>0.9982351389038594</v>
      </c>
      <c r="BU30">
        <f t="shared" si="98"/>
        <v>1.0882109088519483</v>
      </c>
      <c r="BV30">
        <f t="shared" si="40"/>
        <v>0.56862912979049629</v>
      </c>
      <c r="BW30">
        <f t="shared" si="41"/>
        <v>0.56862912979049629</v>
      </c>
      <c r="BX30">
        <f t="shared" si="42"/>
        <v>0.56862912979049629</v>
      </c>
      <c r="BY30">
        <f t="shared" si="9"/>
        <v>17.838289879006627</v>
      </c>
      <c r="BZ30">
        <f t="shared" si="10"/>
        <v>0.26378137184713496</v>
      </c>
      <c r="CA30">
        <f t="shared" si="11"/>
        <v>34121.680225009302</v>
      </c>
      <c r="CB30">
        <f t="shared" si="12"/>
        <v>0.25531280839001924</v>
      </c>
      <c r="CC30">
        <f t="shared" si="13"/>
        <v>17641.346778109011</v>
      </c>
      <c r="CD30">
        <f t="shared" si="99"/>
        <v>1.6187778227438283E-4</v>
      </c>
      <c r="CE30">
        <f t="shared" si="100"/>
        <v>2.8598723575121507E-4</v>
      </c>
      <c r="CF30">
        <f t="shared" si="101"/>
        <v>-3.0033745443569209</v>
      </c>
      <c r="CG30">
        <f t="shared" si="102"/>
        <v>11.964229583938266</v>
      </c>
      <c r="CH30">
        <f t="shared" si="103"/>
        <v>6.9860312435802716E-3</v>
      </c>
      <c r="CI30">
        <f t="shared" si="14"/>
        <v>29.215772184316823</v>
      </c>
      <c r="CJ30" s="11">
        <f t="shared" si="15"/>
        <v>2164862030.332056</v>
      </c>
      <c r="CK30" s="18">
        <f t="shared" si="43"/>
        <v>0.20309010953483914</v>
      </c>
      <c r="CL30" s="18">
        <f t="shared" si="16"/>
        <v>40.618021906967826</v>
      </c>
      <c r="CM30">
        <f t="shared" si="104"/>
        <v>2600</v>
      </c>
      <c r="CN30" s="4">
        <f t="shared" si="44"/>
        <v>979.57305762910141</v>
      </c>
      <c r="CO30" s="11"/>
      <c r="CP30" s="11"/>
      <c r="CQ30" s="11"/>
      <c r="CR30" s="11"/>
      <c r="CS30" s="11"/>
      <c r="CT30" s="11"/>
      <c r="CU30" s="11"/>
      <c r="CV30" s="13">
        <f t="shared" si="17"/>
        <v>1.4381769602536822</v>
      </c>
      <c r="CW30" s="14">
        <v>0.8</v>
      </c>
      <c r="CX30" s="14">
        <f t="shared" si="105"/>
        <v>0.29279659162584043</v>
      </c>
      <c r="CY30" s="14">
        <f t="shared" si="45"/>
        <v>-0.12830112366957558</v>
      </c>
      <c r="CZ30" s="14">
        <f t="shared" si="106"/>
        <v>1.4622528784416781E-2</v>
      </c>
      <c r="DA30" s="14">
        <f t="shared" si="107"/>
        <v>-8.5656480736445424E-5</v>
      </c>
      <c r="DB30" s="14">
        <f t="shared" si="46"/>
        <v>1.225639792723106E-2</v>
      </c>
      <c r="DC30" s="14">
        <f t="shared" si="47"/>
        <v>0.94006033691292923</v>
      </c>
      <c r="DD30" s="14">
        <f t="shared" si="48"/>
        <v>0.89792881516038947</v>
      </c>
      <c r="DE30" s="14">
        <f t="shared" si="49"/>
        <v>9.7928815160389426E-2</v>
      </c>
      <c r="DF30" s="14">
        <v>0.85</v>
      </c>
      <c r="DG30" s="14">
        <f t="shared" si="50"/>
        <v>0.27557326270667337</v>
      </c>
      <c r="DH30" s="14">
        <f t="shared" si="51"/>
        <v>-0.12075399874783585</v>
      </c>
      <c r="DI30" s="14">
        <f t="shared" si="52"/>
        <v>1.2952828265780958E-2</v>
      </c>
      <c r="DJ30" s="14">
        <f t="shared" si="53"/>
        <v>-6.3258011155136761E-5</v>
      </c>
      <c r="DK30" s="14">
        <f t="shared" si="54"/>
        <v>1.0784711040291318E-2</v>
      </c>
      <c r="DL30" s="14">
        <f t="shared" si="108"/>
        <v>0.94671877947525418</v>
      </c>
      <c r="DM30" s="14">
        <f t="shared" si="109"/>
        <v>0.90247217600215812</v>
      </c>
      <c r="DN30" s="14">
        <f t="shared" si="110"/>
        <v>5.2472176002158144E-2</v>
      </c>
      <c r="DO30" s="14">
        <f t="shared" si="111"/>
        <v>-0.90913278316462687</v>
      </c>
      <c r="DP30" s="14">
        <f t="shared" si="112"/>
        <v>0.90771673508407236</v>
      </c>
      <c r="DQ30" s="14">
        <f t="shared" si="55"/>
        <v>0.85</v>
      </c>
      <c r="DR30" s="14">
        <f t="shared" si="56"/>
        <v>0.27557326270667337</v>
      </c>
      <c r="DS30" s="14">
        <f t="shared" si="57"/>
        <v>-0.12075399874783585</v>
      </c>
      <c r="DT30" s="14">
        <f t="shared" si="58"/>
        <v>1.2952828265780958E-2</v>
      </c>
      <c r="DU30" s="14">
        <f t="shared" si="59"/>
        <v>-6.3258011155136761E-5</v>
      </c>
      <c r="DV30" s="14">
        <f t="shared" si="60"/>
        <v>1.0784711040291318E-2</v>
      </c>
      <c r="DW30" s="14">
        <f t="shared" si="61"/>
        <v>0.94671877947525418</v>
      </c>
      <c r="DX30" s="14">
        <f t="shared" si="62"/>
        <v>0.90247217600215812</v>
      </c>
      <c r="DY30" s="14">
        <f t="shared" si="63"/>
        <v>5.2472176002158144E-2</v>
      </c>
      <c r="DZ30" s="14">
        <f t="shared" si="64"/>
        <v>0.90771673508407236</v>
      </c>
      <c r="EA30" s="14">
        <f t="shared" si="65"/>
        <v>0.25805106840844727</v>
      </c>
      <c r="EB30" s="14">
        <f t="shared" si="66"/>
        <v>-0.11307591340833208</v>
      </c>
      <c r="EC30" s="14">
        <f t="shared" si="67"/>
        <v>1.1357997641950475E-2</v>
      </c>
      <c r="ED30" s="14">
        <f t="shared" si="68"/>
        <v>-4.5546860850691635E-5</v>
      </c>
      <c r="EE30" s="14">
        <f t="shared" si="69"/>
        <v>9.396387992213073E-3</v>
      </c>
      <c r="EF30" s="14">
        <f t="shared" si="70"/>
        <v>0.95312268774023623</v>
      </c>
      <c r="EG30" s="14">
        <f t="shared" si="71"/>
        <v>0.90728354167265723</v>
      </c>
      <c r="EH30" s="14">
        <f t="shared" si="72"/>
        <v>-4.3319341141512258E-4</v>
      </c>
      <c r="EI30" s="14">
        <f t="shared" si="73"/>
        <v>-0.91663829106946715</v>
      </c>
      <c r="EJ30" s="14">
        <f t="shared" si="74"/>
        <v>0.90724414582434409</v>
      </c>
      <c r="EN30">
        <f t="shared" si="18"/>
        <v>959.2640324892061</v>
      </c>
      <c r="EX30">
        <f t="shared" si="113"/>
        <v>2.991288208109208</v>
      </c>
      <c r="EY30">
        <f t="shared" si="75"/>
        <v>4.463436780948897E-2</v>
      </c>
      <c r="EZ30">
        <f t="shared" si="114"/>
        <v>1.1012996206685985</v>
      </c>
      <c r="FA30">
        <f t="shared" si="115"/>
        <v>1.3810505259468761E-2</v>
      </c>
      <c r="FC30" s="16"/>
      <c r="FD30" s="16"/>
      <c r="FF30" s="19"/>
      <c r="FG30" s="19"/>
    </row>
    <row r="31" spans="3:163">
      <c r="C31" s="4">
        <f t="shared" si="76"/>
        <v>979.57305762910141</v>
      </c>
      <c r="D31" s="4">
        <f>Sheet8!J31</f>
        <v>1021.1935762386468</v>
      </c>
      <c r="E31" s="4">
        <f t="shared" si="19"/>
        <v>1021.1936079150045</v>
      </c>
      <c r="F31" s="4">
        <f t="shared" si="20"/>
        <v>-3.1676357707510761E-5</v>
      </c>
      <c r="G31" s="4">
        <f>Sheet9!D31</f>
        <v>1021.2006289408591</v>
      </c>
      <c r="H31" s="4">
        <f>Sheet9!F31</f>
        <v>6.7146557870501056E-3</v>
      </c>
      <c r="I31" s="4">
        <f t="shared" si="21"/>
        <v>0.95655990308484906</v>
      </c>
      <c r="J31" s="4">
        <f t="shared" si="22"/>
        <v>1021.1936093535177</v>
      </c>
      <c r="K31" s="4">
        <f t="shared" si="77"/>
        <v>1006.4936093535176</v>
      </c>
      <c r="L31" s="4">
        <f t="shared" si="23"/>
        <v>1000.3833169338741</v>
      </c>
      <c r="N31" s="4">
        <f t="shared" si="0"/>
        <v>1000.3833169338741</v>
      </c>
      <c r="R31">
        <f t="shared" si="24"/>
        <v>156.87158388443191</v>
      </c>
      <c r="T31">
        <f t="shared" si="25"/>
        <v>1.2182809112134567</v>
      </c>
      <c r="U31">
        <f t="shared" si="26"/>
        <v>1.5853992170323804E-2</v>
      </c>
      <c r="V31">
        <f t="shared" si="27"/>
        <v>121.82809112134566</v>
      </c>
      <c r="W31">
        <f t="shared" si="78"/>
        <v>684.06473164635588</v>
      </c>
      <c r="X31">
        <f t="shared" si="28"/>
        <v>147.64571799308737</v>
      </c>
      <c r="Y31">
        <f t="shared" si="79"/>
        <v>0.79431284161155691</v>
      </c>
      <c r="Z31">
        <f t="shared" si="29"/>
        <v>48.33</v>
      </c>
      <c r="AA31">
        <f t="shared" si="30"/>
        <v>1.0152340926778807</v>
      </c>
      <c r="AB31">
        <f t="shared" si="31"/>
        <v>49.066263699121969</v>
      </c>
      <c r="AC31">
        <f t="shared" si="32"/>
        <v>59.776492449206067</v>
      </c>
      <c r="AD31">
        <f t="shared" si="1"/>
        <v>1.2182809112134567</v>
      </c>
      <c r="AE31">
        <f t="shared" si="33"/>
        <v>49.066263699121969</v>
      </c>
      <c r="AJ31">
        <f t="shared" si="116"/>
        <v>0.61516044527268987</v>
      </c>
      <c r="AK31">
        <f t="shared" si="117"/>
        <v>0.78524927406814915</v>
      </c>
      <c r="AL31">
        <f t="shared" si="34"/>
        <v>2.2774289946955877</v>
      </c>
      <c r="AM31">
        <f t="shared" si="2"/>
        <v>0</v>
      </c>
      <c r="AN31">
        <f t="shared" si="3"/>
        <v>2.2774289946955877</v>
      </c>
      <c r="AO31">
        <f t="shared" si="80"/>
        <v>2.2774289946955877</v>
      </c>
      <c r="AP31">
        <f t="shared" si="4"/>
        <v>0</v>
      </c>
      <c r="AQ31">
        <f t="shared" si="5"/>
        <v>30</v>
      </c>
      <c r="AR31">
        <f t="shared" si="81"/>
        <v>30</v>
      </c>
      <c r="AT31">
        <f t="shared" si="82"/>
        <v>1.4998250628693763</v>
      </c>
      <c r="AV31">
        <f t="shared" si="35"/>
        <v>0.90391367114967491</v>
      </c>
      <c r="AX31">
        <f t="shared" si="6"/>
        <v>0.36290676282062001</v>
      </c>
      <c r="AY31">
        <f t="shared" si="6"/>
        <v>7.8328302984194562E-2</v>
      </c>
      <c r="AZ31">
        <f t="shared" si="83"/>
        <v>0.44123506580481459</v>
      </c>
      <c r="BA31">
        <f t="shared" si="36"/>
        <v>0.82247942411076636</v>
      </c>
      <c r="BB31">
        <f t="shared" si="84"/>
        <v>0.17752057588923364</v>
      </c>
      <c r="BC31">
        <f t="shared" si="7"/>
        <v>0.81190869950997713</v>
      </c>
      <c r="BD31">
        <f t="shared" si="85"/>
        <v>0.81190869950997713</v>
      </c>
      <c r="BE31">
        <f t="shared" si="86"/>
        <v>0.79536095561005149</v>
      </c>
      <c r="BF31">
        <f t="shared" si="87"/>
        <v>0.17166743719134367</v>
      </c>
      <c r="BG31">
        <f t="shared" si="8"/>
        <v>25.763527445254372</v>
      </c>
      <c r="BH31">
        <f t="shared" si="88"/>
        <v>1.0556657429618603E-2</v>
      </c>
      <c r="BI31">
        <f t="shared" si="89"/>
        <v>2.1717804819857741E-3</v>
      </c>
      <c r="BJ31">
        <f t="shared" si="90"/>
        <v>0.8983789856386537</v>
      </c>
      <c r="BK31">
        <f t="shared" si="91"/>
        <v>2.4174435474376829E-3</v>
      </c>
      <c r="BL31">
        <f t="shared" si="37"/>
        <v>3.6006624307521628E-3</v>
      </c>
      <c r="BM31">
        <f t="shared" si="38"/>
        <v>12.237215673929175</v>
      </c>
      <c r="BN31">
        <f t="shared" si="92"/>
        <v>2.9423869993753631E-4</v>
      </c>
      <c r="BO31">
        <f t="shared" si="93"/>
        <v>0.39838081243080892</v>
      </c>
      <c r="BP31">
        <f t="shared" si="94"/>
        <v>1.3853474316366789</v>
      </c>
      <c r="BQ31">
        <f t="shared" si="95"/>
        <v>0.53625314783183187</v>
      </c>
      <c r="BR31">
        <f t="shared" si="39"/>
        <v>2.9112303596064018E-5</v>
      </c>
      <c r="BS31">
        <f t="shared" si="96"/>
        <v>1.0865656510710484</v>
      </c>
      <c r="BT31">
        <f t="shared" si="97"/>
        <v>0.99844552186817426</v>
      </c>
      <c r="BU31">
        <f t="shared" si="98"/>
        <v>1.0882573232818893</v>
      </c>
      <c r="BV31">
        <f t="shared" si="40"/>
        <v>0.58358141526095664</v>
      </c>
      <c r="BW31">
        <f t="shared" si="41"/>
        <v>0.58358141526095664</v>
      </c>
      <c r="BX31">
        <f t="shared" si="42"/>
        <v>0.58358141526095664</v>
      </c>
      <c r="BY31">
        <f t="shared" si="9"/>
        <v>17.806478922751253</v>
      </c>
      <c r="BZ31">
        <f t="shared" si="10"/>
        <v>0.24525913712223429</v>
      </c>
      <c r="CA31">
        <f t="shared" si="11"/>
        <v>34026.804173339122</v>
      </c>
      <c r="CB31">
        <f t="shared" si="12"/>
        <v>0.27239653835443051</v>
      </c>
      <c r="CC31">
        <f t="shared" si="13"/>
        <v>16488.969272570455</v>
      </c>
      <c r="CD31">
        <f t="shared" si="99"/>
        <v>1.6187778227438283E-4</v>
      </c>
      <c r="CE31">
        <f t="shared" si="100"/>
        <v>3.0597424960896342E-4</v>
      </c>
      <c r="CF31">
        <f t="shared" si="101"/>
        <v>-2.9794553191366786</v>
      </c>
      <c r="CG31">
        <f t="shared" si="102"/>
        <v>11.876768522204946</v>
      </c>
      <c r="CH31">
        <f t="shared" si="103"/>
        <v>7.0893009916755245E-3</v>
      </c>
      <c r="CI31">
        <f t="shared" si="14"/>
        <v>29.938036484258333</v>
      </c>
      <c r="CJ31" s="11">
        <f t="shared" si="15"/>
        <v>2131958161.6065581</v>
      </c>
      <c r="CK31" s="18">
        <f t="shared" si="43"/>
        <v>0.2081027514295154</v>
      </c>
      <c r="CL31" s="18">
        <f t="shared" si="16"/>
        <v>41.620550285903079</v>
      </c>
      <c r="CM31">
        <f t="shared" si="104"/>
        <v>2800</v>
      </c>
      <c r="CN31" s="4">
        <f t="shared" si="44"/>
        <v>1021.1936079150045</v>
      </c>
      <c r="CO31" s="11"/>
      <c r="CP31" s="11"/>
      <c r="CQ31" s="11"/>
      <c r="CR31" s="11"/>
      <c r="CS31" s="11"/>
      <c r="CT31" s="11"/>
      <c r="CU31" s="11"/>
      <c r="CV31" s="13">
        <f t="shared" si="17"/>
        <v>1.4998250628693763</v>
      </c>
      <c r="CW31" s="14">
        <v>0.8</v>
      </c>
      <c r="CX31" s="14">
        <f t="shared" si="105"/>
        <v>0.30534744929143071</v>
      </c>
      <c r="CY31" s="14">
        <f t="shared" si="45"/>
        <v>-0.13380080907428105</v>
      </c>
      <c r="CZ31" s="14">
        <f t="shared" si="106"/>
        <v>1.5902999456895439E-2</v>
      </c>
      <c r="DA31" s="14">
        <f t="shared" si="107"/>
        <v>-1.0565781494547433E-4</v>
      </c>
      <c r="DB31" s="14">
        <f t="shared" si="46"/>
        <v>1.339761997699296E-2</v>
      </c>
      <c r="DC31" s="14">
        <f t="shared" si="47"/>
        <v>0.93498581239963141</v>
      </c>
      <c r="DD31" s="14">
        <f t="shared" si="48"/>
        <v>0.89473443279597009</v>
      </c>
      <c r="DE31" s="14">
        <f t="shared" si="49"/>
        <v>9.4734432795970047E-2</v>
      </c>
      <c r="DF31" s="14">
        <v>0.85</v>
      </c>
      <c r="DG31" s="14">
        <f t="shared" si="50"/>
        <v>0.28738583462722894</v>
      </c>
      <c r="DH31" s="14">
        <f t="shared" si="51"/>
        <v>-0.12593017324638217</v>
      </c>
      <c r="DI31" s="14">
        <f t="shared" si="52"/>
        <v>1.4087086024101152E-2</v>
      </c>
      <c r="DJ31" s="14">
        <f t="shared" si="53"/>
        <v>-7.802915995361907E-5</v>
      </c>
      <c r="DK31" s="14">
        <f t="shared" si="54"/>
        <v>1.1782427982582479E-2</v>
      </c>
      <c r="DL31" s="14">
        <f t="shared" si="108"/>
        <v>0.94219046232566073</v>
      </c>
      <c r="DM31" s="14">
        <f t="shared" si="109"/>
        <v>0.89933623320590073</v>
      </c>
      <c r="DN31" s="14">
        <f t="shared" si="110"/>
        <v>4.9336233205900748E-2</v>
      </c>
      <c r="DO31" s="14">
        <f t="shared" si="111"/>
        <v>-0.9079639918013872</v>
      </c>
      <c r="DP31" s="14">
        <f t="shared" si="112"/>
        <v>0.90433721342629281</v>
      </c>
      <c r="DQ31" s="14">
        <f t="shared" si="55"/>
        <v>0.85</v>
      </c>
      <c r="DR31" s="14">
        <f t="shared" si="56"/>
        <v>0.28738583462722894</v>
      </c>
      <c r="DS31" s="14">
        <f t="shared" si="57"/>
        <v>-0.12593017324638217</v>
      </c>
      <c r="DT31" s="14">
        <f t="shared" si="58"/>
        <v>1.4087086024101152E-2</v>
      </c>
      <c r="DU31" s="14">
        <f t="shared" si="59"/>
        <v>-7.802915995361907E-5</v>
      </c>
      <c r="DV31" s="14">
        <f t="shared" si="60"/>
        <v>1.178242798258248E-2</v>
      </c>
      <c r="DW31" s="14">
        <f t="shared" si="61"/>
        <v>0.94219046232566073</v>
      </c>
      <c r="DX31" s="14">
        <f t="shared" si="62"/>
        <v>0.89933623320590073</v>
      </c>
      <c r="DY31" s="14">
        <f t="shared" si="63"/>
        <v>4.9336233205900748E-2</v>
      </c>
      <c r="DZ31" s="14">
        <f t="shared" si="64"/>
        <v>0.90433721342629281</v>
      </c>
      <c r="EA31" s="14">
        <f t="shared" si="65"/>
        <v>0.27011822117508627</v>
      </c>
      <c r="EB31" s="14">
        <f t="shared" si="66"/>
        <v>-0.11836364319663052</v>
      </c>
      <c r="EC31" s="14">
        <f t="shared" si="67"/>
        <v>1.2445094917921904E-2</v>
      </c>
      <c r="ED31" s="14">
        <f t="shared" si="68"/>
        <v>-5.7239989835929156E-5</v>
      </c>
      <c r="EE31" s="14">
        <f t="shared" si="69"/>
        <v>1.0340880043949929E-2</v>
      </c>
      <c r="EF31" s="14">
        <f t="shared" si="70"/>
        <v>0.94875285760430961</v>
      </c>
      <c r="EG31" s="14">
        <f t="shared" si="71"/>
        <v>0.90394963120296823</v>
      </c>
      <c r="EH31" s="14">
        <f t="shared" si="72"/>
        <v>-3.8758222332457848E-4</v>
      </c>
      <c r="EI31" s="14">
        <f t="shared" si="73"/>
        <v>-0.91509689757415569</v>
      </c>
      <c r="EJ31" s="14">
        <f t="shared" si="74"/>
        <v>0.90391367114967491</v>
      </c>
      <c r="EN31">
        <f t="shared" si="18"/>
        <v>1000.3833169338741</v>
      </c>
      <c r="EX31">
        <f t="shared" si="113"/>
        <v>3.1311687829075501</v>
      </c>
      <c r="EY31">
        <f t="shared" si="75"/>
        <v>4.6721589297550943E-2</v>
      </c>
      <c r="EZ31">
        <f t="shared" si="114"/>
        <v>1.1077412138862635</v>
      </c>
      <c r="FA31">
        <f t="shared" si="115"/>
        <v>1.3891284055122854E-2</v>
      </c>
      <c r="FC31" s="16"/>
      <c r="FD31" s="16"/>
    </row>
    <row r="32" spans="3:163">
      <c r="C32" s="4">
        <f t="shared" si="76"/>
        <v>1021.1936079150045</v>
      </c>
      <c r="D32" s="4">
        <f>Sheet8!J32</f>
        <v>1063.8910132596234</v>
      </c>
      <c r="E32" s="4">
        <f t="shared" si="19"/>
        <v>1063.8910313442357</v>
      </c>
      <c r="F32" s="4">
        <f t="shared" si="20"/>
        <v>-1.8084612293023383E-5</v>
      </c>
      <c r="G32" s="4">
        <f>Sheet9!D32</f>
        <v>1063.8989743088907</v>
      </c>
      <c r="H32" s="4">
        <f>Sheet9!F32</f>
        <v>7.5282442130628624E-3</v>
      </c>
      <c r="I32" s="4">
        <f t="shared" si="21"/>
        <v>0.94790630882088678</v>
      </c>
      <c r="J32" s="4">
        <f t="shared" si="22"/>
        <v>1063.8910323381042</v>
      </c>
      <c r="K32" s="4">
        <f t="shared" si="77"/>
        <v>1049.1910323381042</v>
      </c>
      <c r="L32" s="4">
        <f t="shared" si="23"/>
        <v>1042.542310587314</v>
      </c>
      <c r="N32" s="4">
        <f t="shared" si="0"/>
        <v>1042.542310587314</v>
      </c>
      <c r="R32">
        <f t="shared" si="24"/>
        <v>164.11614747946578</v>
      </c>
      <c r="T32">
        <f t="shared" si="25"/>
        <v>1.2171666821368934</v>
      </c>
      <c r="U32">
        <f t="shared" si="26"/>
        <v>1.515667931760698E-2</v>
      </c>
      <c r="V32">
        <f t="shared" si="27"/>
        <v>121.71666821368933</v>
      </c>
      <c r="W32">
        <f t="shared" si="78"/>
        <v>683.4390920198656</v>
      </c>
      <c r="X32">
        <f t="shared" si="28"/>
        <v>130.17140112143889</v>
      </c>
      <c r="Y32">
        <f t="shared" si="79"/>
        <v>0.79358838525205344</v>
      </c>
      <c r="Z32">
        <f t="shared" si="29"/>
        <v>48.33</v>
      </c>
      <c r="AA32">
        <f t="shared" si="30"/>
        <v>1.0143055684474112</v>
      </c>
      <c r="AB32">
        <f t="shared" si="31"/>
        <v>49.021388123063382</v>
      </c>
      <c r="AC32">
        <f t="shared" si="32"/>
        <v>59.667200335493966</v>
      </c>
      <c r="AD32">
        <f t="shared" si="1"/>
        <v>1.2171666821368934</v>
      </c>
      <c r="AE32">
        <f t="shared" si="33"/>
        <v>49.021388123063382</v>
      </c>
      <c r="AJ32">
        <f t="shared" si="116"/>
        <v>0.60641198240672789</v>
      </c>
      <c r="AK32">
        <f t="shared" si="117"/>
        <v>0.77908060174209193</v>
      </c>
      <c r="AL32">
        <f t="shared" si="34"/>
        <v>2.2220744270442432</v>
      </c>
      <c r="AM32">
        <f t="shared" si="2"/>
        <v>0</v>
      </c>
      <c r="AN32">
        <f t="shared" si="3"/>
        <v>2.2220744270442432</v>
      </c>
      <c r="AO32">
        <f t="shared" si="80"/>
        <v>2.2220744270442432</v>
      </c>
      <c r="AP32">
        <f t="shared" si="4"/>
        <v>0</v>
      </c>
      <c r="AQ32">
        <f t="shared" si="5"/>
        <v>30</v>
      </c>
      <c r="AR32">
        <f t="shared" si="81"/>
        <v>30</v>
      </c>
      <c r="AT32">
        <f t="shared" si="82"/>
        <v>1.5630319499060179</v>
      </c>
      <c r="AV32">
        <f t="shared" si="35"/>
        <v>0.90057446008257924</v>
      </c>
      <c r="AX32">
        <f t="shared" si="6"/>
        <v>0.36257485146627277</v>
      </c>
      <c r="AY32">
        <f t="shared" si="6"/>
        <v>6.9057911638145592E-2</v>
      </c>
      <c r="AZ32">
        <f t="shared" si="83"/>
        <v>0.43163276310441834</v>
      </c>
      <c r="BA32">
        <f t="shared" si="36"/>
        <v>0.84000771595403789</v>
      </c>
      <c r="BB32">
        <f t="shared" si="84"/>
        <v>0.15999228404596211</v>
      </c>
      <c r="BC32">
        <f t="shared" si="7"/>
        <v>0.82306285441999583</v>
      </c>
      <c r="BD32">
        <f t="shared" si="85"/>
        <v>0.82306285441999583</v>
      </c>
      <c r="BE32">
        <f t="shared" si="86"/>
        <v>0.79445177186157145</v>
      </c>
      <c r="BF32">
        <f t="shared" si="87"/>
        <v>0.15131545952543277</v>
      </c>
      <c r="BG32">
        <f t="shared" si="8"/>
        <v>25.751743201651237</v>
      </c>
      <c r="BH32">
        <f t="shared" si="88"/>
        <v>1.0302426630658335E-2</v>
      </c>
      <c r="BI32">
        <f t="shared" si="89"/>
        <v>2.1667020925544879E-3</v>
      </c>
      <c r="BJ32">
        <f t="shared" si="90"/>
        <v>0.90072241458088154</v>
      </c>
      <c r="BK32">
        <f t="shared" si="91"/>
        <v>2.4055159031017162E-3</v>
      </c>
      <c r="BL32">
        <f t="shared" si="37"/>
        <v>3.5788011560373128E-3</v>
      </c>
      <c r="BM32">
        <f t="shared" si="38"/>
        <v>11.375520160832076</v>
      </c>
      <c r="BN32">
        <f t="shared" si="92"/>
        <v>3.1460549543569505E-4</v>
      </c>
      <c r="BO32">
        <f t="shared" si="93"/>
        <v>0.43030506238977334</v>
      </c>
      <c r="BP32">
        <f t="shared" si="94"/>
        <v>1.4166478531648998</v>
      </c>
      <c r="BQ32">
        <f t="shared" si="95"/>
        <v>0.55113408871358616</v>
      </c>
      <c r="BR32">
        <f t="shared" si="39"/>
        <v>2.5449199618146001E-5</v>
      </c>
      <c r="BS32">
        <f t="shared" si="96"/>
        <v>1.0868214088560184</v>
      </c>
      <c r="BT32">
        <f t="shared" si="97"/>
        <v>0.99864097519839312</v>
      </c>
      <c r="BU32">
        <f t="shared" si="98"/>
        <v>1.0883004361403328</v>
      </c>
      <c r="BV32">
        <f t="shared" si="40"/>
        <v>0.59979946911880067</v>
      </c>
      <c r="BW32">
        <f t="shared" si="41"/>
        <v>0.59979946911880067</v>
      </c>
      <c r="BX32">
        <f t="shared" si="42"/>
        <v>0.59979946911880067</v>
      </c>
      <c r="BY32">
        <f t="shared" si="9"/>
        <v>17.773922517390215</v>
      </c>
      <c r="BZ32">
        <f t="shared" si="10"/>
        <v>0.22619200363318487</v>
      </c>
      <c r="CA32">
        <f t="shared" si="11"/>
        <v>33929.495867548263</v>
      </c>
      <c r="CB32">
        <f t="shared" si="12"/>
        <v>0.29225963276351441</v>
      </c>
      <c r="CC32">
        <f t="shared" si="13"/>
        <v>15324.365572375722</v>
      </c>
      <c r="CD32">
        <f t="shared" si="99"/>
        <v>1.6187778227438283E-4</v>
      </c>
      <c r="CE32">
        <f t="shared" si="100"/>
        <v>3.2922733252296378E-4</v>
      </c>
      <c r="CF32">
        <f t="shared" si="101"/>
        <v>-2.953372765511427</v>
      </c>
      <c r="CG32">
        <f t="shared" si="102"/>
        <v>11.781227919542765</v>
      </c>
      <c r="CH32">
        <f t="shared" si="103"/>
        <v>7.2047494767364922E-3</v>
      </c>
      <c r="CI32">
        <f t="shared" si="14"/>
        <v>30.713817767039711</v>
      </c>
      <c r="CJ32" s="11">
        <f t="shared" si="15"/>
        <v>2099888071.7629113</v>
      </c>
      <c r="CK32" s="18">
        <f t="shared" si="43"/>
        <v>0.2134871171461562</v>
      </c>
      <c r="CL32" s="18">
        <f t="shared" si="16"/>
        <v>42.697423429231243</v>
      </c>
      <c r="CM32">
        <f t="shared" si="104"/>
        <v>3000</v>
      </c>
      <c r="CN32" s="4">
        <f t="shared" si="44"/>
        <v>1063.8910313442357</v>
      </c>
      <c r="CO32" s="11"/>
      <c r="CP32" s="11"/>
      <c r="CQ32" s="11"/>
      <c r="CR32" s="11"/>
      <c r="CS32" s="11"/>
      <c r="CT32" s="11"/>
      <c r="CU32" s="11"/>
      <c r="CV32" s="13">
        <f t="shared" si="17"/>
        <v>1.5630319499060179</v>
      </c>
      <c r="CW32" s="14">
        <v>0.8</v>
      </c>
      <c r="CX32" s="14">
        <f t="shared" si="105"/>
        <v>0.31821565786594691</v>
      </c>
      <c r="CY32" s="14">
        <f t="shared" si="45"/>
        <v>-0.13943955510802822</v>
      </c>
      <c r="CZ32" s="14">
        <f t="shared" si="106"/>
        <v>1.7271638595157294E-2</v>
      </c>
      <c r="DA32" s="14">
        <f t="shared" si="107"/>
        <v>-1.2987868102496935E-4</v>
      </c>
      <c r="DB32" s="14">
        <f t="shared" si="46"/>
        <v>1.462952071629799E-2</v>
      </c>
      <c r="DC32" s="14">
        <f t="shared" si="47"/>
        <v>0.92959215806098394</v>
      </c>
      <c r="DD32" s="14">
        <f t="shared" si="48"/>
        <v>0.89156144990221542</v>
      </c>
      <c r="DE32" s="14">
        <f t="shared" si="49"/>
        <v>9.1561449902215375E-2</v>
      </c>
      <c r="DF32" s="14">
        <v>0.85</v>
      </c>
      <c r="DG32" s="14">
        <f t="shared" si="50"/>
        <v>0.29949708975618539</v>
      </c>
      <c r="DH32" s="14">
        <f t="shared" si="51"/>
        <v>-0.13123722833696774</v>
      </c>
      <c r="DI32" s="14">
        <f t="shared" si="52"/>
        <v>1.5299444568720656E-2</v>
      </c>
      <c r="DJ32" s="14">
        <f t="shared" si="53"/>
        <v>-9.5916467527672441E-5</v>
      </c>
      <c r="DK32" s="14">
        <f t="shared" si="54"/>
        <v>1.285833718161554E-2</v>
      </c>
      <c r="DL32" s="14">
        <f t="shared" si="108"/>
        <v>0.93737428757433494</v>
      </c>
      <c r="DM32" s="14">
        <f t="shared" si="109"/>
        <v>0.89621120735428816</v>
      </c>
      <c r="DN32" s="14">
        <f t="shared" si="110"/>
        <v>4.6211207354288186E-2</v>
      </c>
      <c r="DO32" s="14">
        <f t="shared" si="111"/>
        <v>-0.90700485095854499</v>
      </c>
      <c r="DP32" s="14">
        <f t="shared" si="112"/>
        <v>0.90094923947259054</v>
      </c>
      <c r="DQ32" s="14">
        <f t="shared" si="55"/>
        <v>0.85</v>
      </c>
      <c r="DR32" s="14">
        <f t="shared" si="56"/>
        <v>0.29949708975618539</v>
      </c>
      <c r="DS32" s="14">
        <f t="shared" si="57"/>
        <v>-0.13123722833696774</v>
      </c>
      <c r="DT32" s="14">
        <f t="shared" si="58"/>
        <v>1.5299444568720656E-2</v>
      </c>
      <c r="DU32" s="14">
        <f t="shared" si="59"/>
        <v>-9.5916467527672441E-5</v>
      </c>
      <c r="DV32" s="14">
        <f t="shared" si="60"/>
        <v>1.2858337181615541E-2</v>
      </c>
      <c r="DW32" s="14">
        <f t="shared" si="61"/>
        <v>0.93737428757433494</v>
      </c>
      <c r="DX32" s="14">
        <f t="shared" si="62"/>
        <v>0.89621120735428816</v>
      </c>
      <c r="DY32" s="14">
        <f t="shared" si="63"/>
        <v>4.6211207354288186E-2</v>
      </c>
      <c r="DZ32" s="14">
        <f t="shared" si="64"/>
        <v>0.90094923947259054</v>
      </c>
      <c r="EA32" s="14">
        <f t="shared" si="65"/>
        <v>0.2825603431795809</v>
      </c>
      <c r="EB32" s="14">
        <f t="shared" si="66"/>
        <v>-0.12381568150468072</v>
      </c>
      <c r="EC32" s="14">
        <f t="shared" si="67"/>
        <v>1.3617985576956254E-2</v>
      </c>
      <c r="ED32" s="14">
        <f t="shared" si="68"/>
        <v>-7.1694557632786282E-5</v>
      </c>
      <c r="EE32" s="14">
        <f t="shared" si="69"/>
        <v>1.1368756193274224E-2</v>
      </c>
      <c r="EF32" s="14">
        <f t="shared" si="70"/>
        <v>0.9440606277620478</v>
      </c>
      <c r="EG32" s="14">
        <f t="shared" si="71"/>
        <v>0.90060679373860453</v>
      </c>
      <c r="EH32" s="14">
        <f t="shared" si="72"/>
        <v>-3.4244573398600764E-4</v>
      </c>
      <c r="EI32" s="14">
        <f t="shared" si="73"/>
        <v>-0.91372616294535502</v>
      </c>
      <c r="EJ32" s="14">
        <f t="shared" si="74"/>
        <v>0.90057446008257924</v>
      </c>
      <c r="EN32">
        <f t="shared" si="18"/>
        <v>1042.542310587314</v>
      </c>
      <c r="EX32">
        <f t="shared" si="113"/>
        <v>3.2753959433120614</v>
      </c>
      <c r="EY32">
        <f t="shared" si="75"/>
        <v>4.8873668160484128E-2</v>
      </c>
      <c r="EZ32">
        <f t="shared" si="114"/>
        <v>1.1145093410840692</v>
      </c>
      <c r="FA32">
        <f t="shared" si="115"/>
        <v>1.3976157648564486E-2</v>
      </c>
      <c r="FC32" s="16"/>
      <c r="FD32" s="16"/>
    </row>
    <row r="33" spans="3:160">
      <c r="C33" s="4">
        <f t="shared" si="76"/>
        <v>1063.8910313442357</v>
      </c>
      <c r="D33" s="4">
        <f>Sheet8!J33</f>
        <v>1107.7569405453398</v>
      </c>
      <c r="E33" s="4">
        <f t="shared" si="19"/>
        <v>1107.7568919376115</v>
      </c>
      <c r="F33" s="4">
        <f t="shared" si="20"/>
        <v>4.8607728331262479E-5</v>
      </c>
      <c r="G33" s="4">
        <f>Sheet9!D33</f>
        <v>1107.7645666422027</v>
      </c>
      <c r="H33" s="4">
        <f>Sheet9!F33</f>
        <v>7.1480676231203688E-3</v>
      </c>
      <c r="I33" s="4">
        <f t="shared" si="21"/>
        <v>0.93094279058706098</v>
      </c>
      <c r="J33" s="4">
        <f t="shared" si="22"/>
        <v>1107.7568883318968</v>
      </c>
      <c r="K33" s="4">
        <f t="shared" si="77"/>
        <v>1093.0568883318967</v>
      </c>
      <c r="L33" s="4">
        <f t="shared" si="23"/>
        <v>1085.8239859447876</v>
      </c>
      <c r="N33" s="4">
        <f t="shared" si="0"/>
        <v>1085.8239859447876</v>
      </c>
      <c r="R33">
        <f t="shared" si="24"/>
        <v>171.58224078614296</v>
      </c>
      <c r="T33">
        <f t="shared" si="25"/>
        <v>1.2160238415879918</v>
      </c>
      <c r="U33">
        <f t="shared" si="26"/>
        <v>1.4498457353857949E-2</v>
      </c>
      <c r="V33">
        <f t="shared" si="27"/>
        <v>121.60238415879918</v>
      </c>
      <c r="W33">
        <f t="shared" si="78"/>
        <v>682.79738705165744</v>
      </c>
      <c r="X33">
        <f t="shared" si="28"/>
        <v>113.69365377472076</v>
      </c>
      <c r="Y33">
        <f t="shared" si="79"/>
        <v>0.79284177592138572</v>
      </c>
      <c r="Z33">
        <f t="shared" si="29"/>
        <v>48.33</v>
      </c>
      <c r="AA33">
        <f t="shared" si="30"/>
        <v>1.0133532013233266</v>
      </c>
      <c r="AB33">
        <f t="shared" si="31"/>
        <v>48.975360219956372</v>
      </c>
      <c r="AC33">
        <f t="shared" si="32"/>
        <v>59.555205677827061</v>
      </c>
      <c r="AD33">
        <f t="shared" si="1"/>
        <v>1.2160238415879918</v>
      </c>
      <c r="AE33">
        <f t="shared" si="33"/>
        <v>48.975360219956372</v>
      </c>
      <c r="AJ33">
        <f t="shared" si="116"/>
        <v>0.59776842496900362</v>
      </c>
      <c r="AK33">
        <f t="shared" si="117"/>
        <v>0.77291935790079536</v>
      </c>
      <c r="AL33">
        <f t="shared" si="34"/>
        <v>2.1680213775689592</v>
      </c>
      <c r="AM33">
        <f t="shared" si="2"/>
        <v>0</v>
      </c>
      <c r="AN33">
        <f t="shared" si="3"/>
        <v>2.1680213775689592</v>
      </c>
      <c r="AO33">
        <f t="shared" si="80"/>
        <v>2.1680213775689592</v>
      </c>
      <c r="AP33">
        <f t="shared" si="4"/>
        <v>0</v>
      </c>
      <c r="AQ33">
        <f t="shared" si="5"/>
        <v>30</v>
      </c>
      <c r="AR33">
        <f t="shared" si="81"/>
        <v>30</v>
      </c>
      <c r="AT33">
        <f t="shared" si="82"/>
        <v>1.6279220179082274</v>
      </c>
      <c r="AV33">
        <f t="shared" si="35"/>
        <v>0.89722858509156267</v>
      </c>
      <c r="AX33">
        <f t="shared" si="6"/>
        <v>0.36223441720336641</v>
      </c>
      <c r="AY33">
        <f t="shared" si="6"/>
        <v>6.0316215609201661E-2</v>
      </c>
      <c r="AZ33">
        <f t="shared" si="83"/>
        <v>0.42255063281256805</v>
      </c>
      <c r="BA33">
        <f t="shared" si="36"/>
        <v>0.85725683284929244</v>
      </c>
      <c r="BB33">
        <f t="shared" si="84"/>
        <v>0.14274316715070756</v>
      </c>
      <c r="BC33">
        <f t="shared" si="7"/>
        <v>0.83338694117406642</v>
      </c>
      <c r="BD33">
        <f t="shared" si="85"/>
        <v>0.83338694117406642</v>
      </c>
      <c r="BE33">
        <f t="shared" si="86"/>
        <v>0.79351945798232926</v>
      </c>
      <c r="BF33">
        <f t="shared" si="87"/>
        <v>0.1321301578333684</v>
      </c>
      <c r="BG33">
        <f t="shared" si="8"/>
        <v>25.739650754388247</v>
      </c>
      <c r="BH33">
        <f t="shared" si="88"/>
        <v>1.0054175939818038E-2</v>
      </c>
      <c r="BI33">
        <f t="shared" si="89"/>
        <v>2.1616795675178171E-3</v>
      </c>
      <c r="BJ33">
        <f t="shared" si="90"/>
        <v>0.90301601473012605</v>
      </c>
      <c r="BK33">
        <f t="shared" si="91"/>
        <v>2.3938441093581861E-3</v>
      </c>
      <c r="BL33">
        <f t="shared" si="37"/>
        <v>3.5572570132443473E-3</v>
      </c>
      <c r="BM33">
        <f t="shared" si="38"/>
        <v>10.51745122942887</v>
      </c>
      <c r="BN33">
        <f t="shared" si="92"/>
        <v>3.3822424612636092E-4</v>
      </c>
      <c r="BO33">
        <f t="shared" si="93"/>
        <v>0.46808449488694648</v>
      </c>
      <c r="BP33">
        <f t="shared" si="94"/>
        <v>1.4536962299764669</v>
      </c>
      <c r="BQ33">
        <f t="shared" si="95"/>
        <v>0.56744698874698107</v>
      </c>
      <c r="BR33">
        <f t="shared" si="39"/>
        <v>2.2039612048869896E-5</v>
      </c>
      <c r="BS33">
        <f t="shared" si="96"/>
        <v>1.0870595224035933</v>
      </c>
      <c r="BT33">
        <f t="shared" si="97"/>
        <v>0.99882293816750733</v>
      </c>
      <c r="BU33">
        <f t="shared" si="98"/>
        <v>1.088340566545227</v>
      </c>
      <c r="BV33">
        <f t="shared" si="40"/>
        <v>0.61757557721727241</v>
      </c>
      <c r="BW33">
        <f t="shared" si="41"/>
        <v>0.61757557721727241</v>
      </c>
      <c r="BX33">
        <f t="shared" si="42"/>
        <v>0.61757557721727241</v>
      </c>
      <c r="BY33">
        <f t="shared" si="9"/>
        <v>17.740561066600833</v>
      </c>
      <c r="BZ33">
        <f t="shared" si="10"/>
        <v>0.20653929754024411</v>
      </c>
      <c r="CA33">
        <f t="shared" si="11"/>
        <v>33829.566302391358</v>
      </c>
      <c r="CB33">
        <f t="shared" si="12"/>
        <v>0.315757222933152</v>
      </c>
      <c r="CC33">
        <f t="shared" si="13"/>
        <v>14142.203020518196</v>
      </c>
      <c r="CD33">
        <f t="shared" si="99"/>
        <v>1.6187778227438283E-4</v>
      </c>
      <c r="CE33">
        <f t="shared" si="100"/>
        <v>3.5674781310098425E-4</v>
      </c>
      <c r="CF33">
        <f t="shared" si="101"/>
        <v>-2.9246191473245884</v>
      </c>
      <c r="CG33">
        <f t="shared" si="102"/>
        <v>11.675721322649112</v>
      </c>
      <c r="CH33">
        <f t="shared" si="103"/>
        <v>7.3355479232905469E-3</v>
      </c>
      <c r="CI33">
        <f t="shared" si="14"/>
        <v>31.555512673628115</v>
      </c>
      <c r="CJ33" s="11">
        <f t="shared" si="15"/>
        <v>2068742470.551719</v>
      </c>
      <c r="CK33" s="18">
        <f t="shared" si="43"/>
        <v>0.21932930296687911</v>
      </c>
      <c r="CL33" s="18">
        <f t="shared" si="16"/>
        <v>43.865860593375821</v>
      </c>
      <c r="CM33">
        <f t="shared" si="104"/>
        <v>3200</v>
      </c>
      <c r="CN33" s="4">
        <f t="shared" si="44"/>
        <v>1107.7568919376115</v>
      </c>
      <c r="CO33" s="11"/>
      <c r="CP33" s="11"/>
      <c r="CQ33" s="11"/>
      <c r="CR33" s="11"/>
      <c r="CS33" s="11"/>
      <c r="CT33" s="11"/>
      <c r="CU33" s="11"/>
      <c r="CV33" s="13">
        <f t="shared" si="17"/>
        <v>1.6279220179082274</v>
      </c>
      <c r="CW33" s="14">
        <v>0.8</v>
      </c>
      <c r="CX33" s="14">
        <f t="shared" si="105"/>
        <v>0.3314265430813968</v>
      </c>
      <c r="CY33" s="14">
        <f t="shared" si="45"/>
        <v>-0.14522845930394171</v>
      </c>
      <c r="CZ33" s="14">
        <f t="shared" si="106"/>
        <v>1.8735488670276881E-2</v>
      </c>
      <c r="DA33" s="14">
        <f t="shared" si="107"/>
        <v>-1.5917196491593025E-4</v>
      </c>
      <c r="DB33" s="14">
        <f t="shared" si="46"/>
        <v>1.5960955781318543E-2</v>
      </c>
      <c r="DC33" s="14">
        <f t="shared" si="47"/>
        <v>0.92385771984953147</v>
      </c>
      <c r="DD33" s="14">
        <f t="shared" si="48"/>
        <v>0.88841185354599916</v>
      </c>
      <c r="DE33" s="14">
        <f t="shared" si="49"/>
        <v>8.8411853545999119E-2</v>
      </c>
      <c r="DF33" s="14">
        <v>0.85</v>
      </c>
      <c r="DG33" s="14">
        <f t="shared" si="50"/>
        <v>0.31193086407660875</v>
      </c>
      <c r="DH33" s="14">
        <f t="shared" si="51"/>
        <v>-0.13668560875665103</v>
      </c>
      <c r="DI33" s="14">
        <f t="shared" si="52"/>
        <v>1.6596142213117237E-2</v>
      </c>
      <c r="DJ33" s="14">
        <f t="shared" si="53"/>
        <v>-1.1754979711596764E-4</v>
      </c>
      <c r="DK33" s="14">
        <f t="shared" si="54"/>
        <v>1.4019949655271566E-2</v>
      </c>
      <c r="DL33" s="14">
        <f t="shared" si="108"/>
        <v>0.93225031417339854</v>
      </c>
      <c r="DM33" s="14">
        <f t="shared" si="109"/>
        <v>0.89309818572440436</v>
      </c>
      <c r="DN33" s="14">
        <f t="shared" si="110"/>
        <v>4.3098185724404381E-2</v>
      </c>
      <c r="DO33" s="14">
        <f t="shared" si="111"/>
        <v>-0.90627335643189599</v>
      </c>
      <c r="DP33" s="14">
        <f t="shared" si="112"/>
        <v>0.89755539310356314</v>
      </c>
      <c r="DQ33" s="14">
        <f t="shared" si="55"/>
        <v>0.85</v>
      </c>
      <c r="DR33" s="14">
        <f t="shared" si="56"/>
        <v>0.31193086407660875</v>
      </c>
      <c r="DS33" s="14">
        <f t="shared" si="57"/>
        <v>-0.13668560875665103</v>
      </c>
      <c r="DT33" s="14">
        <f t="shared" si="58"/>
        <v>1.6596142213117237E-2</v>
      </c>
      <c r="DU33" s="14">
        <f t="shared" si="59"/>
        <v>-1.1754979711596764E-4</v>
      </c>
      <c r="DV33" s="14">
        <f t="shared" si="60"/>
        <v>1.4019949655271565E-2</v>
      </c>
      <c r="DW33" s="14">
        <f t="shared" si="61"/>
        <v>0.93225031417339854</v>
      </c>
      <c r="DX33" s="14">
        <f t="shared" si="62"/>
        <v>0.89309818572440436</v>
      </c>
      <c r="DY33" s="14">
        <f t="shared" si="63"/>
        <v>4.3098185724404381E-2</v>
      </c>
      <c r="DZ33" s="14">
        <f t="shared" si="64"/>
        <v>0.89755539310356314</v>
      </c>
      <c r="EA33" s="14">
        <f t="shared" si="65"/>
        <v>0.29540375613845204</v>
      </c>
      <c r="EB33" s="14">
        <f t="shared" si="66"/>
        <v>-0.12944356229805171</v>
      </c>
      <c r="EC33" s="14">
        <f t="shared" si="67"/>
        <v>1.4884096514892284E-2</v>
      </c>
      <c r="ED33" s="14">
        <f t="shared" si="68"/>
        <v>-8.9538581222076011E-5</v>
      </c>
      <c r="EE33" s="14">
        <f t="shared" si="69"/>
        <v>1.2488631377122505E-2</v>
      </c>
      <c r="EF33" s="14">
        <f t="shared" si="70"/>
        <v>0.93902150655149197</v>
      </c>
      <c r="EG33" s="14">
        <f t="shared" si="71"/>
        <v>0.89725716624857454</v>
      </c>
      <c r="EH33" s="14">
        <f t="shared" si="72"/>
        <v>-2.9822685498859247E-4</v>
      </c>
      <c r="EI33" s="14">
        <f t="shared" si="73"/>
        <v>-0.91254450330979242</v>
      </c>
      <c r="EJ33" s="14">
        <f t="shared" si="74"/>
        <v>0.89722858509156267</v>
      </c>
      <c r="EN33">
        <f t="shared" si="18"/>
        <v>1085.8239859447876</v>
      </c>
      <c r="EX33">
        <f t="shared" si="113"/>
        <v>3.4242748066033357</v>
      </c>
      <c r="EY33">
        <f t="shared" si="75"/>
        <v>5.1095157191593486E-2</v>
      </c>
      <c r="EZ33">
        <f t="shared" si="114"/>
        <v>1.1216293314822412</v>
      </c>
      <c r="FA33">
        <f t="shared" si="115"/>
        <v>1.4065443672999531E-2</v>
      </c>
      <c r="FC33" s="16"/>
      <c r="FD33" s="16"/>
    </row>
    <row r="34" spans="3:160">
      <c r="C34" s="4">
        <f t="shared" si="76"/>
        <v>1107.7568919376115</v>
      </c>
      <c r="D34" s="4">
        <f>Sheet8!J34</f>
        <v>1152.9064058980516</v>
      </c>
      <c r="E34" s="4">
        <f t="shared" si="19"/>
        <v>1152.9061293550376</v>
      </c>
      <c r="F34" s="4">
        <f t="shared" si="20"/>
        <v>2.7654301402435522E-4</v>
      </c>
      <c r="G34" s="4">
        <f>Sheet9!D34</f>
        <v>1152.9107427730771</v>
      </c>
      <c r="H34" s="4">
        <f>Sheet9!F34</f>
        <v>4.0140472206076083E-3</v>
      </c>
      <c r="I34" s="4">
        <f t="shared" si="21"/>
        <v>0.86179661267763807</v>
      </c>
      <c r="J34" s="4">
        <f t="shared" si="22"/>
        <v>1152.9060850067765</v>
      </c>
      <c r="K34" s="4">
        <f t="shared" si="77"/>
        <v>1138.2060850067764</v>
      </c>
      <c r="L34" s="4">
        <f t="shared" si="23"/>
        <v>1130.3316489178314</v>
      </c>
      <c r="N34" s="4">
        <f t="shared" si="0"/>
        <v>1130.3316489178314</v>
      </c>
      <c r="R34">
        <f t="shared" si="24"/>
        <v>179.28895052591631</v>
      </c>
      <c r="T34">
        <f t="shared" si="25"/>
        <v>1.2148497482448357</v>
      </c>
      <c r="U34">
        <f t="shared" si="26"/>
        <v>1.3875556203795542E-2</v>
      </c>
      <c r="V34">
        <f t="shared" si="27"/>
        <v>121.48497482448357</v>
      </c>
      <c r="W34">
        <f t="shared" si="78"/>
        <v>682.13813363947531</v>
      </c>
      <c r="X34">
        <f t="shared" si="28"/>
        <v>98.115514120701548</v>
      </c>
      <c r="Y34">
        <f t="shared" si="79"/>
        <v>0.7920711049474084</v>
      </c>
      <c r="Z34">
        <f t="shared" si="29"/>
        <v>48.33</v>
      </c>
      <c r="AA34">
        <f t="shared" si="30"/>
        <v>1.0123747902040299</v>
      </c>
      <c r="AB34">
        <f t="shared" si="31"/>
        <v>48.928073610560759</v>
      </c>
      <c r="AC34">
        <f t="shared" si="32"/>
        <v>59.440257907894527</v>
      </c>
      <c r="AD34">
        <f t="shared" si="1"/>
        <v>1.2148497482448357</v>
      </c>
      <c r="AE34">
        <f t="shared" si="33"/>
        <v>48.928073610560759</v>
      </c>
      <c r="AJ34">
        <f t="shared" si="116"/>
        <v>0.58921594645857989</v>
      </c>
      <c r="AK34">
        <f t="shared" si="117"/>
        <v>0.76675712500558357</v>
      </c>
      <c r="AL34">
        <f t="shared" si="34"/>
        <v>2.1151643929345032</v>
      </c>
      <c r="AM34">
        <f t="shared" si="2"/>
        <v>0</v>
      </c>
      <c r="AN34">
        <f t="shared" si="3"/>
        <v>2.1151643929345032</v>
      </c>
      <c r="AO34">
        <f t="shared" si="80"/>
        <v>2.1151643929345032</v>
      </c>
      <c r="AP34">
        <f t="shared" si="4"/>
        <v>0</v>
      </c>
      <c r="AQ34">
        <f t="shared" si="5"/>
        <v>30</v>
      </c>
      <c r="AR34">
        <f t="shared" si="81"/>
        <v>30</v>
      </c>
      <c r="AT34">
        <f t="shared" si="82"/>
        <v>1.694650148302596</v>
      </c>
      <c r="AV34">
        <f t="shared" si="35"/>
        <v>0.89387782534413884</v>
      </c>
      <c r="AX34">
        <f t="shared" si="6"/>
        <v>0.36188467322355661</v>
      </c>
      <c r="AY34">
        <f t="shared" si="6"/>
        <v>5.2051775168014992E-2</v>
      </c>
      <c r="AZ34">
        <f t="shared" si="83"/>
        <v>0.41393644839157162</v>
      </c>
      <c r="BA34">
        <f t="shared" si="36"/>
        <v>0.87425177132800935</v>
      </c>
      <c r="BB34">
        <f t="shared" si="84"/>
        <v>0.12574822867199065</v>
      </c>
      <c r="BC34">
        <f t="shared" si="7"/>
        <v>0.84297622549500673</v>
      </c>
      <c r="BD34">
        <f t="shared" si="85"/>
        <v>0.84297622549500673</v>
      </c>
      <c r="BE34">
        <f t="shared" si="86"/>
        <v>0.79256187658908062</v>
      </c>
      <c r="BF34">
        <f t="shared" si="87"/>
        <v>0.11399834162490154</v>
      </c>
      <c r="BG34">
        <f t="shared" si="8"/>
        <v>25.727221700874388</v>
      </c>
      <c r="BH34">
        <f t="shared" si="88"/>
        <v>9.8114213739938661E-3</v>
      </c>
      <c r="BI34">
        <f t="shared" si="89"/>
        <v>2.1567070313281839E-3</v>
      </c>
      <c r="BJ34">
        <f t="shared" si="90"/>
        <v>0.90526387002029929</v>
      </c>
      <c r="BK34">
        <f t="shared" si="91"/>
        <v>2.3824070558342539E-3</v>
      </c>
      <c r="BL34">
        <f t="shared" si="37"/>
        <v>3.535989310836814E-3</v>
      </c>
      <c r="BM34">
        <f t="shared" si="38"/>
        <v>9.6569788281938251</v>
      </c>
      <c r="BN34">
        <f t="shared" si="92"/>
        <v>3.6615895858789629E-4</v>
      </c>
      <c r="BO34">
        <f t="shared" si="93"/>
        <v>0.51381809573613724</v>
      </c>
      <c r="BP34">
        <f t="shared" si="94"/>
        <v>1.4985546216815533</v>
      </c>
      <c r="BQ34">
        <f t="shared" si="95"/>
        <v>0.58555596428524548</v>
      </c>
      <c r="BR34">
        <f t="shared" si="39"/>
        <v>1.8858879417657637E-5</v>
      </c>
      <c r="BS34">
        <f t="shared" si="96"/>
        <v>1.0872817024457957</v>
      </c>
      <c r="BT34">
        <f t="shared" si="97"/>
        <v>0.99899271940694767</v>
      </c>
      <c r="BU34">
        <f t="shared" si="98"/>
        <v>1.088378004487621</v>
      </c>
      <c r="BV34">
        <f t="shared" si="40"/>
        <v>0.63730623192460012</v>
      </c>
      <c r="BW34">
        <f t="shared" si="41"/>
        <v>0.63730623192460012</v>
      </c>
      <c r="BX34">
        <f t="shared" si="42"/>
        <v>0.63730623192460012</v>
      </c>
      <c r="BY34">
        <f t="shared" si="9"/>
        <v>17.706319930015905</v>
      </c>
      <c r="BZ34">
        <f t="shared" si="10"/>
        <v>0.18625057880776624</v>
      </c>
      <c r="CA34">
        <f t="shared" si="11"/>
        <v>33726.779706312263</v>
      </c>
      <c r="CB34">
        <f t="shared" si="12"/>
        <v>0.34414437593600339</v>
      </c>
      <c r="CC34">
        <f t="shared" si="13"/>
        <v>12936.241974388957</v>
      </c>
      <c r="CD34">
        <f t="shared" si="99"/>
        <v>1.6187778227438283E-4</v>
      </c>
      <c r="CE34">
        <f t="shared" si="100"/>
        <v>3.9000507334266296E-4</v>
      </c>
      <c r="CF34">
        <f t="shared" si="101"/>
        <v>-2.8925036317862083</v>
      </c>
      <c r="CG34">
        <f t="shared" si="102"/>
        <v>11.557683076020915</v>
      </c>
      <c r="CH34">
        <f t="shared" si="103"/>
        <v>7.4861484869328714E-3</v>
      </c>
      <c r="CI34">
        <f t="shared" si="14"/>
        <v>32.479949522035966</v>
      </c>
      <c r="CJ34" s="11">
        <f t="shared" si="15"/>
        <v>2038680154.2012992</v>
      </c>
      <c r="CK34" s="18">
        <f t="shared" si="43"/>
        <v>0.22574618708712993</v>
      </c>
      <c r="CL34" s="18">
        <f t="shared" si="16"/>
        <v>45.149237417425987</v>
      </c>
      <c r="CM34">
        <f t="shared" si="104"/>
        <v>3400</v>
      </c>
      <c r="CN34" s="4">
        <f t="shared" si="44"/>
        <v>1152.9061293550376</v>
      </c>
      <c r="CO34" s="11"/>
      <c r="CP34" s="11"/>
      <c r="CQ34" s="11"/>
      <c r="CR34" s="11"/>
      <c r="CS34" s="11"/>
      <c r="CT34" s="11"/>
      <c r="CU34" s="11"/>
      <c r="CV34" s="13">
        <f t="shared" si="17"/>
        <v>1.694650148302596</v>
      </c>
      <c r="CW34" s="14">
        <v>0.8</v>
      </c>
      <c r="CX34" s="14">
        <f t="shared" si="105"/>
        <v>0.34501163704757287</v>
      </c>
      <c r="CY34" s="14">
        <f t="shared" si="45"/>
        <v>-0.15118133878023182</v>
      </c>
      <c r="CZ34" s="14">
        <f t="shared" si="106"/>
        <v>2.030289360708798E-2</v>
      </c>
      <c r="DA34" s="14">
        <f t="shared" si="107"/>
        <v>-1.9458029690804402E-4</v>
      </c>
      <c r="DB34" s="14">
        <f t="shared" si="46"/>
        <v>1.7402432578251224E-2</v>
      </c>
      <c r="DC34" s="14">
        <f t="shared" si="47"/>
        <v>0.91775683009781894</v>
      </c>
      <c r="DD34" s="14">
        <f t="shared" si="48"/>
        <v>0.88528733648277091</v>
      </c>
      <c r="DE34" s="14">
        <f t="shared" si="49"/>
        <v>8.528733648277087E-2</v>
      </c>
      <c r="DF34" s="14">
        <v>0.85</v>
      </c>
      <c r="DG34" s="14">
        <f t="shared" si="50"/>
        <v>0.32471683486830394</v>
      </c>
      <c r="DH34" s="14">
        <f t="shared" si="51"/>
        <v>-0.14228831885198293</v>
      </c>
      <c r="DI34" s="14">
        <f t="shared" si="52"/>
        <v>1.7984570115621195E-2</v>
      </c>
      <c r="DJ34" s="14">
        <f t="shared" si="53"/>
        <v>-1.4369913970959709E-4</v>
      </c>
      <c r="DK34" s="14">
        <f t="shared" si="54"/>
        <v>1.5276176422875177E-2</v>
      </c>
      <c r="DL34" s="14">
        <f t="shared" si="108"/>
        <v>0.92679491091004507</v>
      </c>
      <c r="DM34" s="14">
        <f t="shared" si="109"/>
        <v>0.88999783297023261</v>
      </c>
      <c r="DN34" s="14">
        <f t="shared" si="110"/>
        <v>3.9997832970232627E-2</v>
      </c>
      <c r="DO34" s="14">
        <f t="shared" si="111"/>
        <v>-0.90579007025076608</v>
      </c>
      <c r="DP34" s="14">
        <f t="shared" si="112"/>
        <v>0.89415795037271639</v>
      </c>
      <c r="DQ34" s="14">
        <f t="shared" si="55"/>
        <v>0.85</v>
      </c>
      <c r="DR34" s="14">
        <f t="shared" si="56"/>
        <v>0.32471683486830394</v>
      </c>
      <c r="DS34" s="14">
        <f t="shared" si="57"/>
        <v>-0.14228831885198293</v>
      </c>
      <c r="DT34" s="14">
        <f t="shared" si="58"/>
        <v>1.7984570115621195E-2</v>
      </c>
      <c r="DU34" s="14">
        <f t="shared" si="59"/>
        <v>-1.4369913970959709E-4</v>
      </c>
      <c r="DV34" s="14">
        <f t="shared" si="60"/>
        <v>1.5276176422875175E-2</v>
      </c>
      <c r="DW34" s="14">
        <f t="shared" si="61"/>
        <v>0.92679491091004507</v>
      </c>
      <c r="DX34" s="14">
        <f t="shared" si="62"/>
        <v>0.88999783297023261</v>
      </c>
      <c r="DY34" s="14">
        <f t="shared" si="63"/>
        <v>3.9997832970232627E-2</v>
      </c>
      <c r="DZ34" s="14">
        <f t="shared" si="64"/>
        <v>0.89415795037271639</v>
      </c>
      <c r="EA34" s="14">
        <f t="shared" si="65"/>
        <v>0.3086807085068225</v>
      </c>
      <c r="EB34" s="14">
        <f t="shared" si="66"/>
        <v>-0.1352614165917457</v>
      </c>
      <c r="EC34" s="14">
        <f t="shared" si="67"/>
        <v>1.6252097831597707E-2</v>
      </c>
      <c r="ED34" s="14">
        <f t="shared" si="68"/>
        <v>-1.1155205741527882E-4</v>
      </c>
      <c r="EE34" s="14">
        <f t="shared" si="69"/>
        <v>1.3710652874286597E-2</v>
      </c>
      <c r="EF34" s="14">
        <f t="shared" si="70"/>
        <v>0.93360708863783215</v>
      </c>
      <c r="EG34" s="14">
        <f t="shared" si="71"/>
        <v>0.893902596010554</v>
      </c>
      <c r="EH34" s="14">
        <f t="shared" si="72"/>
        <v>-2.553543621623966E-4</v>
      </c>
      <c r="EI34" s="14">
        <f t="shared" si="73"/>
        <v>-0.91157281967656723</v>
      </c>
      <c r="EJ34" s="14">
        <f t="shared" si="74"/>
        <v>0.89387782534413884</v>
      </c>
      <c r="EN34">
        <f t="shared" si="18"/>
        <v>1130.3316489178314</v>
      </c>
      <c r="EX34">
        <f t="shared" si="113"/>
        <v>3.5781791919022647</v>
      </c>
      <c r="EY34">
        <f t="shared" si="75"/>
        <v>5.3391634315497191E-2</v>
      </c>
      <c r="EZ34">
        <f t="shared" si="114"/>
        <v>1.1291314057082582</v>
      </c>
      <c r="FA34">
        <f t="shared" si="115"/>
        <v>1.415952110080472E-2</v>
      </c>
      <c r="FC34" s="16"/>
      <c r="FD34" s="16"/>
    </row>
    <row r="35" spans="3:160">
      <c r="C35" s="4">
        <f t="shared" si="76"/>
        <v>1152.9061293550376</v>
      </c>
      <c r="D35" s="4">
        <f>Sheet8!J35</f>
        <v>1199.4876267595321</v>
      </c>
      <c r="E35" s="4">
        <f t="shared" si="19"/>
        <v>1199.4865833321983</v>
      </c>
      <c r="F35" s="4">
        <f t="shared" si="20"/>
        <v>1.0434273337978084E-3</v>
      </c>
      <c r="G35" s="4">
        <f>Sheet9!D35</f>
        <v>1199.4820195736322</v>
      </c>
      <c r="H35" s="4">
        <f>Sheet9!F35</f>
        <v>-5.0814767182600917E-3</v>
      </c>
      <c r="I35" s="4">
        <f t="shared" si="21"/>
        <v>1.0923311909827256</v>
      </c>
      <c r="J35" s="4">
        <f t="shared" si="22"/>
        <v>1199.4866715297057</v>
      </c>
      <c r="K35" s="4">
        <f t="shared" si="77"/>
        <v>1184.7866715297057</v>
      </c>
      <c r="L35" s="4">
        <f t="shared" si="23"/>
        <v>1176.1968780572847</v>
      </c>
      <c r="N35" s="4">
        <f t="shared" si="0"/>
        <v>1176.1968780572847</v>
      </c>
      <c r="R35">
        <f t="shared" si="24"/>
        <v>187.26052900842021</v>
      </c>
      <c r="T35">
        <f t="shared" si="25"/>
        <v>1.2136410288699422</v>
      </c>
      <c r="U35">
        <f t="shared" si="26"/>
        <v>1.3284446167504807E-2</v>
      </c>
      <c r="V35">
        <f t="shared" si="27"/>
        <v>121.36410288699422</v>
      </c>
      <c r="W35">
        <f t="shared" si="78"/>
        <v>681.45943771047257</v>
      </c>
      <c r="X35">
        <f t="shared" si="28"/>
        <v>83.345912496537125</v>
      </c>
      <c r="Y35">
        <f t="shared" si="79"/>
        <v>0.79127394709915799</v>
      </c>
      <c r="Z35">
        <f t="shared" si="29"/>
        <v>48.33</v>
      </c>
      <c r="AA35">
        <f t="shared" si="30"/>
        <v>1.0113675240582851</v>
      </c>
      <c r="AB35">
        <f t="shared" si="31"/>
        <v>48.879392437736918</v>
      </c>
      <c r="AC35">
        <f t="shared" si="32"/>
        <v>59.322036128672707</v>
      </c>
      <c r="AD35">
        <f t="shared" si="1"/>
        <v>1.2136410288699422</v>
      </c>
      <c r="AE35">
        <f t="shared" si="33"/>
        <v>48.879392437736918</v>
      </c>
      <c r="AJ35">
        <f t="shared" si="116"/>
        <v>0.58073775061006505</v>
      </c>
      <c r="AK35">
        <f t="shared" si="117"/>
        <v>0.76058289639550203</v>
      </c>
      <c r="AL35">
        <f t="shared" si="34"/>
        <v>2.063383982416128</v>
      </c>
      <c r="AM35">
        <f t="shared" si="2"/>
        <v>0</v>
      </c>
      <c r="AN35">
        <f t="shared" si="3"/>
        <v>2.063383982416128</v>
      </c>
      <c r="AO35">
        <f t="shared" si="80"/>
        <v>2.063383982416128</v>
      </c>
      <c r="AP35">
        <f t="shared" si="4"/>
        <v>0</v>
      </c>
      <c r="AQ35">
        <f t="shared" si="5"/>
        <v>30</v>
      </c>
      <c r="AR35">
        <f t="shared" si="81"/>
        <v>30</v>
      </c>
      <c r="AT35">
        <f t="shared" si="82"/>
        <v>1.7634136102807867</v>
      </c>
      <c r="AV35">
        <f t="shared" si="35"/>
        <v>0.89052343035103243</v>
      </c>
      <c r="AX35">
        <f t="shared" si="6"/>
        <v>0.36152461469233971</v>
      </c>
      <c r="AY35">
        <f t="shared" si="6"/>
        <v>4.4216276470873186E-2</v>
      </c>
      <c r="AZ35">
        <f t="shared" si="83"/>
        <v>0.40574089116321288</v>
      </c>
      <c r="BA35">
        <f t="shared" si="36"/>
        <v>0.89102336630624002</v>
      </c>
      <c r="BB35">
        <f t="shared" si="84"/>
        <v>0.10897663369375998</v>
      </c>
      <c r="BC35">
        <f t="shared" si="7"/>
        <v>0.85191615735003923</v>
      </c>
      <c r="BD35">
        <f t="shared" si="85"/>
        <v>0.85191615735003923</v>
      </c>
      <c r="BE35">
        <f t="shared" si="86"/>
        <v>0.79157629614597302</v>
      </c>
      <c r="BF35">
        <f t="shared" si="87"/>
        <v>9.6813757447652304E-2</v>
      </c>
      <c r="BG35">
        <f t="shared" si="8"/>
        <v>25.714419817248533</v>
      </c>
      <c r="BH35">
        <f t="shared" si="88"/>
        <v>9.5736144915753319E-3</v>
      </c>
      <c r="BI35">
        <f t="shared" si="89"/>
        <v>2.1517767423807847E-3</v>
      </c>
      <c r="BJ35">
        <f t="shared" si="90"/>
        <v>0.90747071433656301</v>
      </c>
      <c r="BK35">
        <f t="shared" si="91"/>
        <v>2.3711803680121109E-3</v>
      </c>
      <c r="BL35">
        <f t="shared" si="37"/>
        <v>3.5149501482676505E-3</v>
      </c>
      <c r="BM35">
        <f t="shared" si="38"/>
        <v>8.7866288508322263</v>
      </c>
      <c r="BN35">
        <f t="shared" si="92"/>
        <v>4.0003398435734905E-4</v>
      </c>
      <c r="BO35">
        <f t="shared" si="93"/>
        <v>0.57080435154009812</v>
      </c>
      <c r="BP35">
        <f t="shared" si="94"/>
        <v>1.5544641957468663</v>
      </c>
      <c r="BQ35">
        <f t="shared" si="95"/>
        <v>0.60597300281536393</v>
      </c>
      <c r="BR35">
        <f t="shared" si="39"/>
        <v>1.5884287139959141E-5</v>
      </c>
      <c r="BS35">
        <f t="shared" si="96"/>
        <v>1.0874895259315702</v>
      </c>
      <c r="BT35">
        <f t="shared" si="97"/>
        <v>0.9991515250646037</v>
      </c>
      <c r="BU35">
        <f t="shared" si="98"/>
        <v>1.0884130170959352</v>
      </c>
      <c r="BV35">
        <f t="shared" si="40"/>
        <v>0.65954890427295387</v>
      </c>
      <c r="BW35">
        <f t="shared" si="41"/>
        <v>0.65954890427295387</v>
      </c>
      <c r="BX35">
        <f t="shared" si="42"/>
        <v>0.65954890427295387</v>
      </c>
      <c r="BY35">
        <f t="shared" si="9"/>
        <v>17.671103517448504</v>
      </c>
      <c r="BZ35">
        <f t="shared" si="10"/>
        <v>0.16526184072482478</v>
      </c>
      <c r="CA35">
        <f t="shared" si="11"/>
        <v>33620.835245542396</v>
      </c>
      <c r="CB35">
        <f t="shared" si="12"/>
        <v>0.37934730902840269</v>
      </c>
      <c r="CC35">
        <f t="shared" si="13"/>
        <v>11698.910594036442</v>
      </c>
      <c r="CD35">
        <f t="shared" si="99"/>
        <v>1.6187778227438283E-4</v>
      </c>
      <c r="CE35">
        <f t="shared" si="100"/>
        <v>4.31253829956766E-4</v>
      </c>
      <c r="CF35">
        <f t="shared" si="101"/>
        <v>-2.85605153179382</v>
      </c>
      <c r="CG35">
        <f t="shared" si="102"/>
        <v>11.423496134994801</v>
      </c>
      <c r="CH35">
        <f t="shared" si="103"/>
        <v>7.6630546328280858E-3</v>
      </c>
      <c r="CI35">
        <f t="shared" si="14"/>
        <v>33.510812700082909</v>
      </c>
      <c r="CJ35" s="11">
        <f t="shared" si="15"/>
        <v>2009972938.232728</v>
      </c>
      <c r="CK35" s="18">
        <f t="shared" si="43"/>
        <v>0.23290226988580295</v>
      </c>
      <c r="CL35" s="18">
        <f t="shared" si="16"/>
        <v>46.580453977160587</v>
      </c>
      <c r="CM35">
        <f t="shared" si="104"/>
        <v>3600</v>
      </c>
      <c r="CN35" s="4">
        <f t="shared" si="44"/>
        <v>1199.4865833321983</v>
      </c>
      <c r="CO35" s="11"/>
      <c r="CP35" s="11"/>
      <c r="CQ35" s="11"/>
      <c r="CR35" s="11"/>
      <c r="CS35" s="11"/>
      <c r="CT35" s="11"/>
      <c r="CU35" s="11"/>
      <c r="CV35" s="13">
        <f t="shared" si="17"/>
        <v>1.7634136102807867</v>
      </c>
      <c r="CW35" s="14">
        <v>0.8</v>
      </c>
      <c r="CX35" s="14">
        <f t="shared" si="105"/>
        <v>0.35901110154466498</v>
      </c>
      <c r="CY35" s="14">
        <f t="shared" si="45"/>
        <v>-0.1573157921076275</v>
      </c>
      <c r="CZ35" s="14">
        <f t="shared" si="106"/>
        <v>2.1983974302173605E-2</v>
      </c>
      <c r="DA35" s="14">
        <f t="shared" si="107"/>
        <v>-2.3739388839397676E-4</v>
      </c>
      <c r="DB35" s="14">
        <f t="shared" si="46"/>
        <v>1.8966674693840949E-2</v>
      </c>
      <c r="DC35" s="14">
        <f t="shared" si="47"/>
        <v>0.91125824461265148</v>
      </c>
      <c r="DD35" s="14">
        <f t="shared" si="48"/>
        <v>0.8821891147705887</v>
      </c>
      <c r="DE35" s="14">
        <f t="shared" si="49"/>
        <v>8.2189114770588656E-2</v>
      </c>
      <c r="DF35" s="14">
        <v>0.85</v>
      </c>
      <c r="DG35" s="14">
        <f t="shared" si="50"/>
        <v>0.3378928014538024</v>
      </c>
      <c r="DH35" s="14">
        <f t="shared" si="51"/>
        <v>-0.14806192198364945</v>
      </c>
      <c r="DI35" s="14">
        <f t="shared" si="52"/>
        <v>1.9473693499503269E-2</v>
      </c>
      <c r="DJ35" s="14">
        <f t="shared" si="53"/>
        <v>-1.7531732696785863E-4</v>
      </c>
      <c r="DK35" s="14">
        <f t="shared" si="54"/>
        <v>1.6637809346385968E-2</v>
      </c>
      <c r="DL35" s="14">
        <f t="shared" si="108"/>
        <v>0.92097933168783397</v>
      </c>
      <c r="DM35" s="14">
        <f t="shared" si="109"/>
        <v>0.88691016737540584</v>
      </c>
      <c r="DN35" s="14">
        <f t="shared" si="110"/>
        <v>3.6910167375405867E-2</v>
      </c>
      <c r="DO35" s="14">
        <f t="shared" si="111"/>
        <v>-0.90557894790365701</v>
      </c>
      <c r="DP35" s="14">
        <f t="shared" si="112"/>
        <v>0.89075864115530723</v>
      </c>
      <c r="DQ35" s="14">
        <f t="shared" si="55"/>
        <v>0.85</v>
      </c>
      <c r="DR35" s="14">
        <f t="shared" si="56"/>
        <v>0.3378928014538024</v>
      </c>
      <c r="DS35" s="14">
        <f t="shared" si="57"/>
        <v>-0.14806192198364945</v>
      </c>
      <c r="DT35" s="14">
        <f t="shared" si="58"/>
        <v>1.9473693499503269E-2</v>
      </c>
      <c r="DU35" s="14">
        <f t="shared" si="59"/>
        <v>-1.7531732696785863E-4</v>
      </c>
      <c r="DV35" s="14">
        <f t="shared" si="60"/>
        <v>1.6637809346385968E-2</v>
      </c>
      <c r="DW35" s="14">
        <f t="shared" si="61"/>
        <v>0.92097933168783397</v>
      </c>
      <c r="DX35" s="14">
        <f t="shared" si="62"/>
        <v>0.88691016737540584</v>
      </c>
      <c r="DY35" s="14">
        <f t="shared" si="63"/>
        <v>3.6910167375405867E-2</v>
      </c>
      <c r="DZ35" s="14">
        <f t="shared" si="64"/>
        <v>0.89075864115530723</v>
      </c>
      <c r="EA35" s="14">
        <f t="shared" si="65"/>
        <v>0.32243176542550772</v>
      </c>
      <c r="EB35" s="14">
        <f t="shared" si="66"/>
        <v>-0.14128701970589036</v>
      </c>
      <c r="EC35" s="14">
        <f t="shared" si="67"/>
        <v>1.7732341782359683E-2</v>
      </c>
      <c r="ED35" s="14">
        <f t="shared" si="68"/>
        <v>-1.3871366564817154E-4</v>
      </c>
      <c r="EE35" s="14">
        <f t="shared" si="69"/>
        <v>1.5047008085797913E-2</v>
      </c>
      <c r="EF35" s="14">
        <f t="shared" si="70"/>
        <v>0.92778358662580807</v>
      </c>
      <c r="EG35" s="14">
        <f t="shared" si="71"/>
        <v>0.89054440287194669</v>
      </c>
      <c r="EH35" s="14">
        <f t="shared" si="72"/>
        <v>-2.1423828336053496E-4</v>
      </c>
      <c r="EI35" s="14">
        <f t="shared" si="73"/>
        <v>-0.91083521448389526</v>
      </c>
      <c r="EJ35" s="14">
        <f t="shared" si="74"/>
        <v>0.89052343035103243</v>
      </c>
      <c r="EN35">
        <f t="shared" si="18"/>
        <v>1176.1968780572847</v>
      </c>
      <c r="EX35">
        <f t="shared" si="113"/>
        <v>3.7375793240683337</v>
      </c>
      <c r="EY35">
        <f t="shared" si="75"/>
        <v>5.5770115970555999E-2</v>
      </c>
      <c r="EZ35">
        <f t="shared" si="114"/>
        <v>1.1370524944692464</v>
      </c>
      <c r="FA35">
        <f t="shared" si="115"/>
        <v>1.4258853050022984E-2</v>
      </c>
      <c r="FC35" s="16"/>
      <c r="FD35" s="16"/>
    </row>
    <row r="36" spans="3:160">
      <c r="C36" s="4">
        <f t="shared" si="76"/>
        <v>1199.4865833321983</v>
      </c>
      <c r="D36" s="4">
        <f>Sheet8!J36</f>
        <v>1247.6987910699797</v>
      </c>
      <c r="E36" s="4">
        <f t="shared" si="19"/>
        <v>1247.694537737189</v>
      </c>
      <c r="F36" s="4">
        <f t="shared" si="20"/>
        <v>4.2533327907676721E-3</v>
      </c>
      <c r="G36" s="4">
        <f>Sheet9!D36</f>
        <v>1247.667455274847</v>
      </c>
      <c r="H36" s="4">
        <f>Sheet9!F36</f>
        <v>-2.7041858790880724E-2</v>
      </c>
      <c r="I36" s="4">
        <f t="shared" si="21"/>
        <v>0.99870424379306921</v>
      </c>
      <c r="J36" s="4">
        <f t="shared" si="22"/>
        <v>1247.694532218756</v>
      </c>
      <c r="K36" s="4">
        <f t="shared" si="77"/>
        <v>1232.9945322187559</v>
      </c>
      <c r="L36" s="4">
        <f t="shared" si="23"/>
        <v>1223.5926872010891</v>
      </c>
      <c r="N36" s="4">
        <f t="shared" si="0"/>
        <v>1223.5926872010891</v>
      </c>
      <c r="R36">
        <f t="shared" si="24"/>
        <v>195.52878123053259</v>
      </c>
      <c r="T36">
        <f t="shared" si="25"/>
        <v>1.2123932364942176</v>
      </c>
      <c r="U36">
        <f t="shared" si="26"/>
        <v>1.2721724475307318E-2</v>
      </c>
      <c r="V36">
        <f t="shared" si="27"/>
        <v>121.23932364942176</v>
      </c>
      <c r="W36">
        <f t="shared" si="78"/>
        <v>680.75880229150323</v>
      </c>
      <c r="X36">
        <f t="shared" si="28"/>
        <v>69.296783701935297</v>
      </c>
      <c r="Y36">
        <f t="shared" si="79"/>
        <v>0.79044712187694677</v>
      </c>
      <c r="Z36">
        <f t="shared" si="29"/>
        <v>48.33</v>
      </c>
      <c r="AA36">
        <f t="shared" si="30"/>
        <v>1.0103276970785147</v>
      </c>
      <c r="AB36">
        <f t="shared" si="31"/>
        <v>48.829137599804611</v>
      </c>
      <c r="AC36">
        <f t="shared" si="32"/>
        <v>59.200116169848606</v>
      </c>
      <c r="AD36">
        <f t="shared" si="1"/>
        <v>1.2123932364942176</v>
      </c>
      <c r="AE36">
        <f t="shared" si="33"/>
        <v>48.829137599804611</v>
      </c>
      <c r="AJ36">
        <f t="shared" si="116"/>
        <v>0.57231257344186426</v>
      </c>
      <c r="AK36">
        <f t="shared" si="117"/>
        <v>0.75438184923527263</v>
      </c>
      <c r="AL36">
        <f t="shared" si="34"/>
        <v>2.0125386593028942</v>
      </c>
      <c r="AM36">
        <f t="shared" si="2"/>
        <v>0</v>
      </c>
      <c r="AN36">
        <f t="shared" si="3"/>
        <v>2.0125386593028942</v>
      </c>
      <c r="AO36">
        <f t="shared" si="80"/>
        <v>2.0125386593028942</v>
      </c>
      <c r="AP36">
        <f t="shared" si="4"/>
        <v>0</v>
      </c>
      <c r="AQ36">
        <f t="shared" si="5"/>
        <v>30</v>
      </c>
      <c r="AR36">
        <f t="shared" si="81"/>
        <v>30</v>
      </c>
      <c r="AT36">
        <f t="shared" si="82"/>
        <v>1.8344717949041816</v>
      </c>
      <c r="AV36">
        <f t="shared" si="35"/>
        <v>0.88716568087160308</v>
      </c>
      <c r="AX36">
        <f t="shared" si="6"/>
        <v>0.36115291692741663</v>
      </c>
      <c r="AY36">
        <f t="shared" si="6"/>
        <v>3.6762999587224822E-2</v>
      </c>
      <c r="AZ36">
        <f t="shared" si="83"/>
        <v>0.39791591651464148</v>
      </c>
      <c r="BA36">
        <f t="shared" si="36"/>
        <v>0.90761113576648766</v>
      </c>
      <c r="BB36">
        <f t="shared" si="84"/>
        <v>9.2388864233512336E-2</v>
      </c>
      <c r="BC36">
        <f t="shared" si="7"/>
        <v>0.86028501843984351</v>
      </c>
      <c r="BD36">
        <f t="shared" si="85"/>
        <v>0.86028501843984351</v>
      </c>
      <c r="BE36">
        <f t="shared" si="86"/>
        <v>0.79055911327292994</v>
      </c>
      <c r="BF36">
        <f t="shared" si="87"/>
        <v>8.047373561922691E-2</v>
      </c>
      <c r="BG36">
        <f t="shared" si="8"/>
        <v>25.701197411380253</v>
      </c>
      <c r="BH36">
        <f t="shared" si="88"/>
        <v>9.3401058567379996E-3</v>
      </c>
      <c r="BI36">
        <f t="shared" si="89"/>
        <v>2.1468782581463659E-3</v>
      </c>
      <c r="BJ36">
        <f t="shared" si="90"/>
        <v>0.90964227513356022</v>
      </c>
      <c r="BK36">
        <f t="shared" si="91"/>
        <v>2.3601346560450324E-3</v>
      </c>
      <c r="BL36">
        <f t="shared" si="37"/>
        <v>3.4940806899797323E-3</v>
      </c>
      <c r="BM36">
        <f t="shared" si="38"/>
        <v>7.8965289884801786</v>
      </c>
      <c r="BN36">
        <f t="shared" si="92"/>
        <v>4.4248310809433597E-4</v>
      </c>
      <c r="BO36">
        <f t="shared" si="93"/>
        <v>0.64457785062881856</v>
      </c>
      <c r="BP36">
        <f t="shared" si="94"/>
        <v>1.6268647277058721</v>
      </c>
      <c r="BQ36">
        <f t="shared" si="95"/>
        <v>0.62945105725918837</v>
      </c>
      <c r="BR36">
        <f t="shared" si="39"/>
        <v>1.3094462019420791E-5</v>
      </c>
      <c r="BS36">
        <f t="shared" si="96"/>
        <v>1.0876844779669537</v>
      </c>
      <c r="BT36">
        <f t="shared" si="97"/>
        <v>0.99930049089428419</v>
      </c>
      <c r="BU36">
        <f t="shared" si="98"/>
        <v>1.0884458557541323</v>
      </c>
      <c r="BV36">
        <f t="shared" si="40"/>
        <v>0.68512339467382066</v>
      </c>
      <c r="BW36">
        <f t="shared" si="41"/>
        <v>0.68512339467382066</v>
      </c>
      <c r="BX36">
        <f t="shared" si="42"/>
        <v>0.68512339467382066</v>
      </c>
      <c r="BY36">
        <f t="shared" si="9"/>
        <v>17.63478547521963</v>
      </c>
      <c r="BZ36">
        <f t="shared" si="10"/>
        <v>0.14348922299563474</v>
      </c>
      <c r="CA36">
        <f t="shared" si="11"/>
        <v>33511.336675147839</v>
      </c>
      <c r="CB36">
        <f t="shared" si="12"/>
        <v>0.4244940825749009</v>
      </c>
      <c r="CC36">
        <f t="shared" si="13"/>
        <v>10420.631576976108</v>
      </c>
      <c r="CD36">
        <f t="shared" si="99"/>
        <v>1.6187778227438283E-4</v>
      </c>
      <c r="CE36">
        <f t="shared" si="100"/>
        <v>4.841549154417023E-4</v>
      </c>
      <c r="CF36">
        <f t="shared" si="101"/>
        <v>-2.813823928695411</v>
      </c>
      <c r="CG36">
        <f t="shared" si="102"/>
        <v>11.267827077911814</v>
      </c>
      <c r="CH36">
        <f t="shared" si="103"/>
        <v>7.8762529103669054E-3</v>
      </c>
      <c r="CI36">
        <f t="shared" si="14"/>
        <v>34.682975615065899</v>
      </c>
      <c r="CJ36" s="11">
        <f t="shared" si="15"/>
        <v>1983092885.3755894</v>
      </c>
      <c r="CK36" s="18">
        <f t="shared" si="43"/>
        <v>0.24103977202495341</v>
      </c>
      <c r="CL36" s="18">
        <f t="shared" si="16"/>
        <v>48.20795440499068</v>
      </c>
      <c r="CM36">
        <f t="shared" si="104"/>
        <v>3800</v>
      </c>
      <c r="CN36" s="4">
        <f t="shared" si="44"/>
        <v>1247.694537737189</v>
      </c>
      <c r="CO36" s="11"/>
      <c r="CP36" s="11"/>
      <c r="CQ36" s="11"/>
      <c r="CR36" s="11"/>
      <c r="CS36" s="11"/>
      <c r="CT36" s="11"/>
      <c r="CU36" s="11"/>
      <c r="CV36" s="13">
        <f t="shared" si="17"/>
        <v>1.8344717949041816</v>
      </c>
      <c r="CW36" s="14">
        <v>0.8</v>
      </c>
      <c r="CX36" s="14">
        <f t="shared" si="105"/>
        <v>0.37347774566416181</v>
      </c>
      <c r="CY36" s="14">
        <f t="shared" si="45"/>
        <v>-0.16365495980747272</v>
      </c>
      <c r="CZ36" s="14">
        <f t="shared" si="106"/>
        <v>2.3791395059474477E-2</v>
      </c>
      <c r="DA36" s="14">
        <f t="shared" si="107"/>
        <v>-2.8923695860000244E-4</v>
      </c>
      <c r="DB36" s="14">
        <f t="shared" si="46"/>
        <v>2.0669515507029553E-2</v>
      </c>
      <c r="DC36" s="14">
        <f t="shared" si="47"/>
        <v>0.90432258836190615</v>
      </c>
      <c r="DD36" s="14">
        <f t="shared" si="48"/>
        <v>0.87911758197410528</v>
      </c>
      <c r="DE36" s="14">
        <f t="shared" si="49"/>
        <v>7.9117581974105233E-2</v>
      </c>
      <c r="DF36" s="14">
        <v>0.85</v>
      </c>
      <c r="DG36" s="14">
        <f t="shared" si="50"/>
        <v>0.35150846650744644</v>
      </c>
      <c r="DH36" s="14">
        <f t="shared" si="51"/>
        <v>-0.15402819746585669</v>
      </c>
      <c r="DI36" s="14">
        <f t="shared" si="52"/>
        <v>2.1074730571714419E-2</v>
      </c>
      <c r="DJ36" s="14">
        <f t="shared" si="53"/>
        <v>-2.136038580652533E-4</v>
      </c>
      <c r="DK36" s="14">
        <f t="shared" si="54"/>
        <v>1.8118283512676199E-2</v>
      </c>
      <c r="DL36" s="14">
        <f t="shared" si="108"/>
        <v>0.91476739086338021</v>
      </c>
      <c r="DM36" s="14">
        <f t="shared" si="109"/>
        <v>0.88383415189973669</v>
      </c>
      <c r="DN36" s="14">
        <f t="shared" si="110"/>
        <v>3.3834151899736709E-2</v>
      </c>
      <c r="DO36" s="14">
        <f t="shared" si="111"/>
        <v>-0.90566860148737172</v>
      </c>
      <c r="DP36" s="14">
        <f t="shared" si="112"/>
        <v>0.88735820347991656</v>
      </c>
      <c r="DQ36" s="14">
        <f t="shared" si="55"/>
        <v>0.85</v>
      </c>
      <c r="DR36" s="14">
        <f t="shared" si="56"/>
        <v>0.35150846650744644</v>
      </c>
      <c r="DS36" s="14">
        <f t="shared" si="57"/>
        <v>-0.15402819746585669</v>
      </c>
      <c r="DT36" s="14">
        <f t="shared" si="58"/>
        <v>2.1074730571714419E-2</v>
      </c>
      <c r="DU36" s="14">
        <f t="shared" si="59"/>
        <v>-2.136038580652533E-4</v>
      </c>
      <c r="DV36" s="14">
        <f t="shared" si="60"/>
        <v>1.8118283512676202E-2</v>
      </c>
      <c r="DW36" s="14">
        <f t="shared" si="61"/>
        <v>0.91476739086338021</v>
      </c>
      <c r="DX36" s="14">
        <f t="shared" si="62"/>
        <v>0.88383415189973669</v>
      </c>
      <c r="DY36" s="14">
        <f t="shared" si="63"/>
        <v>3.3834151899736709E-2</v>
      </c>
      <c r="DZ36" s="14">
        <f t="shared" si="64"/>
        <v>0.88735820347991656</v>
      </c>
      <c r="EA36" s="14">
        <f t="shared" si="65"/>
        <v>0.33670979245991922</v>
      </c>
      <c r="EB36" s="14">
        <f t="shared" si="66"/>
        <v>-0.14754353690825081</v>
      </c>
      <c r="EC36" s="14">
        <f t="shared" si="67"/>
        <v>1.9337572069051887E-2</v>
      </c>
      <c r="ED36" s="14">
        <f t="shared" si="68"/>
        <v>-1.7226969227431013E-4</v>
      </c>
      <c r="EE36" s="14">
        <f t="shared" si="69"/>
        <v>1.6512727317696027E-2</v>
      </c>
      <c r="EF36" s="14">
        <f t="shared" si="70"/>
        <v>0.92150941746874759</v>
      </c>
      <c r="EG36" s="14">
        <f t="shared" si="71"/>
        <v>0.88718293858442565</v>
      </c>
      <c r="EH36" s="14">
        <f t="shared" si="72"/>
        <v>-1.7526489549091195E-4</v>
      </c>
      <c r="EI36" s="14">
        <f t="shared" si="73"/>
        <v>-0.91036007161079791</v>
      </c>
      <c r="EJ36" s="14">
        <f t="shared" si="74"/>
        <v>0.88716568087160308</v>
      </c>
      <c r="EN36">
        <f t="shared" si="18"/>
        <v>1223.5926872010891</v>
      </c>
      <c r="EX36">
        <f t="shared" si="113"/>
        <v>3.9030880125869105</v>
      </c>
      <c r="EY36">
        <f t="shared" si="75"/>
        <v>5.8239746164991141E-2</v>
      </c>
      <c r="EZ36">
        <f t="shared" si="114"/>
        <v>1.1454392126025417</v>
      </c>
      <c r="FA36">
        <f t="shared" si="115"/>
        <v>1.4364024079519243E-2</v>
      </c>
    </row>
    <row r="37" spans="3:160">
      <c r="C37" s="4">
        <f t="shared" si="76"/>
        <v>1247.694537737189</v>
      </c>
      <c r="D37" s="4">
        <f>Sheet8!J37</f>
        <v>1297.8583012427598</v>
      </c>
      <c r="E37" s="4">
        <f t="shared" si="19"/>
        <v>1297.8027199406397</v>
      </c>
      <c r="F37" s="4">
        <f t="shared" si="20"/>
        <v>5.5581302120117471E-2</v>
      </c>
      <c r="G37" s="4">
        <f>Sheet9!D37</f>
        <v>1297.7219417753315</v>
      </c>
      <c r="H37" s="4">
        <f>Sheet9!F37</f>
        <v>-7.7920587208154757E-2</v>
      </c>
      <c r="I37" s="4">
        <f t="shared" si="21"/>
        <v>0.97904378658912927</v>
      </c>
      <c r="J37" s="4">
        <f t="shared" si="22"/>
        <v>1297.8015302352917</v>
      </c>
      <c r="K37" s="4">
        <f t="shared" si="77"/>
        <v>1283.1015302352916</v>
      </c>
      <c r="L37" s="4">
        <f t="shared" si="23"/>
        <v>1272.7764194899744</v>
      </c>
      <c r="N37" s="4">
        <f t="shared" si="0"/>
        <v>1272.7764194899744</v>
      </c>
      <c r="R37">
        <f t="shared" si="24"/>
        <v>204.14071888646959</v>
      </c>
      <c r="T37">
        <f t="shared" si="25"/>
        <v>1.2110997297491095</v>
      </c>
      <c r="U37">
        <f t="shared" si="26"/>
        <v>1.2183746399977201E-2</v>
      </c>
      <c r="V37">
        <f t="shared" si="27"/>
        <v>121.10997297491095</v>
      </c>
      <c r="W37">
        <f t="shared" si="78"/>
        <v>680.03249825412502</v>
      </c>
      <c r="X37">
        <f t="shared" si="28"/>
        <v>55.873785117251863</v>
      </c>
      <c r="Y37">
        <f t="shared" si="79"/>
        <v>0.78958592811135309</v>
      </c>
      <c r="Z37">
        <f t="shared" si="29"/>
        <v>48.33</v>
      </c>
      <c r="AA37">
        <f t="shared" si="30"/>
        <v>1.0092497747909246</v>
      </c>
      <c r="AB37">
        <f t="shared" si="31"/>
        <v>48.777041615645381</v>
      </c>
      <c r="AC37">
        <f t="shared" si="32"/>
        <v>59.073861918669188</v>
      </c>
      <c r="AD37">
        <f t="shared" si="1"/>
        <v>1.2110997297491095</v>
      </c>
      <c r="AE37">
        <f t="shared" si="33"/>
        <v>48.777041615645381</v>
      </c>
      <c r="AJ37">
        <f t="shared" si="116"/>
        <v>0.56390867122706123</v>
      </c>
      <c r="AK37">
        <f t="shared" si="117"/>
        <v>0.74813066698243957</v>
      </c>
      <c r="AL37">
        <f t="shared" si="34"/>
        <v>1.9624308879750689</v>
      </c>
      <c r="AM37">
        <f t="shared" si="2"/>
        <v>0</v>
      </c>
      <c r="AN37">
        <f t="shared" si="3"/>
        <v>1.9624308879750689</v>
      </c>
      <c r="AO37">
        <f t="shared" si="80"/>
        <v>1.9624308879750689</v>
      </c>
      <c r="AP37">
        <f t="shared" si="4"/>
        <v>0</v>
      </c>
      <c r="AQ37">
        <f t="shared" si="5"/>
        <v>30</v>
      </c>
      <c r="AR37">
        <f t="shared" si="81"/>
        <v>30</v>
      </c>
      <c r="AT37">
        <f t="shared" si="82"/>
        <v>1.9082105239729752</v>
      </c>
      <c r="AV37">
        <f t="shared" si="35"/>
        <v>0.88380172796858814</v>
      </c>
      <c r="AX37">
        <f t="shared" si="6"/>
        <v>0.36076760156933041</v>
      </c>
      <c r="AY37">
        <f t="shared" si="6"/>
        <v>2.9641894319906981E-2</v>
      </c>
      <c r="AZ37">
        <f t="shared" si="83"/>
        <v>0.3904094958892374</v>
      </c>
      <c r="BA37">
        <f t="shared" si="36"/>
        <v>0.92407486336265587</v>
      </c>
      <c r="BB37">
        <f t="shared" si="84"/>
        <v>7.5925136637344126E-2</v>
      </c>
      <c r="BC37">
        <f t="shared" si="7"/>
        <v>0.8681600302813659</v>
      </c>
      <c r="BD37">
        <f t="shared" si="85"/>
        <v>0.8681600302813659</v>
      </c>
      <c r="BE37">
        <f t="shared" si="86"/>
        <v>0.78950494093205836</v>
      </c>
      <c r="BF37">
        <f t="shared" si="87"/>
        <v>6.4868413688902504E-2</v>
      </c>
      <c r="BG37">
        <f t="shared" si="8"/>
        <v>25.687483402114626</v>
      </c>
      <c r="BH37">
        <f t="shared" si="88"/>
        <v>9.1099886755030852E-3</v>
      </c>
      <c r="BI37">
        <f t="shared" si="89"/>
        <v>2.1419949909638747E-3</v>
      </c>
      <c r="BJ37">
        <f t="shared" si="90"/>
        <v>0.91178673892754092</v>
      </c>
      <c r="BK37">
        <f t="shared" si="91"/>
        <v>2.3492280590561403E-3</v>
      </c>
      <c r="BL37">
        <f t="shared" si="37"/>
        <v>3.4732962724226841E-3</v>
      </c>
      <c r="BM37">
        <f t="shared" si="38"/>
        <v>6.9722415841561602</v>
      </c>
      <c r="BN37">
        <f t="shared" si="92"/>
        <v>4.9816063177091584E-4</v>
      </c>
      <c r="BO37">
        <f t="shared" si="93"/>
        <v>0.74532687887805671</v>
      </c>
      <c r="BP37">
        <f t="shared" si="94"/>
        <v>1.725772853684526</v>
      </c>
      <c r="BQ37">
        <f t="shared" si="95"/>
        <v>0.65717581914308998</v>
      </c>
      <c r="BR37">
        <f t="shared" si="39"/>
        <v>1.0467571121944244E-5</v>
      </c>
      <c r="BS37">
        <f t="shared" si="96"/>
        <v>1.0878680774224725</v>
      </c>
      <c r="BT37">
        <f t="shared" si="97"/>
        <v>0.99944077826324407</v>
      </c>
      <c r="BU37">
        <f t="shared" si="98"/>
        <v>1.0884767772962907</v>
      </c>
      <c r="BV37">
        <f t="shared" si="40"/>
        <v>0.71532061773792055</v>
      </c>
      <c r="BW37">
        <f t="shared" si="41"/>
        <v>0.71532061773792055</v>
      </c>
      <c r="BX37">
        <f t="shared" si="42"/>
        <v>0.71532061773792055</v>
      </c>
      <c r="BY37">
        <f t="shared" si="9"/>
        <v>17.5971763153238</v>
      </c>
      <c r="BZ37">
        <f t="shared" si="10"/>
        <v>0.12080885047202418</v>
      </c>
      <c r="CA37">
        <f t="shared" si="11"/>
        <v>33397.693318118494</v>
      </c>
      <c r="CB37">
        <f t="shared" si="12"/>
        <v>0.48508198557520465</v>
      </c>
      <c r="CC37">
        <f t="shared" si="13"/>
        <v>9088.1451983093102</v>
      </c>
      <c r="CD37">
        <f t="shared" si="99"/>
        <v>1.6187778227438283E-4</v>
      </c>
      <c r="CE37">
        <f t="shared" si="100"/>
        <v>5.551407784438315E-4</v>
      </c>
      <c r="CF37">
        <f t="shared" si="101"/>
        <v>-2.7635464597654824</v>
      </c>
      <c r="CG37">
        <f t="shared" si="102"/>
        <v>11.082260640897594</v>
      </c>
      <c r="CH37">
        <f t="shared" si="103"/>
        <v>8.1422283859894397E-3</v>
      </c>
      <c r="CI37">
        <f t="shared" si="14"/>
        <v>36.051466153072354</v>
      </c>
      <c r="CJ37" s="11">
        <f t="shared" si="15"/>
        <v>1958887726.846046</v>
      </c>
      <c r="CK37" s="18">
        <f t="shared" si="43"/>
        <v>0.25054091101725379</v>
      </c>
      <c r="CL37" s="18">
        <f t="shared" si="16"/>
        <v>50.10818220345076</v>
      </c>
      <c r="CM37">
        <f t="shared" si="104"/>
        <v>4000</v>
      </c>
      <c r="CN37" s="4">
        <f t="shared" si="44"/>
        <v>1297.8027199406397</v>
      </c>
      <c r="CO37" s="11"/>
      <c r="CP37" s="11"/>
      <c r="CQ37" s="11"/>
      <c r="CR37" s="11"/>
      <c r="CS37" s="11"/>
      <c r="CT37" s="11"/>
      <c r="CU37" s="11"/>
      <c r="CV37" s="13">
        <f t="shared" si="17"/>
        <v>1.9082105239729752</v>
      </c>
      <c r="CW37" s="14">
        <v>0.8</v>
      </c>
      <c r="CX37" s="14">
        <f t="shared" si="105"/>
        <v>0.38849011836853031</v>
      </c>
      <c r="CY37" s="14">
        <f t="shared" si="45"/>
        <v>-0.17023326140661935</v>
      </c>
      <c r="CZ37" s="14">
        <f t="shared" si="106"/>
        <v>2.5742481202068679E-2</v>
      </c>
      <c r="DA37" s="14">
        <f t="shared" si="107"/>
        <v>-3.5223298679936679E-4</v>
      </c>
      <c r="DB37" s="14">
        <f t="shared" si="46"/>
        <v>2.2532178778984967E-2</v>
      </c>
      <c r="DC37" s="14">
        <f t="shared" si="47"/>
        <v>0.89689487817363978</v>
      </c>
      <c r="DD37" s="14">
        <f t="shared" si="48"/>
        <v>0.87607044852321303</v>
      </c>
      <c r="DE37" s="14">
        <f t="shared" si="49"/>
        <v>7.6070448523212986E-2</v>
      </c>
      <c r="DF37" s="14">
        <v>0.85</v>
      </c>
      <c r="DG37" s="14">
        <f t="shared" si="50"/>
        <v>0.36563775846449909</v>
      </c>
      <c r="DH37" s="14">
        <f t="shared" si="51"/>
        <v>-0.16021954014740641</v>
      </c>
      <c r="DI37" s="14">
        <f t="shared" si="52"/>
        <v>2.2803028331244226E-2</v>
      </c>
      <c r="DJ37" s="14">
        <f t="shared" si="53"/>
        <v>-2.6012693980177775E-4</v>
      </c>
      <c r="DK37" s="14">
        <f t="shared" si="54"/>
        <v>1.973563581465259E-2</v>
      </c>
      <c r="DL37" s="14">
        <f t="shared" si="108"/>
        <v>0.90810870383257269</v>
      </c>
      <c r="DM37" s="14">
        <f t="shared" si="109"/>
        <v>0.88076571778259549</v>
      </c>
      <c r="DN37" s="14">
        <f t="shared" si="110"/>
        <v>3.0765717782595514E-2</v>
      </c>
      <c r="DO37" s="14">
        <f t="shared" si="111"/>
        <v>-0.90609461481235065</v>
      </c>
      <c r="DP37" s="14">
        <f t="shared" si="112"/>
        <v>0.88395420001361225</v>
      </c>
      <c r="DQ37" s="14">
        <f t="shared" si="55"/>
        <v>0.85</v>
      </c>
      <c r="DR37" s="14">
        <f t="shared" si="56"/>
        <v>0.36563775846449909</v>
      </c>
      <c r="DS37" s="14">
        <f t="shared" si="57"/>
        <v>-0.16021954014740641</v>
      </c>
      <c r="DT37" s="14">
        <f t="shared" si="58"/>
        <v>2.2803028331244226E-2</v>
      </c>
      <c r="DU37" s="14">
        <f t="shared" si="59"/>
        <v>-2.6012693980177775E-4</v>
      </c>
      <c r="DV37" s="14">
        <f t="shared" si="60"/>
        <v>1.9735635814652586E-2</v>
      </c>
      <c r="DW37" s="14">
        <f t="shared" si="61"/>
        <v>0.90810870383257269</v>
      </c>
      <c r="DX37" s="14">
        <f t="shared" si="62"/>
        <v>0.88076571778259549</v>
      </c>
      <c r="DY37" s="14">
        <f t="shared" si="63"/>
        <v>3.0765717782595514E-2</v>
      </c>
      <c r="DZ37" s="14">
        <f t="shared" si="64"/>
        <v>0.88395420001361225</v>
      </c>
      <c r="EA37" s="14">
        <f t="shared" si="65"/>
        <v>0.35159298376549175</v>
      </c>
      <c r="EB37" s="14">
        <f t="shared" si="66"/>
        <v>-0.15406523225207627</v>
      </c>
      <c r="EC37" s="14">
        <f t="shared" si="67"/>
        <v>2.1084866273960012E-2</v>
      </c>
      <c r="ED37" s="14">
        <f t="shared" si="68"/>
        <v>-2.1386077785078816E-4</v>
      </c>
      <c r="EE37" s="14">
        <f t="shared" si="69"/>
        <v>1.8127710458200084E-2</v>
      </c>
      <c r="EF37" s="14">
        <f t="shared" si="70"/>
        <v>0.91472819862855703</v>
      </c>
      <c r="EG37" s="14">
        <f t="shared" si="71"/>
        <v>0.88381542273242397</v>
      </c>
      <c r="EH37" s="14">
        <f t="shared" si="72"/>
        <v>-1.387772811882737E-4</v>
      </c>
      <c r="EI37" s="14">
        <f t="shared" si="73"/>
        <v>-0.91018180523747139</v>
      </c>
      <c r="EJ37" s="14">
        <f t="shared" si="74"/>
        <v>0.88380172796858814</v>
      </c>
      <c r="EN37">
        <f t="shared" si="18"/>
        <v>1272.7764194899744</v>
      </c>
      <c r="EX37">
        <f t="shared" si="113"/>
        <v>4.0756116720546789</v>
      </c>
      <c r="EY37">
        <f t="shared" si="75"/>
        <v>6.0814049922030614E-2</v>
      </c>
      <c r="EZ37">
        <f t="shared" si="114"/>
        <v>1.1543566627628816</v>
      </c>
      <c r="FA37">
        <f t="shared" si="115"/>
        <v>1.4475850588880663E-2</v>
      </c>
    </row>
    <row r="38" spans="3:160">
      <c r="C38" s="4">
        <f t="shared" si="76"/>
        <v>1297.8027199406397</v>
      </c>
      <c r="D38" s="4">
        <f>Sheet8!J38</f>
        <v>1350.1801382967442</v>
      </c>
      <c r="E38" s="4">
        <f t="shared" si="19"/>
        <v>1350.2070904679422</v>
      </c>
      <c r="F38" s="4">
        <f t="shared" si="20"/>
        <v>-2.6952171197990538E-2</v>
      </c>
      <c r="G38" s="4">
        <f>Sheet9!D38</f>
        <v>1349.9997621719626</v>
      </c>
      <c r="H38" s="4">
        <f>Sheet9!F38</f>
        <v>-0.19999626357753186</v>
      </c>
      <c r="I38" s="4">
        <f t="shared" si="21"/>
        <v>0.95935142519056771</v>
      </c>
      <c r="J38" s="4">
        <f t="shared" si="22"/>
        <v>1350.2082324554542</v>
      </c>
      <c r="K38" s="4">
        <f t="shared" si="77"/>
        <v>1335.5082324554542</v>
      </c>
      <c r="L38" s="4">
        <f t="shared" si="23"/>
        <v>1323.9914291186919</v>
      </c>
      <c r="N38" s="4">
        <f t="shared" si="0"/>
        <v>1323.9914291186919</v>
      </c>
      <c r="R38">
        <f t="shared" si="24"/>
        <v>213.14152068266375</v>
      </c>
      <c r="T38">
        <f t="shared" si="25"/>
        <v>1.2097542681554672</v>
      </c>
      <c r="U38">
        <f t="shared" si="26"/>
        <v>1.1667812323990891E-2</v>
      </c>
      <c r="V38">
        <f t="shared" si="27"/>
        <v>120.97542681554671</v>
      </c>
      <c r="W38">
        <f t="shared" si="78"/>
        <v>679.27702156929479</v>
      </c>
      <c r="X38">
        <f t="shared" si="28"/>
        <v>43.005781922237922</v>
      </c>
      <c r="Y38">
        <f t="shared" si="79"/>
        <v>0.78868584793173369</v>
      </c>
      <c r="Z38">
        <f t="shared" si="29"/>
        <v>48.33</v>
      </c>
      <c r="AA38">
        <f t="shared" si="30"/>
        <v>1.0081285567962226</v>
      </c>
      <c r="AB38">
        <f t="shared" si="31"/>
        <v>48.722853149961438</v>
      </c>
      <c r="AC38">
        <f t="shared" si="32"/>
        <v>58.942679554877898</v>
      </c>
      <c r="AD38">
        <f t="shared" si="1"/>
        <v>1.2097542681554672</v>
      </c>
      <c r="AE38">
        <f t="shared" si="33"/>
        <v>48.722853149961438</v>
      </c>
      <c r="AJ38">
        <f t="shared" si="116"/>
        <v>0.5555021413488983</v>
      </c>
      <c r="AK38">
        <f t="shared" si="117"/>
        <v>0.74181095529049268</v>
      </c>
      <c r="AL38">
        <f t="shared" si="34"/>
        <v>1.9129181136536786</v>
      </c>
      <c r="AM38">
        <f t="shared" si="2"/>
        <v>0</v>
      </c>
      <c r="AN38">
        <f t="shared" si="3"/>
        <v>1.9129181136536786</v>
      </c>
      <c r="AO38">
        <f t="shared" si="80"/>
        <v>1.9129181136536786</v>
      </c>
      <c r="AP38">
        <f t="shared" si="4"/>
        <v>0</v>
      </c>
      <c r="AQ38">
        <f t="shared" si="5"/>
        <v>30</v>
      </c>
      <c r="AR38">
        <f t="shared" si="81"/>
        <v>30</v>
      </c>
      <c r="AT38">
        <f t="shared" si="82"/>
        <v>1.9849946463548604</v>
      </c>
      <c r="AV38">
        <f t="shared" si="35"/>
        <v>0.880433347402792</v>
      </c>
      <c r="AX38">
        <f t="shared" si="6"/>
        <v>0.36036680967728485</v>
      </c>
      <c r="AY38">
        <f t="shared" si="6"/>
        <v>2.2815222562939226E-2</v>
      </c>
      <c r="AZ38">
        <f t="shared" si="83"/>
        <v>0.38318203224022407</v>
      </c>
      <c r="BA38">
        <f t="shared" si="36"/>
        <v>0.94045852716644107</v>
      </c>
      <c r="BB38">
        <f t="shared" si="84"/>
        <v>5.9541472833558928E-2</v>
      </c>
      <c r="BC38">
        <f t="shared" si="7"/>
        <v>0.8756006723479095</v>
      </c>
      <c r="BD38">
        <f t="shared" si="85"/>
        <v>0.8756006723479095</v>
      </c>
      <c r="BE38">
        <f t="shared" si="86"/>
        <v>0.78840872544618368</v>
      </c>
      <c r="BF38">
        <f t="shared" si="87"/>
        <v>4.9915031180941059E-2</v>
      </c>
      <c r="BG38">
        <f t="shared" si="8"/>
        <v>25.673210784507969</v>
      </c>
      <c r="BH38">
        <f t="shared" si="88"/>
        <v>8.8826087204823961E-3</v>
      </c>
      <c r="BI38">
        <f t="shared" si="89"/>
        <v>2.1371149185971192E-3</v>
      </c>
      <c r="BJ38">
        <f t="shared" si="90"/>
        <v>0.91391000619323426</v>
      </c>
      <c r="BK38">
        <f t="shared" si="91"/>
        <v>2.3384303751076935E-3</v>
      </c>
      <c r="BL38">
        <f t="shared" si="37"/>
        <v>3.4525316161823231E-3</v>
      </c>
      <c r="BM38">
        <f t="shared" si="38"/>
        <v>5.9936992099348858</v>
      </c>
      <c r="BN38">
        <f t="shared" si="92"/>
        <v>5.7602684006223775E-4</v>
      </c>
      <c r="BO38">
        <f t="shared" si="93"/>
        <v>0.89381218094340409</v>
      </c>
      <c r="BP38">
        <f t="shared" si="94"/>
        <v>1.8716073342438204</v>
      </c>
      <c r="BQ38">
        <f t="shared" si="95"/>
        <v>0.69106001506247106</v>
      </c>
      <c r="BR38">
        <f t="shared" si="39"/>
        <v>7.9871005113185488E-6</v>
      </c>
      <c r="BS38">
        <f t="shared" si="96"/>
        <v>1.088041472794812</v>
      </c>
      <c r="BT38">
        <f t="shared" si="97"/>
        <v>0.99957326538059943</v>
      </c>
      <c r="BU38">
        <f t="shared" si="98"/>
        <v>1.0885059759781863</v>
      </c>
      <c r="BV38">
        <f t="shared" si="40"/>
        <v>0.75222295615507517</v>
      </c>
      <c r="BW38">
        <f t="shared" si="41"/>
        <v>0.75222295615507517</v>
      </c>
      <c r="BX38">
        <f t="shared" si="42"/>
        <v>0.75222295615507517</v>
      </c>
      <c r="BY38">
        <f t="shared" si="9"/>
        <v>17.558099148026454</v>
      </c>
      <c r="BZ38">
        <f t="shared" si="10"/>
        <v>9.7101705997872864E-2</v>
      </c>
      <c r="CA38">
        <f t="shared" si="11"/>
        <v>33279.347401801693</v>
      </c>
      <c r="CB38">
        <f t="shared" si="12"/>
        <v>0.57152032618334903</v>
      </c>
      <c r="CC38">
        <f t="shared" si="13"/>
        <v>7686.2950551098147</v>
      </c>
      <c r="CD38">
        <f t="shared" si="99"/>
        <v>1.6187778227438283E-4</v>
      </c>
      <c r="CE38">
        <f t="shared" si="100"/>
        <v>6.5638906180760966E-4</v>
      </c>
      <c r="CF38">
        <f t="shared" si="101"/>
        <v>-2.7015244474096463</v>
      </c>
      <c r="CG38">
        <f t="shared" si="102"/>
        <v>10.853160422518968</v>
      </c>
      <c r="CH38">
        <f t="shared" si="103"/>
        <v>8.4896063885485876E-3</v>
      </c>
      <c r="CI38">
        <f t="shared" si="14"/>
        <v>37.704989017239249</v>
      </c>
      <c r="CJ38" s="11">
        <f t="shared" si="15"/>
        <v>1939074928.0871897</v>
      </c>
      <c r="CK38" s="18">
        <f t="shared" si="43"/>
        <v>0.26202185263651245</v>
      </c>
      <c r="CL38" s="18">
        <f t="shared" si="16"/>
        <v>52.40437052730249</v>
      </c>
      <c r="CM38">
        <f t="shared" si="104"/>
        <v>4200</v>
      </c>
      <c r="CN38" s="4">
        <f t="shared" si="44"/>
        <v>1350.2070904679422</v>
      </c>
      <c r="CO38" s="11"/>
      <c r="CP38" s="11"/>
      <c r="CQ38" s="11"/>
      <c r="CR38" s="11"/>
      <c r="CS38" s="11"/>
      <c r="CT38" s="11"/>
      <c r="CU38" s="11"/>
      <c r="CV38" s="13">
        <f t="shared" si="17"/>
        <v>1.9849946463548604</v>
      </c>
      <c r="CW38" s="14">
        <v>0.8</v>
      </c>
      <c r="CX38" s="14">
        <f t="shared" si="105"/>
        <v>0.40412249876797141</v>
      </c>
      <c r="CY38" s="14">
        <f t="shared" si="45"/>
        <v>-0.17708324541682097</v>
      </c>
      <c r="CZ38" s="14">
        <f t="shared" si="106"/>
        <v>2.7855856111890759E-2</v>
      </c>
      <c r="DA38" s="14">
        <f t="shared" si="107"/>
        <v>-4.2903753708266356E-4</v>
      </c>
      <c r="DB38" s="14">
        <f t="shared" si="46"/>
        <v>2.4578438639601345E-2</v>
      </c>
      <c r="DC38" s="14">
        <f t="shared" si="47"/>
        <v>0.88891815601499391</v>
      </c>
      <c r="DD38" s="14">
        <f t="shared" si="48"/>
        <v>0.87304986858539457</v>
      </c>
      <c r="DE38" s="14">
        <f t="shared" si="49"/>
        <v>7.3049868585394528E-2</v>
      </c>
      <c r="DF38" s="14">
        <v>0.85</v>
      </c>
      <c r="DG38" s="14">
        <f t="shared" si="50"/>
        <v>0.38035058707573782</v>
      </c>
      <c r="DH38" s="14">
        <f t="shared" si="51"/>
        <v>-0.16666658392171385</v>
      </c>
      <c r="DI38" s="14">
        <f t="shared" si="52"/>
        <v>2.4675083614685241E-2</v>
      </c>
      <c r="DJ38" s="14">
        <f t="shared" si="53"/>
        <v>-3.1684772796414788E-4</v>
      </c>
      <c r="DK38" s="14">
        <f t="shared" si="54"/>
        <v>2.1510007974488887E-2</v>
      </c>
      <c r="DL38" s="14">
        <f t="shared" si="108"/>
        <v>0.9009508293214753</v>
      </c>
      <c r="DM38" s="14">
        <f t="shared" si="109"/>
        <v>0.87770480694426289</v>
      </c>
      <c r="DN38" s="14">
        <f t="shared" si="110"/>
        <v>2.7704806944262916E-2</v>
      </c>
      <c r="DO38" s="14">
        <f t="shared" si="111"/>
        <v>-0.90690123282263346</v>
      </c>
      <c r="DP38" s="14">
        <f t="shared" si="112"/>
        <v>0.88054886898547335</v>
      </c>
      <c r="DQ38" s="14">
        <f t="shared" si="55"/>
        <v>0.85</v>
      </c>
      <c r="DR38" s="14">
        <f t="shared" si="56"/>
        <v>0.38035058707573782</v>
      </c>
      <c r="DS38" s="14">
        <f t="shared" si="57"/>
        <v>-0.16666658392171385</v>
      </c>
      <c r="DT38" s="14">
        <f t="shared" si="58"/>
        <v>2.4675083614685241E-2</v>
      </c>
      <c r="DU38" s="14">
        <f t="shared" si="59"/>
        <v>-3.1684772796414788E-4</v>
      </c>
      <c r="DV38" s="14">
        <f t="shared" si="60"/>
        <v>2.1510007974488883E-2</v>
      </c>
      <c r="DW38" s="14">
        <f t="shared" si="61"/>
        <v>0.9009508293214753</v>
      </c>
      <c r="DX38" s="14">
        <f t="shared" si="62"/>
        <v>0.87770480694426289</v>
      </c>
      <c r="DY38" s="14">
        <f t="shared" si="63"/>
        <v>2.7704806944262916E-2</v>
      </c>
      <c r="DZ38" s="14">
        <f t="shared" si="64"/>
        <v>0.88054886898547335</v>
      </c>
      <c r="EA38" s="14">
        <f t="shared" si="65"/>
        <v>0.3671550897417718</v>
      </c>
      <c r="EB38" s="14">
        <f t="shared" si="66"/>
        <v>-0.16088442257234206</v>
      </c>
      <c r="EC38" s="14">
        <f t="shared" si="67"/>
        <v>2.2992677997794728E-2</v>
      </c>
      <c r="ED38" s="14">
        <f t="shared" si="68"/>
        <v>-2.6556932387429669E-4</v>
      </c>
      <c r="EE38" s="14">
        <f t="shared" si="69"/>
        <v>1.9914324950805234E-2</v>
      </c>
      <c r="EF38" s="14">
        <f t="shared" si="70"/>
        <v>0.90738098994008987</v>
      </c>
      <c r="EG38" s="14">
        <f t="shared" si="71"/>
        <v>0.88044370463717725</v>
      </c>
      <c r="EH38" s="14">
        <f t="shared" si="72"/>
        <v>-1.051643482961051E-4</v>
      </c>
      <c r="EI38" s="14">
        <f t="shared" si="73"/>
        <v>-0.91034372846285216</v>
      </c>
      <c r="EJ38" s="14">
        <f t="shared" si="74"/>
        <v>0.880433347402792</v>
      </c>
      <c r="EN38">
        <f t="shared" si="18"/>
        <v>1323.9914291186919</v>
      </c>
      <c r="EX38">
        <f t="shared" si="113"/>
        <v>4.2560052057350388</v>
      </c>
      <c r="EY38">
        <f t="shared" si="75"/>
        <v>6.3505783640939673E-2</v>
      </c>
      <c r="EZ38">
        <f t="shared" si="114"/>
        <v>1.1638718980567748</v>
      </c>
      <c r="FA38">
        <f t="shared" si="115"/>
        <v>1.4595173436728025E-2</v>
      </c>
    </row>
    <row r="39" spans="3:160">
      <c r="C39" s="4">
        <f t="shared" si="76"/>
        <v>1350.2070904679422</v>
      </c>
      <c r="D39" s="4">
        <f>Sheet8!J39</f>
        <v>1405.5252236234257</v>
      </c>
      <c r="E39" s="4">
        <f t="shared" si="19"/>
        <v>1405.5480170766973</v>
      </c>
      <c r="F39" s="4">
        <f t="shared" si="20"/>
        <v>-2.2793453271560793E-2</v>
      </c>
      <c r="G39" s="4">
        <f>Sheet9!D39</f>
        <v>1404.9934901263348</v>
      </c>
      <c r="H39" s="4">
        <f>Sheet9!F39</f>
        <v>-0.53071447207935307</v>
      </c>
      <c r="I39" s="4">
        <f t="shared" si="21"/>
        <v>0.95521726877573643</v>
      </c>
      <c r="J39" s="4">
        <f t="shared" si="22"/>
        <v>1405.5490856849867</v>
      </c>
      <c r="K39" s="4">
        <f t="shared" si="77"/>
        <v>1390.8490856849867</v>
      </c>
      <c r="L39" s="4">
        <f t="shared" si="23"/>
        <v>1377.8661570456838</v>
      </c>
      <c r="N39" s="4">
        <f t="shared" si="0"/>
        <v>1377.8661570456838</v>
      </c>
      <c r="R39">
        <f t="shared" si="24"/>
        <v>222.64501599146905</v>
      </c>
      <c r="T39">
        <f t="shared" si="25"/>
        <v>1.2083405466657258</v>
      </c>
      <c r="U39">
        <f t="shared" si="26"/>
        <v>1.1168421981802078E-2</v>
      </c>
      <c r="V39">
        <f t="shared" si="27"/>
        <v>120.83405466657257</v>
      </c>
      <c r="W39">
        <f t="shared" si="78"/>
        <v>678.48321695280504</v>
      </c>
      <c r="X39">
        <f t="shared" si="28"/>
        <v>30.551200471272139</v>
      </c>
      <c r="Y39">
        <f t="shared" si="79"/>
        <v>0.78773549840085311</v>
      </c>
      <c r="Z39">
        <f t="shared" si="29"/>
        <v>48.33</v>
      </c>
      <c r="AA39">
        <f t="shared" si="30"/>
        <v>1.0069504555547715</v>
      </c>
      <c r="AB39">
        <f t="shared" si="31"/>
        <v>48.665915516962102</v>
      </c>
      <c r="AC39">
        <f t="shared" si="32"/>
        <v>58.804998959754009</v>
      </c>
      <c r="AD39">
        <f t="shared" si="1"/>
        <v>1.2083405466657258</v>
      </c>
      <c r="AE39">
        <f t="shared" si="33"/>
        <v>48.665915516962102</v>
      </c>
      <c r="AJ39">
        <f t="shared" si="116"/>
        <v>0.54701447733958153</v>
      </c>
      <c r="AK39">
        <f t="shared" si="117"/>
        <v>0.73536182845514841</v>
      </c>
      <c r="AL39">
        <f t="shared" si="34"/>
        <v>1.8635490182188099</v>
      </c>
      <c r="AM39">
        <f t="shared" si="2"/>
        <v>0</v>
      </c>
      <c r="AN39">
        <f t="shared" si="3"/>
        <v>1.8635490182188099</v>
      </c>
      <c r="AO39">
        <f t="shared" si="80"/>
        <v>1.8635490182188099</v>
      </c>
      <c r="AP39">
        <f t="shared" si="4"/>
        <v>0</v>
      </c>
      <c r="AQ39">
        <f t="shared" si="5"/>
        <v>30</v>
      </c>
      <c r="AR39">
        <f t="shared" si="81"/>
        <v>30</v>
      </c>
      <c r="AT39">
        <f t="shared" si="82"/>
        <v>2.0657663523923295</v>
      </c>
      <c r="AV39">
        <f t="shared" si="35"/>
        <v>0.87704266934515951</v>
      </c>
      <c r="AX39">
        <f t="shared" si="6"/>
        <v>0.35994568423351425</v>
      </c>
      <c r="AY39">
        <f t="shared" si="6"/>
        <v>1.6207877340247083E-2</v>
      </c>
      <c r="AZ39">
        <f t="shared" si="83"/>
        <v>0.37615356157376134</v>
      </c>
      <c r="BA39">
        <f t="shared" si="36"/>
        <v>0.95691154093440955</v>
      </c>
      <c r="BB39">
        <f t="shared" si="84"/>
        <v>4.3088459065590445E-2</v>
      </c>
      <c r="BC39">
        <f t="shared" si="7"/>
        <v>0.8827031092919404</v>
      </c>
      <c r="BD39">
        <f t="shared" si="85"/>
        <v>0.8827031092919404</v>
      </c>
      <c r="BE39">
        <f t="shared" si="86"/>
        <v>0.78725722351980509</v>
      </c>
      <c r="BF39">
        <f t="shared" si="87"/>
        <v>3.5449149893833985E-2</v>
      </c>
      <c r="BG39">
        <f t="shared" si="8"/>
        <v>25.658205514227269</v>
      </c>
      <c r="BH39">
        <f t="shared" si="88"/>
        <v>8.655893943900414E-3</v>
      </c>
      <c r="BI39">
        <f t="shared" si="89"/>
        <v>2.1321944469036547E-3</v>
      </c>
      <c r="BJ39">
        <f t="shared" si="90"/>
        <v>0.91603130962901103</v>
      </c>
      <c r="BK39">
        <f t="shared" si="91"/>
        <v>2.3276436345469292E-3</v>
      </c>
      <c r="BL39">
        <f t="shared" si="37"/>
        <v>3.4315864379067251E-3</v>
      </c>
      <c r="BM39">
        <f t="shared" si="38"/>
        <v>4.9201842011539654</v>
      </c>
      <c r="BN39">
        <f t="shared" si="92"/>
        <v>6.9745080623239493E-4</v>
      </c>
      <c r="BO39">
        <f t="shared" si="93"/>
        <v>1.1430116491429789</v>
      </c>
      <c r="BP39">
        <f t="shared" si="94"/>
        <v>2.116495618811105</v>
      </c>
      <c r="BQ39">
        <f t="shared" si="95"/>
        <v>0.73488036094944564</v>
      </c>
      <c r="BR39">
        <f t="shared" si="39"/>
        <v>5.6239327532240497E-6</v>
      </c>
      <c r="BS39">
        <f t="shared" si="96"/>
        <v>1.0882066949184952</v>
      </c>
      <c r="BT39">
        <f t="shared" si="97"/>
        <v>0.99969950448002554</v>
      </c>
      <c r="BU39">
        <f t="shared" si="98"/>
        <v>1.0885337944470674</v>
      </c>
      <c r="BV39">
        <f t="shared" si="40"/>
        <v>0.7999421077689306</v>
      </c>
      <c r="BW39">
        <f t="shared" si="41"/>
        <v>0.7999421077689306</v>
      </c>
      <c r="BX39">
        <f t="shared" si="42"/>
        <v>0.7999421077689306</v>
      </c>
      <c r="BY39">
        <f t="shared" si="9"/>
        <v>17.517086259603321</v>
      </c>
      <c r="BZ39">
        <f t="shared" si="10"/>
        <v>7.2067975207910889E-2</v>
      </c>
      <c r="CA39">
        <f t="shared" si="11"/>
        <v>33154.852166449782</v>
      </c>
      <c r="CB39">
        <f t="shared" si="12"/>
        <v>0.7075465984818452</v>
      </c>
      <c r="CC39">
        <f t="shared" si="13"/>
        <v>6185.3742147326084</v>
      </c>
      <c r="CD39">
        <f t="shared" si="99"/>
        <v>1.6187778227438283E-4</v>
      </c>
      <c r="CE39">
        <f t="shared" si="100"/>
        <v>8.1566608985162304E-4</v>
      </c>
      <c r="CF39">
        <f t="shared" si="101"/>
        <v>-2.6204437751273337</v>
      </c>
      <c r="CG39">
        <f t="shared" si="102"/>
        <v>10.55362884362566</v>
      </c>
      <c r="CH39">
        <f t="shared" si="103"/>
        <v>8.9783465989954105E-3</v>
      </c>
      <c r="CI39">
        <f t="shared" si="14"/>
        <v>39.819468115709547</v>
      </c>
      <c r="CJ39" s="11">
        <f t="shared" si="15"/>
        <v>1927309027.499562</v>
      </c>
      <c r="CK39" s="18">
        <f t="shared" si="43"/>
        <v>0.27670463304377524</v>
      </c>
      <c r="CL39" s="18">
        <f t="shared" si="16"/>
        <v>55.340926608755048</v>
      </c>
      <c r="CM39">
        <f t="shared" si="104"/>
        <v>4400</v>
      </c>
      <c r="CN39" s="4">
        <f t="shared" si="44"/>
        <v>1405.5480170766973</v>
      </c>
      <c r="CO39" s="11"/>
      <c r="CP39" s="11"/>
      <c r="CQ39" s="11"/>
      <c r="CR39" s="11"/>
      <c r="CS39" s="11"/>
      <c r="CT39" s="11"/>
      <c r="CU39" s="11"/>
      <c r="CV39" s="13">
        <f t="shared" si="17"/>
        <v>2.0657663523923295</v>
      </c>
      <c r="CW39" s="14">
        <v>0.8</v>
      </c>
      <c r="CX39" s="14">
        <f t="shared" si="105"/>
        <v>0.42056670617858349</v>
      </c>
      <c r="CY39" s="14">
        <f t="shared" si="45"/>
        <v>-0.18428896552757001</v>
      </c>
      <c r="CZ39" s="14">
        <f t="shared" si="106"/>
        <v>3.0168952373959224E-2</v>
      </c>
      <c r="DA39" s="14">
        <f t="shared" si="107"/>
        <v>-5.2372654705242991E-4</v>
      </c>
      <c r="DB39" s="14">
        <f t="shared" si="46"/>
        <v>2.6852242857719106E-2</v>
      </c>
      <c r="DC39" s="14">
        <f t="shared" si="47"/>
        <v>0.88026889869818725</v>
      </c>
      <c r="DD39" s="14">
        <f t="shared" si="48"/>
        <v>0.87004090764138231</v>
      </c>
      <c r="DE39" s="14">
        <f t="shared" si="49"/>
        <v>7.0040907641382266E-2</v>
      </c>
      <c r="DF39" s="14">
        <v>0.85</v>
      </c>
      <c r="DG39" s="14">
        <f t="shared" si="50"/>
        <v>0.39582748816807861</v>
      </c>
      <c r="DH39" s="14">
        <f t="shared" si="51"/>
        <v>-0.17344843814359531</v>
      </c>
      <c r="DI39" s="14">
        <f t="shared" si="52"/>
        <v>2.6724054698040008E-2</v>
      </c>
      <c r="DJ39" s="14">
        <f t="shared" si="53"/>
        <v>-3.867763357873707E-4</v>
      </c>
      <c r="DK39" s="14">
        <f t="shared" si="54"/>
        <v>2.3478873094549584E-2</v>
      </c>
      <c r="DL39" s="14">
        <f t="shared" si="108"/>
        <v>0.89318116380334189</v>
      </c>
      <c r="DM39" s="14">
        <f t="shared" si="109"/>
        <v>0.8746332800856127</v>
      </c>
      <c r="DN39" s="14">
        <f t="shared" si="110"/>
        <v>2.4633280085612719E-2</v>
      </c>
      <c r="DO39" s="14">
        <f t="shared" si="111"/>
        <v>-0.90815255111539217</v>
      </c>
      <c r="DP39" s="14">
        <f t="shared" si="112"/>
        <v>0.87712460594352581</v>
      </c>
      <c r="DQ39" s="14">
        <f t="shared" si="55"/>
        <v>0.85</v>
      </c>
      <c r="DR39" s="14">
        <f t="shared" si="56"/>
        <v>0.39582748816807861</v>
      </c>
      <c r="DS39" s="14">
        <f t="shared" si="57"/>
        <v>-0.17344843814359531</v>
      </c>
      <c r="DT39" s="14">
        <f t="shared" si="58"/>
        <v>2.6724054698040008E-2</v>
      </c>
      <c r="DU39" s="14">
        <f t="shared" si="59"/>
        <v>-3.867763357873707E-4</v>
      </c>
      <c r="DV39" s="14">
        <f t="shared" si="60"/>
        <v>2.3478873094549581E-2</v>
      </c>
      <c r="DW39" s="14">
        <f t="shared" si="61"/>
        <v>0.89318116380334189</v>
      </c>
      <c r="DX39" s="14">
        <f t="shared" si="62"/>
        <v>0.8746332800856127</v>
      </c>
      <c r="DY39" s="14">
        <f t="shared" si="63"/>
        <v>2.4633280085612719E-2</v>
      </c>
      <c r="DZ39" s="14">
        <f t="shared" si="64"/>
        <v>0.87712460594352581</v>
      </c>
      <c r="EA39" s="14">
        <f t="shared" si="65"/>
        <v>0.38358673632344725</v>
      </c>
      <c r="EB39" s="14">
        <f t="shared" si="66"/>
        <v>-0.16808463862835521</v>
      </c>
      <c r="EC39" s="14">
        <f t="shared" si="67"/>
        <v>2.5096757516402137E-2</v>
      </c>
      <c r="ED39" s="14">
        <f t="shared" si="68"/>
        <v>-3.3055828842386465E-4</v>
      </c>
      <c r="EE39" s="14">
        <f t="shared" si="69"/>
        <v>2.1912906523719525E-2</v>
      </c>
      <c r="EF39" s="14">
        <f t="shared" si="70"/>
        <v>0.89934634445538353</v>
      </c>
      <c r="EG39" s="14">
        <f t="shared" si="71"/>
        <v>0.8770499695549705</v>
      </c>
      <c r="EH39" s="14">
        <f t="shared" si="72"/>
        <v>-7.4636388555315847E-5</v>
      </c>
      <c r="EI39" s="14">
        <f t="shared" si="73"/>
        <v>-0.91090416301754151</v>
      </c>
      <c r="EJ39" s="14">
        <f t="shared" si="74"/>
        <v>0.87704266934515951</v>
      </c>
      <c r="EN39">
        <f t="shared" si="18"/>
        <v>1377.8661570456838</v>
      </c>
      <c r="EX39">
        <f t="shared" si="113"/>
        <v>4.4464783200791569</v>
      </c>
      <c r="EY39">
        <f t="shared" si="75"/>
        <v>6.6347919353709428E-2</v>
      </c>
      <c r="EZ39">
        <f t="shared" si="114"/>
        <v>1.1741306255683777</v>
      </c>
      <c r="FA39">
        <f t="shared" si="115"/>
        <v>1.4723819817418172E-2</v>
      </c>
    </row>
    <row r="40" spans="3:160">
      <c r="C40" s="4">
        <f t="shared" si="76"/>
        <v>1405.5480170766973</v>
      </c>
      <c r="D40" s="4">
        <f>Sheet8!J40</f>
        <v>1464.9834363897166</v>
      </c>
      <c r="E40" s="4">
        <f t="shared" si="19"/>
        <v>1465.0059835050374</v>
      </c>
      <c r="F40" s="4">
        <f t="shared" si="20"/>
        <v>-2.2547115320776356E-2</v>
      </c>
      <c r="G40" s="4">
        <f>Sheet9!D40</f>
        <v>1463.1489444066819</v>
      </c>
      <c r="H40" s="4">
        <f>Sheet9!F40</f>
        <v>-1.75448748533654</v>
      </c>
      <c r="I40" s="4">
        <f t="shared" si="21"/>
        <v>0.9440980860274536</v>
      </c>
      <c r="J40" s="4">
        <f t="shared" si="22"/>
        <v>1465.0073185643068</v>
      </c>
      <c r="K40" s="4">
        <f t="shared" si="77"/>
        <v>1450.3073185643068</v>
      </c>
      <c r="L40" s="4">
        <f t="shared" si="23"/>
        <v>1435.265726733207</v>
      </c>
      <c r="N40" s="4">
        <f t="shared" si="0"/>
        <v>1435.265726733207</v>
      </c>
      <c r="R40">
        <f t="shared" si="24"/>
        <v>232.80865276629643</v>
      </c>
      <c r="T40">
        <f t="shared" si="25"/>
        <v>1.206836147849073</v>
      </c>
      <c r="U40">
        <f t="shared" si="26"/>
        <v>1.0679775849189211E-2</v>
      </c>
      <c r="V40">
        <f t="shared" si="27"/>
        <v>120.68361478490731</v>
      </c>
      <c r="W40">
        <f t="shared" si="78"/>
        <v>677.63849701725451</v>
      </c>
      <c r="X40">
        <f t="shared" si="28"/>
        <v>18.359973500153309</v>
      </c>
      <c r="Y40">
        <f t="shared" si="79"/>
        <v>0.78671913472337041</v>
      </c>
      <c r="Z40">
        <f t="shared" si="29"/>
        <v>48.33</v>
      </c>
      <c r="AA40">
        <f t="shared" si="30"/>
        <v>1.0056967898742275</v>
      </c>
      <c r="AB40">
        <f t="shared" si="31"/>
        <v>48.605325854621412</v>
      </c>
      <c r="AC40">
        <f t="shared" si="32"/>
        <v>58.65866421934026</v>
      </c>
      <c r="AD40">
        <f t="shared" si="1"/>
        <v>1.206836147849073</v>
      </c>
      <c r="AE40">
        <f t="shared" si="33"/>
        <v>48.605325854621412</v>
      </c>
      <c r="AJ40">
        <f t="shared" si="116"/>
        <v>0.5383465716713024</v>
      </c>
      <c r="AK40">
        <f t="shared" si="117"/>
        <v>0.72870385935852922</v>
      </c>
      <c r="AL40">
        <f t="shared" si="34"/>
        <v>1.8137779805148304</v>
      </c>
      <c r="AM40">
        <f t="shared" si="2"/>
        <v>0</v>
      </c>
      <c r="AN40">
        <f t="shared" si="3"/>
        <v>1.8137779805148304</v>
      </c>
      <c r="AO40">
        <f t="shared" si="80"/>
        <v>1.8137779805148304</v>
      </c>
      <c r="AP40">
        <f t="shared" si="4"/>
        <v>0</v>
      </c>
      <c r="AQ40">
        <f t="shared" si="5"/>
        <v>30</v>
      </c>
      <c r="AR40">
        <f t="shared" si="81"/>
        <v>30</v>
      </c>
      <c r="AT40">
        <f t="shared" si="82"/>
        <v>2.1518226787604302</v>
      </c>
      <c r="AV40">
        <f t="shared" si="35"/>
        <v>0.8736074458870573</v>
      </c>
      <c r="AX40">
        <f t="shared" si="6"/>
        <v>0.3594975474372159</v>
      </c>
      <c r="AY40">
        <f t="shared" si="6"/>
        <v>9.7402456816873088E-3</v>
      </c>
      <c r="AZ40">
        <f t="shared" si="83"/>
        <v>0.3692377931189032</v>
      </c>
      <c r="BA40">
        <f t="shared" si="36"/>
        <v>0.97362066976023032</v>
      </c>
      <c r="BB40">
        <f t="shared" si="84"/>
        <v>2.6379330239769683E-2</v>
      </c>
      <c r="BC40">
        <f t="shared" si="7"/>
        <v>0.88956332209817324</v>
      </c>
      <c r="BD40">
        <f t="shared" si="85"/>
        <v>0.88956332209817324</v>
      </c>
      <c r="BE40">
        <f t="shared" si="86"/>
        <v>0.78603223311330639</v>
      </c>
      <c r="BF40">
        <f t="shared" si="87"/>
        <v>2.1296799154341978E-2</v>
      </c>
      <c r="BG40">
        <f t="shared" si="8"/>
        <v>25.642228149225698</v>
      </c>
      <c r="BH40">
        <f t="shared" si="88"/>
        <v>8.4273395130809951E-3</v>
      </c>
      <c r="BI40">
        <f t="shared" si="89"/>
        <v>2.1271784319904911E-3</v>
      </c>
      <c r="BJ40">
        <f t="shared" si="90"/>
        <v>0.91817409960043517</v>
      </c>
      <c r="BK40">
        <f t="shared" si="91"/>
        <v>2.3167484607942899E-3</v>
      </c>
      <c r="BL40">
        <f t="shared" si="37"/>
        <v>3.4102093233137109E-3</v>
      </c>
      <c r="BM40">
        <f t="shared" si="38"/>
        <v>3.6683286369121557</v>
      </c>
      <c r="BN40">
        <f t="shared" si="92"/>
        <v>9.2963571720342951E-4</v>
      </c>
      <c r="BO40">
        <f t="shared" si="93"/>
        <v>1.6794198029110596</v>
      </c>
      <c r="BP40">
        <f t="shared" si="94"/>
        <v>2.6440577202317126</v>
      </c>
      <c r="BQ40">
        <f t="shared" si="95"/>
        <v>0.79697402872023682</v>
      </c>
      <c r="BR40">
        <f t="shared" si="39"/>
        <v>3.3489710655608015E-6</v>
      </c>
      <c r="BS40">
        <f t="shared" si="96"/>
        <v>1.0883657746968507</v>
      </c>
      <c r="BT40">
        <f t="shared" si="97"/>
        <v>0.99982104767562707</v>
      </c>
      <c r="BU40">
        <f t="shared" si="98"/>
        <v>1.0885605751419931</v>
      </c>
      <c r="BV40">
        <f t="shared" si="40"/>
        <v>0.86755450707693238</v>
      </c>
      <c r="BW40">
        <f t="shared" si="41"/>
        <v>0.86755450707693238</v>
      </c>
      <c r="BX40">
        <f t="shared" si="42"/>
        <v>0.86755450707693238</v>
      </c>
      <c r="BY40">
        <f t="shared" si="9"/>
        <v>17.473495437123098</v>
      </c>
      <c r="BZ40">
        <f t="shared" si="10"/>
        <v>4.5292935944573363E-2</v>
      </c>
      <c r="CA40">
        <f t="shared" si="11"/>
        <v>33022.21533169764</v>
      </c>
      <c r="CB40">
        <f t="shared" si="12"/>
        <v>0.9599415782561711</v>
      </c>
      <c r="CC40">
        <f t="shared" si="13"/>
        <v>4540.8309448399159</v>
      </c>
      <c r="CD40">
        <f t="shared" si="99"/>
        <v>1.6187778227438283E-4</v>
      </c>
      <c r="CE40">
        <f t="shared" si="100"/>
        <v>1.1110741759133836E-3</v>
      </c>
      <c r="CF40">
        <f t="shared" si="101"/>
        <v>-2.5040415078564759</v>
      </c>
      <c r="CG40">
        <f t="shared" si="102"/>
        <v>10.124217127785355</v>
      </c>
      <c r="CH40">
        <f t="shared" si="103"/>
        <v>9.7561192195086549E-3</v>
      </c>
      <c r="CI40">
        <f t="shared" si="14"/>
        <v>42.783651845368361</v>
      </c>
      <c r="CJ40" s="11">
        <f t="shared" si="15"/>
        <v>1933605662.4931595</v>
      </c>
      <c r="CK40" s="18">
        <f t="shared" si="43"/>
        <v>0.29728983214170018</v>
      </c>
      <c r="CL40" s="18">
        <f t="shared" si="16"/>
        <v>59.457966428340036</v>
      </c>
      <c r="CM40">
        <f t="shared" si="104"/>
        <v>4600</v>
      </c>
      <c r="CN40" s="4">
        <f t="shared" si="44"/>
        <v>1465.0059835050374</v>
      </c>
      <c r="CO40" s="11"/>
      <c r="CP40" s="11"/>
      <c r="CQ40" s="11"/>
      <c r="CR40" s="11"/>
      <c r="CS40" s="11"/>
      <c r="CT40" s="11"/>
      <c r="CU40" s="11"/>
      <c r="CV40" s="13">
        <f t="shared" si="17"/>
        <v>2.1518226787604302</v>
      </c>
      <c r="CW40" s="14">
        <v>0.8</v>
      </c>
      <c r="CX40" s="14">
        <f t="shared" si="105"/>
        <v>0.43808680262344407</v>
      </c>
      <c r="CY40" s="14">
        <f t="shared" si="45"/>
        <v>-0.19196613160451476</v>
      </c>
      <c r="CZ40" s="14">
        <f t="shared" si="106"/>
        <v>3.2734882895374816E-2</v>
      </c>
      <c r="DA40" s="14">
        <f t="shared" si="107"/>
        <v>-6.4228975361994302E-4</v>
      </c>
      <c r="DB40" s="14">
        <f t="shared" si="46"/>
        <v>2.941636144942382E-2</v>
      </c>
      <c r="DC40" s="14">
        <f t="shared" si="47"/>
        <v>0.87077265382573255</v>
      </c>
      <c r="DD40" s="14">
        <f t="shared" si="48"/>
        <v>0.86702600416969178</v>
      </c>
      <c r="DE40" s="14">
        <f t="shared" si="49"/>
        <v>6.7026004169691733E-2</v>
      </c>
      <c r="DF40" s="14">
        <v>0.85</v>
      </c>
      <c r="DG40" s="14">
        <f t="shared" si="50"/>
        <v>0.41231699070441802</v>
      </c>
      <c r="DH40" s="14">
        <f t="shared" si="51"/>
        <v>-0.18067400621601393</v>
      </c>
      <c r="DI40" s="14">
        <f t="shared" si="52"/>
        <v>2.8996989692788779E-2</v>
      </c>
      <c r="DJ40" s="14">
        <f t="shared" si="53"/>
        <v>-4.7433623293880015E-4</v>
      </c>
      <c r="DK40" s="14">
        <f t="shared" si="54"/>
        <v>2.569572544016174E-2</v>
      </c>
      <c r="DL40" s="14">
        <f t="shared" si="108"/>
        <v>0.88464059668876371</v>
      </c>
      <c r="DM40" s="14">
        <f t="shared" si="109"/>
        <v>0.87152880159544899</v>
      </c>
      <c r="DN40" s="14">
        <f t="shared" si="110"/>
        <v>2.152880159544901E-2</v>
      </c>
      <c r="DO40" s="14">
        <f t="shared" si="111"/>
        <v>-0.90994405148485569</v>
      </c>
      <c r="DP40" s="14">
        <f t="shared" si="112"/>
        <v>0.873659478360585</v>
      </c>
      <c r="DQ40" s="14">
        <f t="shared" si="55"/>
        <v>0.85</v>
      </c>
      <c r="DR40" s="14">
        <f t="shared" si="56"/>
        <v>0.41231699070441802</v>
      </c>
      <c r="DS40" s="14">
        <f t="shared" si="57"/>
        <v>-0.18067400621601393</v>
      </c>
      <c r="DT40" s="14">
        <f t="shared" si="58"/>
        <v>2.8996989692788779E-2</v>
      </c>
      <c r="DU40" s="14">
        <f t="shared" si="59"/>
        <v>-4.7433623293880015E-4</v>
      </c>
      <c r="DV40" s="14">
        <f t="shared" si="60"/>
        <v>2.5695725440161743E-2</v>
      </c>
      <c r="DW40" s="14">
        <f t="shared" si="61"/>
        <v>0.88464059668876371</v>
      </c>
      <c r="DX40" s="14">
        <f t="shared" si="62"/>
        <v>0.87152880159544899</v>
      </c>
      <c r="DY40" s="14">
        <f t="shared" si="63"/>
        <v>2.152880159544901E-2</v>
      </c>
      <c r="DZ40" s="14">
        <f t="shared" si="64"/>
        <v>0.873659478360585</v>
      </c>
      <c r="EA40" s="14">
        <f t="shared" si="65"/>
        <v>0.40115107862895089</v>
      </c>
      <c r="EB40" s="14">
        <f t="shared" si="66"/>
        <v>-0.17578119288740521</v>
      </c>
      <c r="EC40" s="14">
        <f t="shared" si="67"/>
        <v>2.7447726634656791E-2</v>
      </c>
      <c r="ED40" s="14">
        <f t="shared" si="68"/>
        <v>-4.1349471591248119E-4</v>
      </c>
      <c r="EE40" s="14">
        <f t="shared" si="69"/>
        <v>2.4180947922899751E-2</v>
      </c>
      <c r="EF40" s="14">
        <f t="shared" si="70"/>
        <v>0.89045305299757516</v>
      </c>
      <c r="EG40" s="14">
        <f t="shared" si="71"/>
        <v>0.87361202736548549</v>
      </c>
      <c r="EH40" s="14">
        <f t="shared" si="72"/>
        <v>-4.7450995099507232E-5</v>
      </c>
      <c r="EI40" s="14">
        <f t="shared" si="73"/>
        <v>-0.91194963226632231</v>
      </c>
      <c r="EJ40" s="14">
        <f t="shared" si="74"/>
        <v>0.8736074458870573</v>
      </c>
      <c r="EN40">
        <f t="shared" si="18"/>
        <v>1435.265726733207</v>
      </c>
      <c r="EX40">
        <f t="shared" si="113"/>
        <v>4.650081468656265</v>
      </c>
      <c r="EY40">
        <f t="shared" si="75"/>
        <v>6.938597426133232E-2</v>
      </c>
      <c r="EZ40">
        <f t="shared" si="114"/>
        <v>1.1853372944816731</v>
      </c>
      <c r="FA40">
        <f t="shared" si="115"/>
        <v>1.4864353562335137E-2</v>
      </c>
    </row>
    <row r="41" spans="3:160">
      <c r="C41" s="4">
        <f t="shared" si="76"/>
        <v>1465.0059835050374</v>
      </c>
      <c r="D41" s="4">
        <f>Sheet8!J41</f>
        <v>1531.4558634197435</v>
      </c>
      <c r="E41" s="4">
        <f t="shared" si="19"/>
        <v>1531.519608597557</v>
      </c>
      <c r="F41" s="4">
        <f t="shared" si="20"/>
        <v>-6.3745177813416376E-2</v>
      </c>
      <c r="G41" s="4">
        <f>Sheet9!D41</f>
        <v>1530.7175453528941</v>
      </c>
      <c r="H41" s="4">
        <f>Sheet9!F41</f>
        <v>-0.6355704379452618</v>
      </c>
      <c r="I41" s="4">
        <f t="shared" si="21"/>
        <v>0.77449717920622696</v>
      </c>
      <c r="J41" s="4">
        <f t="shared" si="22"/>
        <v>1531.5381686618089</v>
      </c>
      <c r="K41" s="4">
        <f t="shared" si="77"/>
        <v>1516.8381686618088</v>
      </c>
      <c r="L41" s="4">
        <f t="shared" si="23"/>
        <v>1498.2309234623904</v>
      </c>
      <c r="N41" s="4">
        <f t="shared" si="0"/>
        <v>1498.2309234623904</v>
      </c>
      <c r="R41">
        <f t="shared" si="24"/>
        <v>244.0016323034211</v>
      </c>
      <c r="T41">
        <f t="shared" si="25"/>
        <v>1.2051880323343047</v>
      </c>
      <c r="U41">
        <f t="shared" si="26"/>
        <v>1.0189347217969031E-2</v>
      </c>
      <c r="V41">
        <f t="shared" si="27"/>
        <v>120.51880323343048</v>
      </c>
      <c r="W41">
        <f t="shared" si="78"/>
        <v>676.71308015571219</v>
      </c>
      <c r="X41">
        <f t="shared" si="28"/>
        <v>6.1119451201491479</v>
      </c>
      <c r="Y41">
        <f t="shared" si="79"/>
        <v>0.78559983676965794</v>
      </c>
      <c r="Z41">
        <f t="shared" si="29"/>
        <v>48.33</v>
      </c>
      <c r="AA41">
        <f t="shared" si="30"/>
        <v>1.0043233602785873</v>
      </c>
      <c r="AB41">
        <f t="shared" si="31"/>
        <v>48.538948002264121</v>
      </c>
      <c r="AC41">
        <f t="shared" si="32"/>
        <v>58.498559234425827</v>
      </c>
      <c r="AD41">
        <f t="shared" si="1"/>
        <v>1.2051880323343047</v>
      </c>
      <c r="AE41">
        <f t="shared" si="33"/>
        <v>48.538948002264121</v>
      </c>
      <c r="AJ41">
        <f t="shared" si="116"/>
        <v>0.52925322877417036</v>
      </c>
      <c r="AK41">
        <f t="shared" si="117"/>
        <v>0.72163995137927606</v>
      </c>
      <c r="AL41">
        <f t="shared" si="34"/>
        <v>1.7622681668277658</v>
      </c>
      <c r="AM41">
        <f t="shared" si="2"/>
        <v>0</v>
      </c>
      <c r="AN41">
        <f t="shared" si="3"/>
        <v>1.7622681668277658</v>
      </c>
      <c r="AO41">
        <f t="shared" si="80"/>
        <v>1.7622681668277658</v>
      </c>
      <c r="AP41">
        <f t="shared" si="4"/>
        <v>0</v>
      </c>
      <c r="AQ41">
        <f t="shared" si="5"/>
        <v>30</v>
      </c>
      <c r="AR41">
        <f t="shared" si="81"/>
        <v>30</v>
      </c>
      <c r="AT41">
        <f t="shared" si="82"/>
        <v>2.2462232735568071</v>
      </c>
      <c r="AV41">
        <f t="shared" si="35"/>
        <v>0.87005557345586915</v>
      </c>
      <c r="AX41">
        <f t="shared" si="6"/>
        <v>0.35900659969214843</v>
      </c>
      <c r="AY41">
        <f t="shared" si="6"/>
        <v>3.2424800102650183E-3</v>
      </c>
      <c r="AZ41">
        <f t="shared" si="83"/>
        <v>0.36224907970241343</v>
      </c>
      <c r="BA41">
        <f t="shared" si="36"/>
        <v>0.99104903175205117</v>
      </c>
      <c r="BB41">
        <f t="shared" si="84"/>
        <v>8.9509682479488317E-3</v>
      </c>
      <c r="BC41">
        <f t="shared" si="7"/>
        <v>0.89636657414222731</v>
      </c>
      <c r="BD41">
        <f t="shared" si="85"/>
        <v>0.89636657414222731</v>
      </c>
      <c r="BE41">
        <f t="shared" si="86"/>
        <v>0.78469065631749746</v>
      </c>
      <c r="BF41">
        <f t="shared" si="87"/>
        <v>7.0871782567034202E-3</v>
      </c>
      <c r="BG41">
        <f t="shared" si="8"/>
        <v>25.624713015736337</v>
      </c>
      <c r="BH41">
        <f t="shared" si="88"/>
        <v>8.1908078288496899E-3</v>
      </c>
      <c r="BI41">
        <f t="shared" si="89"/>
        <v>2.121928163721711E-3</v>
      </c>
      <c r="BJ41">
        <f t="shared" si="90"/>
        <v>0.92039617639000915</v>
      </c>
      <c r="BK41">
        <f t="shared" si="91"/>
        <v>2.3054508679559789E-3</v>
      </c>
      <c r="BL41">
        <f t="shared" si="37"/>
        <v>3.3877874211473372E-3</v>
      </c>
      <c r="BM41">
        <f t="shared" si="38"/>
        <v>1.9472105931965611</v>
      </c>
      <c r="BN41">
        <f t="shared" si="92"/>
        <v>1.7398156280497171E-3</v>
      </c>
      <c r="BO41">
        <f t="shared" si="93"/>
        <v>4.167204499114181</v>
      </c>
      <c r="BP41">
        <f t="shared" si="94"/>
        <v>5.094780238841313</v>
      </c>
      <c r="BQ41">
        <f t="shared" si="95"/>
        <v>0.90439817818747892</v>
      </c>
      <c r="BR41">
        <f t="shared" si="39"/>
        <v>1.1040970115688758E-6</v>
      </c>
      <c r="BS41">
        <f t="shared" si="96"/>
        <v>1.0885227742407282</v>
      </c>
      <c r="BT41">
        <f t="shared" si="97"/>
        <v>0.99994099879569165</v>
      </c>
      <c r="BU41">
        <f t="shared" si="98"/>
        <v>1.0885870021848516</v>
      </c>
      <c r="BV41">
        <f t="shared" si="40"/>
        <v>0.98451610157454894</v>
      </c>
      <c r="BW41">
        <f t="shared" si="41"/>
        <v>0.98451610157454894</v>
      </c>
      <c r="BX41">
        <f t="shared" si="42"/>
        <v>0.98451610157454894</v>
      </c>
      <c r="BY41">
        <f t="shared" si="9"/>
        <v>17.425802674926842</v>
      </c>
      <c r="BZ41">
        <f t="shared" si="10"/>
        <v>1.5803983439715317E-2</v>
      </c>
      <c r="CA41">
        <f t="shared" si="11"/>
        <v>32876.730886754616</v>
      </c>
      <c r="CB41">
        <f t="shared" si="12"/>
        <v>1.6369323301395668</v>
      </c>
      <c r="CC41">
        <f t="shared" si="13"/>
        <v>2651.1349291278275</v>
      </c>
      <c r="CD41">
        <f t="shared" si="99"/>
        <v>1.6187778227438283E-4</v>
      </c>
      <c r="CE41">
        <f t="shared" si="100"/>
        <v>1.9030340344313498E-3</v>
      </c>
      <c r="CF41">
        <f t="shared" si="101"/>
        <v>-2.2991767577879609</v>
      </c>
      <c r="CG41">
        <f t="shared" si="102"/>
        <v>9.3728140763741976</v>
      </c>
      <c r="CH41">
        <f t="shared" si="103"/>
        <v>1.1383085437408567E-2</v>
      </c>
      <c r="CI41">
        <f t="shared" si="14"/>
        <v>47.86284503146647</v>
      </c>
      <c r="CJ41" s="11">
        <f t="shared" si="15"/>
        <v>1998918055.4949877</v>
      </c>
      <c r="CK41" s="18">
        <f t="shared" si="43"/>
        <v>0.33256812546259801</v>
      </c>
      <c r="CL41" s="18">
        <f t="shared" si="16"/>
        <v>66.513625092519604</v>
      </c>
      <c r="CM41">
        <f t="shared" si="104"/>
        <v>4800</v>
      </c>
      <c r="CN41" s="4">
        <f t="shared" si="44"/>
        <v>1531.519608597557</v>
      </c>
      <c r="CO41" s="11"/>
      <c r="CP41" s="11"/>
      <c r="CQ41" s="11"/>
      <c r="CR41" s="11"/>
      <c r="CS41" s="11"/>
      <c r="CT41" s="11"/>
      <c r="CU41" s="11"/>
      <c r="CV41" s="13">
        <f t="shared" si="17"/>
        <v>2.2462232735568071</v>
      </c>
      <c r="CW41" s="14">
        <v>0.8</v>
      </c>
      <c r="CX41" s="14">
        <f t="shared" si="105"/>
        <v>0.45730569791081932</v>
      </c>
      <c r="CY41" s="14">
        <f t="shared" si="45"/>
        <v>-0.20038769774149071</v>
      </c>
      <c r="CZ41" s="14">
        <f t="shared" si="106"/>
        <v>3.5670046572064046E-2</v>
      </c>
      <c r="DA41" s="14">
        <f t="shared" si="107"/>
        <v>-7.9609190098446777E-4</v>
      </c>
      <c r="DB41" s="14">
        <f t="shared" si="46"/>
        <v>3.2403331431893959E-2</v>
      </c>
      <c r="DC41" s="14">
        <f t="shared" si="47"/>
        <v>0.86003546736114322</v>
      </c>
      <c r="DD41" s="14">
        <f t="shared" si="48"/>
        <v>0.86394645502364487</v>
      </c>
      <c r="DE41" s="14">
        <f t="shared" si="49"/>
        <v>6.3946455023644821E-2</v>
      </c>
      <c r="DF41" s="14">
        <v>0.85</v>
      </c>
      <c r="DG41" s="14">
        <f t="shared" si="50"/>
        <v>0.43040536273959468</v>
      </c>
      <c r="DH41" s="14">
        <f t="shared" si="51"/>
        <v>-0.18860018610963833</v>
      </c>
      <c r="DI41" s="14">
        <f t="shared" si="52"/>
        <v>3.1596996271447735E-2</v>
      </c>
      <c r="DJ41" s="14">
        <f t="shared" si="53"/>
        <v>-5.8792037590172069E-4</v>
      </c>
      <c r="DK41" s="14">
        <f t="shared" si="54"/>
        <v>2.8273856107118123E-2</v>
      </c>
      <c r="DL41" s="14">
        <f t="shared" si="108"/>
        <v>0.87497114728967806</v>
      </c>
      <c r="DM41" s="14">
        <f t="shared" si="109"/>
        <v>0.86832353885405955</v>
      </c>
      <c r="DN41" s="14">
        <f t="shared" si="110"/>
        <v>1.8323538854059573E-2</v>
      </c>
      <c r="DO41" s="14">
        <f t="shared" si="111"/>
        <v>-0.91245832339170618</v>
      </c>
      <c r="DP41" s="14">
        <f t="shared" si="112"/>
        <v>0.87008150770760573</v>
      </c>
      <c r="DQ41" s="14">
        <f t="shared" si="55"/>
        <v>0.85</v>
      </c>
      <c r="DR41" s="14">
        <f t="shared" si="56"/>
        <v>0.43040536273959468</v>
      </c>
      <c r="DS41" s="14">
        <f t="shared" si="57"/>
        <v>-0.18860018610963833</v>
      </c>
      <c r="DT41" s="14">
        <f t="shared" si="58"/>
        <v>3.1596996271447735E-2</v>
      </c>
      <c r="DU41" s="14">
        <f t="shared" si="59"/>
        <v>-5.8792037590172069E-4</v>
      </c>
      <c r="DV41" s="14">
        <f t="shared" si="60"/>
        <v>2.8273856107118123E-2</v>
      </c>
      <c r="DW41" s="14">
        <f t="shared" si="61"/>
        <v>0.87497114728967806</v>
      </c>
      <c r="DX41" s="14">
        <f t="shared" si="62"/>
        <v>0.86832353885405955</v>
      </c>
      <c r="DY41" s="14">
        <f t="shared" si="63"/>
        <v>1.8323538854059573E-2</v>
      </c>
      <c r="DZ41" s="14">
        <f t="shared" si="64"/>
        <v>0.87008150770760573</v>
      </c>
      <c r="EA41" s="14">
        <f t="shared" si="65"/>
        <v>0.42047159385393917</v>
      </c>
      <c r="EB41" s="14">
        <f t="shared" si="66"/>
        <v>-0.18424728806794205</v>
      </c>
      <c r="EC41" s="14">
        <f t="shared" si="67"/>
        <v>3.0155308332790901E-2</v>
      </c>
      <c r="ED41" s="14">
        <f t="shared" si="68"/>
        <v>-5.2313460381127569E-4</v>
      </c>
      <c r="EE41" s="14">
        <f t="shared" si="69"/>
        <v>2.6838725894777416E-2</v>
      </c>
      <c r="EF41" s="14">
        <f t="shared" si="70"/>
        <v>0.88031966969807995</v>
      </c>
      <c r="EG41" s="14">
        <f t="shared" si="71"/>
        <v>0.87005781318346798</v>
      </c>
      <c r="EH41" s="14">
        <f t="shared" si="72"/>
        <v>-2.3694524137751749E-5</v>
      </c>
      <c r="EI41" s="14">
        <f t="shared" si="73"/>
        <v>-0.91363824097970592</v>
      </c>
      <c r="EJ41" s="14">
        <f t="shared" si="74"/>
        <v>0.87005557345586915</v>
      </c>
      <c r="EN41">
        <f t="shared" si="18"/>
        <v>1498.2309234623904</v>
      </c>
      <c r="EX41">
        <f t="shared" si="113"/>
        <v>4.8740419030134916</v>
      </c>
      <c r="EY41">
        <f t="shared" si="75"/>
        <v>7.2727789461477163E-2</v>
      </c>
      <c r="EZ41">
        <f t="shared" si="114"/>
        <v>1.1979524117167877</v>
      </c>
      <c r="FA41">
        <f t="shared" si="115"/>
        <v>1.502254951523903E-2</v>
      </c>
    </row>
    <row r="42" spans="3:160">
      <c r="C42" s="4">
        <f t="shared" si="76"/>
        <v>1531.519608597557</v>
      </c>
      <c r="D42" s="4">
        <f>Sheet8!J42</f>
        <v>1598.6403701671636</v>
      </c>
      <c r="E42" s="4">
        <f t="shared" si="19"/>
        <v>1598.8742497273422</v>
      </c>
      <c r="F42" s="4">
        <f t="shared" si="20"/>
        <v>-0.23387956017859324</v>
      </c>
      <c r="G42" s="4">
        <f>Sheet9!D42</f>
        <v>1598.8959872118244</v>
      </c>
      <c r="H42" s="4">
        <f>Sheet9!F42</f>
        <v>0.1882957779841945</v>
      </c>
      <c r="I42" s="4">
        <f t="shared" si="21"/>
        <v>1.6515930646294077</v>
      </c>
      <c r="J42" s="4">
        <f t="shared" si="22"/>
        <v>1598.781978633067</v>
      </c>
      <c r="K42" s="4">
        <f t="shared" si="77"/>
        <v>1584.0819786330669</v>
      </c>
      <c r="L42" s="4">
        <f t="shared" si="23"/>
        <v>1565.0799893823603</v>
      </c>
      <c r="N42" s="4">
        <f t="shared" si="0"/>
        <v>1565.0799893823603</v>
      </c>
      <c r="R42">
        <f t="shared" si="24"/>
        <v>255.93333618754966</v>
      </c>
      <c r="T42">
        <f t="shared" si="25"/>
        <v>1.2034407196614063</v>
      </c>
      <c r="U42">
        <f t="shared" si="26"/>
        <v>9.714709692916176E-3</v>
      </c>
      <c r="V42">
        <f t="shared" si="27"/>
        <v>120.34407196614063</v>
      </c>
      <c r="W42">
        <f t="shared" si="78"/>
        <v>675.73196408987963</v>
      </c>
      <c r="X42">
        <f t="shared" si="28"/>
        <v>-5.7640638572518954</v>
      </c>
      <c r="Y42">
        <f t="shared" si="79"/>
        <v>0.78440666638124512</v>
      </c>
      <c r="Z42">
        <f t="shared" si="29"/>
        <v>48.33</v>
      </c>
      <c r="AA42">
        <f t="shared" si="30"/>
        <v>1.0028672663845053</v>
      </c>
      <c r="AB42">
        <f t="shared" si="31"/>
        <v>48.468574984363137</v>
      </c>
      <c r="AC42">
        <f t="shared" si="32"/>
        <v>58.329056760144809</v>
      </c>
      <c r="AD42">
        <f t="shared" si="1"/>
        <v>1.2034407196614063</v>
      </c>
      <c r="AE42">
        <f t="shared" si="33"/>
        <v>48.468574984363137</v>
      </c>
      <c r="AJ42">
        <f t="shared" si="116"/>
        <v>0.52004067432277656</v>
      </c>
      <c r="AK42">
        <f t="shared" si="117"/>
        <v>0.71439960375385436</v>
      </c>
      <c r="AL42">
        <f t="shared" si="34"/>
        <v>1.7108202086594582</v>
      </c>
      <c r="AM42">
        <f t="shared" si="2"/>
        <v>0</v>
      </c>
      <c r="AN42">
        <f t="shared" si="3"/>
        <v>1.7108202086594582</v>
      </c>
      <c r="AO42">
        <f t="shared" si="80"/>
        <v>1.7108202086594582</v>
      </c>
      <c r="AP42">
        <f t="shared" si="4"/>
        <v>0</v>
      </c>
      <c r="AQ42">
        <f t="shared" si="5"/>
        <v>30</v>
      </c>
      <c r="AR42">
        <f t="shared" si="81"/>
        <v>30</v>
      </c>
      <c r="AT42">
        <f t="shared" si="82"/>
        <v>2.346446760693194</v>
      </c>
      <c r="AV42">
        <f t="shared" si="35"/>
        <v>0.86653925356445705</v>
      </c>
      <c r="AX42">
        <f t="shared" si="6"/>
        <v>0.35848610267054981</v>
      </c>
      <c r="AY42">
        <f t="shared" si="6"/>
        <v>-3.0579236998407905E-3</v>
      </c>
      <c r="AZ42">
        <f t="shared" si="83"/>
        <v>0.355428178970709</v>
      </c>
      <c r="BA42">
        <f t="shared" si="36"/>
        <v>1.0086034925781526</v>
      </c>
      <c r="BB42">
        <f t="shared" si="84"/>
        <v>-8.6034925781526272E-3</v>
      </c>
      <c r="BC42">
        <f t="shared" si="7"/>
        <v>0.90288111340711708</v>
      </c>
      <c r="BD42">
        <f t="shared" si="85"/>
        <v>0.90288111340711708</v>
      </c>
      <c r="BE42">
        <f t="shared" si="86"/>
        <v>0.78326883320858554</v>
      </c>
      <c r="BF42">
        <f t="shared" si="87"/>
        <v>-6.6813645231217061E-3</v>
      </c>
      <c r="BG42">
        <f t="shared" si="8"/>
        <v>25.606130593272024</v>
      </c>
      <c r="BH42">
        <f t="shared" si="88"/>
        <v>7.9545687382275559E-3</v>
      </c>
      <c r="BI42">
        <f t="shared" si="89"/>
        <v>2.1166239164667946E-3</v>
      </c>
      <c r="BJ42">
        <f t="shared" si="90"/>
        <v>0.92262004821187493</v>
      </c>
      <c r="BK42">
        <f t="shared" si="91"/>
        <v>2.2941447246556286E-3</v>
      </c>
      <c r="BL42">
        <f t="shared" si="37"/>
        <v>3.3650649897585668E-3</v>
      </c>
      <c r="BM42" t="e">
        <f t="shared" si="38"/>
        <v>#NUM!</v>
      </c>
      <c r="BN42" t="e">
        <f t="shared" si="92"/>
        <v>#NUM!</v>
      </c>
      <c r="BO42" t="e">
        <f t="shared" si="93"/>
        <v>#NUM!</v>
      </c>
      <c r="BP42" t="e">
        <f t="shared" si="94"/>
        <v>#NUM!</v>
      </c>
      <c r="BQ42" t="e">
        <f t="shared" si="95"/>
        <v>#NUM!</v>
      </c>
      <c r="BR42">
        <f t="shared" si="39"/>
        <v>-1.0309638172279221E-6</v>
      </c>
      <c r="BS42">
        <f t="shared" si="96"/>
        <v>1.0886721156165757</v>
      </c>
      <c r="BT42">
        <f t="shared" si="97"/>
        <v>1.0000550964228929</v>
      </c>
      <c r="BU42">
        <f t="shared" si="98"/>
        <v>1.0886121369819102</v>
      </c>
      <c r="BV42">
        <f t="shared" si="40"/>
        <v>1</v>
      </c>
      <c r="BW42">
        <f t="shared" si="41"/>
        <v>1</v>
      </c>
      <c r="BX42">
        <f t="shared" si="42"/>
        <v>1</v>
      </c>
      <c r="BY42">
        <f t="shared" si="9"/>
        <v>17.375310548139645</v>
      </c>
      <c r="BZ42">
        <f t="shared" si="10"/>
        <v>-1.5633012567444725E-2</v>
      </c>
      <c r="CA42">
        <f t="shared" si="11"/>
        <v>32722.297767452172</v>
      </c>
      <c r="CB42">
        <f t="shared" si="12"/>
        <v>1.7108202086594582</v>
      </c>
      <c r="CC42">
        <f t="shared" si="13"/>
        <v>2524.7207646022493</v>
      </c>
      <c r="CD42">
        <f t="shared" si="99"/>
        <v>1.6187778227438283E-4</v>
      </c>
      <c r="CE42">
        <f t="shared" si="100"/>
        <v>1.9983200006654335E-3</v>
      </c>
      <c r="CF42">
        <f t="shared" si="101"/>
        <v>-2.2804697127076037</v>
      </c>
      <c r="CG42">
        <f t="shared" si="102"/>
        <v>9.3046052369785954</v>
      </c>
      <c r="CH42">
        <f t="shared" si="103"/>
        <v>1.1550588063367267E-2</v>
      </c>
      <c r="CI42">
        <f t="shared" si="14"/>
        <v>48.468574984363137</v>
      </c>
      <c r="CJ42" s="11">
        <f t="shared" si="15"/>
        <v>1984210213.8712857</v>
      </c>
      <c r="CK42" s="18">
        <f t="shared" si="43"/>
        <v>0.33677320564892665</v>
      </c>
      <c r="CL42" s="18">
        <f t="shared" si="16"/>
        <v>67.354641129785335</v>
      </c>
      <c r="CM42">
        <f t="shared" si="104"/>
        <v>5000</v>
      </c>
      <c r="CN42" s="4">
        <f t="shared" si="44"/>
        <v>1598.8742497273422</v>
      </c>
      <c r="CO42" s="11"/>
      <c r="CP42" s="11"/>
      <c r="CQ42" s="11"/>
      <c r="CR42" s="11"/>
      <c r="CS42" s="11"/>
      <c r="CT42" s="11"/>
      <c r="CU42" s="11"/>
      <c r="CV42" s="13">
        <f t="shared" si="17"/>
        <v>2.346446760693194</v>
      </c>
      <c r="CW42" s="14">
        <v>0.8</v>
      </c>
      <c r="CX42" s="14">
        <f t="shared" si="105"/>
        <v>0.47771006833628771</v>
      </c>
      <c r="CY42" s="14">
        <f t="shared" si="45"/>
        <v>-0.20932872959852553</v>
      </c>
      <c r="CZ42" s="14">
        <f t="shared" si="106"/>
        <v>3.8924159231183336E-2</v>
      </c>
      <c r="DA42" s="14">
        <f t="shared" si="107"/>
        <v>-9.902665651342164E-4</v>
      </c>
      <c r="DB42" s="14">
        <f t="shared" si="46"/>
        <v>3.5782086271971311E-2</v>
      </c>
      <c r="DC42" s="14">
        <f t="shared" si="47"/>
        <v>0.84828621565975215</v>
      </c>
      <c r="DD42" s="14">
        <f t="shared" si="48"/>
        <v>0.86093914674985328</v>
      </c>
      <c r="DE42" s="14">
        <f t="shared" si="49"/>
        <v>6.0939146749853235E-2</v>
      </c>
      <c r="DF42" s="14">
        <v>0.85</v>
      </c>
      <c r="DG42" s="14">
        <f t="shared" si="50"/>
        <v>0.44960947608121204</v>
      </c>
      <c r="DH42" s="14">
        <f t="shared" si="51"/>
        <v>-0.19701527491625934</v>
      </c>
      <c r="DI42" s="14">
        <f t="shared" si="52"/>
        <v>3.4479532052536122E-2</v>
      </c>
      <c r="DJ42" s="14">
        <f t="shared" si="53"/>
        <v>-7.3131995250379233E-4</v>
      </c>
      <c r="DK42" s="14">
        <f t="shared" si="54"/>
        <v>3.1184873303583049E-2</v>
      </c>
      <c r="DL42" s="14">
        <f t="shared" si="108"/>
        <v>0.86437446199162427</v>
      </c>
      <c r="DM42" s="14">
        <f t="shared" si="109"/>
        <v>0.86515098517284206</v>
      </c>
      <c r="DN42" s="14">
        <f t="shared" si="110"/>
        <v>1.515098517284208E-2</v>
      </c>
      <c r="DO42" s="14">
        <f t="shared" si="111"/>
        <v>-0.91576323154022432</v>
      </c>
      <c r="DP42" s="14">
        <f t="shared" si="112"/>
        <v>0.86654465330231656</v>
      </c>
      <c r="DQ42" s="14">
        <f t="shared" si="55"/>
        <v>0.85</v>
      </c>
      <c r="DR42" s="14">
        <f t="shared" si="56"/>
        <v>0.44960947608121204</v>
      </c>
      <c r="DS42" s="14">
        <f t="shared" si="57"/>
        <v>-0.19701527491625934</v>
      </c>
      <c r="DT42" s="14">
        <f t="shared" si="58"/>
        <v>3.4479532052536122E-2</v>
      </c>
      <c r="DU42" s="14">
        <f t="shared" si="59"/>
        <v>-7.3131995250379233E-4</v>
      </c>
      <c r="DV42" s="14">
        <f t="shared" si="60"/>
        <v>3.1184873303583049E-2</v>
      </c>
      <c r="DW42" s="14">
        <f t="shared" si="61"/>
        <v>0.86437446199162427</v>
      </c>
      <c r="DX42" s="14">
        <f t="shared" si="62"/>
        <v>0.86515098517284206</v>
      </c>
      <c r="DY42" s="14">
        <f t="shared" si="63"/>
        <v>1.515098517284208E-2</v>
      </c>
      <c r="DZ42" s="14">
        <f t="shared" si="64"/>
        <v>0.86654465330231656</v>
      </c>
      <c r="EA42" s="14">
        <f t="shared" si="65"/>
        <v>0.44102522958583296</v>
      </c>
      <c r="EB42" s="14">
        <f t="shared" si="66"/>
        <v>-0.19325372678792194</v>
      </c>
      <c r="EC42" s="14">
        <f t="shared" si="67"/>
        <v>3.3175488052071191E-2</v>
      </c>
      <c r="ED42" s="14">
        <f t="shared" si="68"/>
        <v>-6.6412115756260591E-4</v>
      </c>
      <c r="EE42" s="14">
        <f t="shared" si="69"/>
        <v>2.9861075794166095E-2</v>
      </c>
      <c r="EF42" s="14">
        <f t="shared" si="70"/>
        <v>0.86915235618798325</v>
      </c>
      <c r="EG42" s="14">
        <f t="shared" si="71"/>
        <v>0.86653970680651926</v>
      </c>
      <c r="EH42" s="14">
        <f t="shared" si="72"/>
        <v>-4.9464957972977786E-6</v>
      </c>
      <c r="EI42" s="14">
        <f t="shared" si="73"/>
        <v>-0.91606221005049682</v>
      </c>
      <c r="EJ42" s="14">
        <f t="shared" si="74"/>
        <v>0.86653925356445705</v>
      </c>
      <c r="EN42">
        <f t="shared" si="18"/>
        <v>1565.0799893823603</v>
      </c>
      <c r="EX42">
        <f t="shared" si="113"/>
        <v>5.1122964802093165</v>
      </c>
      <c r="EY42">
        <f t="shared" si="75"/>
        <v>7.6282894048866512E-2</v>
      </c>
      <c r="EZ42">
        <f t="shared" si="114"/>
        <v>1.2117050332540797</v>
      </c>
      <c r="FA42">
        <f t="shared" si="115"/>
        <v>1.5195009986946947E-2</v>
      </c>
    </row>
    <row r="43" spans="3:160">
      <c r="C43" s="4">
        <f t="shared" si="76"/>
        <v>1598.8742497273422</v>
      </c>
      <c r="D43" s="4">
        <f>Sheet8!J43</f>
        <v>1666.7320987622215</v>
      </c>
      <c r="E43" s="4">
        <f t="shared" si="19"/>
        <v>1666.1294494702695</v>
      </c>
      <c r="F43" s="4">
        <f t="shared" si="20"/>
        <v>0.60264929195204786</v>
      </c>
      <c r="G43" s="4">
        <f>Sheet9!D43</f>
        <v>1667.0251965929697</v>
      </c>
      <c r="H43" s="4">
        <f>Sheet9!F43</f>
        <v>1.0623982419035656</v>
      </c>
      <c r="I43" s="4">
        <f t="shared" si="21"/>
        <v>1.5685853040194773</v>
      </c>
      <c r="J43" s="4">
        <f t="shared" si="22"/>
        <v>1666.3478995156727</v>
      </c>
      <c r="K43" s="4">
        <f t="shared" si="77"/>
        <v>1651.6478995156726</v>
      </c>
      <c r="L43" s="4">
        <f t="shared" si="23"/>
        <v>1632.803174244782</v>
      </c>
      <c r="N43" s="4">
        <f t="shared" si="0"/>
        <v>1632.803174244782</v>
      </c>
      <c r="R43">
        <f t="shared" si="24"/>
        <v>268.06985654290025</v>
      </c>
      <c r="T43">
        <f t="shared" si="25"/>
        <v>1.2016731423008034</v>
      </c>
      <c r="U43">
        <f t="shared" si="26"/>
        <v>9.276441643946122E-3</v>
      </c>
      <c r="V43">
        <f t="shared" si="27"/>
        <v>120.16731423008034</v>
      </c>
      <c r="W43">
        <f t="shared" si="78"/>
        <v>674.73946940190115</v>
      </c>
      <c r="X43">
        <f t="shared" si="28"/>
        <v>-16.762396973469222</v>
      </c>
      <c r="Y43">
        <f t="shared" si="79"/>
        <v>0.78319301434570998</v>
      </c>
      <c r="Z43">
        <f t="shared" si="29"/>
        <v>48.33</v>
      </c>
      <c r="AA43">
        <f t="shared" si="30"/>
        <v>1.0013942852506694</v>
      </c>
      <c r="AB43">
        <f t="shared" si="31"/>
        <v>48.397385806164849</v>
      </c>
      <c r="AC43">
        <f t="shared" si="32"/>
        <v>58.15783868083841</v>
      </c>
      <c r="AD43">
        <f t="shared" si="1"/>
        <v>1.2016731423008034</v>
      </c>
      <c r="AE43">
        <f t="shared" si="33"/>
        <v>48.397385806164849</v>
      </c>
      <c r="AJ43">
        <f t="shared" si="116"/>
        <v>0.51113791330129621</v>
      </c>
      <c r="AK43">
        <f t="shared" si="117"/>
        <v>0.70732138162348823</v>
      </c>
      <c r="AL43">
        <f t="shared" si="34"/>
        <v>1.6618089700575325</v>
      </c>
      <c r="AM43">
        <f t="shared" si="2"/>
        <v>0</v>
      </c>
      <c r="AN43">
        <f t="shared" si="3"/>
        <v>1.6618089700575325</v>
      </c>
      <c r="AO43">
        <f t="shared" si="80"/>
        <v>1.6618089700575325</v>
      </c>
      <c r="AP43">
        <f t="shared" si="4"/>
        <v>0</v>
      </c>
      <c r="AQ43">
        <f t="shared" si="5"/>
        <v>30</v>
      </c>
      <c r="AR43">
        <f t="shared" si="81"/>
        <v>30</v>
      </c>
      <c r="AT43">
        <f t="shared" si="82"/>
        <v>2.4479807709816823</v>
      </c>
      <c r="AV43">
        <f t="shared" si="35"/>
        <v>0.86325107499895781</v>
      </c>
      <c r="AX43">
        <f t="shared" si="6"/>
        <v>0.35795956911653359</v>
      </c>
      <c r="AY43">
        <f t="shared" si="6"/>
        <v>-8.8927069929702618E-3</v>
      </c>
      <c r="AZ43">
        <f t="shared" si="83"/>
        <v>0.3490668621235633</v>
      </c>
      <c r="BA43">
        <f t="shared" si="36"/>
        <v>1.0254756551191113</v>
      </c>
      <c r="BB43">
        <f t="shared" si="84"/>
        <v>-2.5475655119111318E-2</v>
      </c>
      <c r="BC43">
        <f t="shared" si="7"/>
        <v>0.90884511513100197</v>
      </c>
      <c r="BD43">
        <f t="shared" si="85"/>
        <v>0.90884511513100197</v>
      </c>
      <c r="BE43">
        <f t="shared" si="86"/>
        <v>0.78183104533708858</v>
      </c>
      <c r="BF43">
        <f t="shared" si="87"/>
        <v>-1.9422848288005855E-2</v>
      </c>
      <c r="BG43">
        <f t="shared" si="8"/>
        <v>25.587318927838151</v>
      </c>
      <c r="BH43">
        <f t="shared" si="88"/>
        <v>7.7295276167344716E-3</v>
      </c>
      <c r="BI43">
        <f t="shared" si="89"/>
        <v>2.1115145269844449E-3</v>
      </c>
      <c r="BJ43">
        <f t="shared" si="90"/>
        <v>0.92474270939781356</v>
      </c>
      <c r="BK43">
        <f t="shared" si="91"/>
        <v>2.2833535269063646E-3</v>
      </c>
      <c r="BL43">
        <f t="shared" si="37"/>
        <v>3.3430884552172854E-3</v>
      </c>
      <c r="BM43" t="e">
        <f t="shared" si="38"/>
        <v>#NUM!</v>
      </c>
      <c r="BN43" t="e">
        <f t="shared" si="92"/>
        <v>#NUM!</v>
      </c>
      <c r="BO43" t="e">
        <f t="shared" si="93"/>
        <v>#NUM!</v>
      </c>
      <c r="BP43" t="e">
        <f t="shared" si="94"/>
        <v>#NUM!</v>
      </c>
      <c r="BQ43" t="e">
        <f t="shared" si="95"/>
        <v>#NUM!</v>
      </c>
      <c r="BR43">
        <f t="shared" si="39"/>
        <v>-2.9691901142138134E-6</v>
      </c>
      <c r="BS43">
        <f t="shared" si="96"/>
        <v>1.0888077074118505</v>
      </c>
      <c r="BT43">
        <f t="shared" si="97"/>
        <v>1.0001586871991113</v>
      </c>
      <c r="BU43">
        <f t="shared" si="98"/>
        <v>1.0886349549799901</v>
      </c>
      <c r="BV43">
        <f t="shared" si="40"/>
        <v>1</v>
      </c>
      <c r="BW43">
        <f t="shared" si="41"/>
        <v>1</v>
      </c>
      <c r="BX43">
        <f t="shared" si="42"/>
        <v>1</v>
      </c>
      <c r="BY43">
        <f t="shared" si="9"/>
        <v>17.324307369541408</v>
      </c>
      <c r="BZ43">
        <f t="shared" si="10"/>
        <v>-4.761079658963998E-2</v>
      </c>
      <c r="CA43">
        <f t="shared" si="11"/>
        <v>32565.881972151157</v>
      </c>
      <c r="CB43">
        <f t="shared" si="12"/>
        <v>1.6618089700575325</v>
      </c>
      <c r="CC43">
        <f t="shared" si="13"/>
        <v>2586.7572613807297</v>
      </c>
      <c r="CD43">
        <f t="shared" si="99"/>
        <v>1.6187778227438283E-4</v>
      </c>
      <c r="CE43">
        <f t="shared" si="100"/>
        <v>1.9503956073972828E-3</v>
      </c>
      <c r="CF43">
        <f t="shared" si="101"/>
        <v>-2.2897661208021312</v>
      </c>
      <c r="CG43">
        <f t="shared" si="102"/>
        <v>9.3384913252593087</v>
      </c>
      <c r="CH43">
        <f t="shared" si="103"/>
        <v>1.1466914138043821E-2</v>
      </c>
      <c r="CI43">
        <f t="shared" si="14"/>
        <v>48.397385806164849</v>
      </c>
      <c r="CJ43" s="11">
        <f t="shared" si="15"/>
        <v>1953919188.1081464</v>
      </c>
      <c r="CK43" s="18">
        <f t="shared" si="43"/>
        <v>0.33627599871463687</v>
      </c>
      <c r="CL43" s="18">
        <f t="shared" si="16"/>
        <v>67.255199742927374</v>
      </c>
      <c r="CM43">
        <f t="shared" si="104"/>
        <v>5200</v>
      </c>
      <c r="CN43" s="4">
        <f t="shared" si="44"/>
        <v>1666.1294494702695</v>
      </c>
      <c r="CO43" s="11"/>
      <c r="CP43" s="11"/>
      <c r="CQ43" s="11"/>
      <c r="CR43" s="11"/>
      <c r="CS43" s="11"/>
      <c r="CT43" s="11"/>
      <c r="CU43" s="11"/>
      <c r="CV43" s="13">
        <f t="shared" si="17"/>
        <v>2.4479807709816823</v>
      </c>
      <c r="CW43" s="14">
        <v>0.8</v>
      </c>
      <c r="CX43" s="14">
        <f t="shared" si="105"/>
        <v>0.49838124647929494</v>
      </c>
      <c r="CY43" s="14">
        <f t="shared" si="45"/>
        <v>-0.21838667446255219</v>
      </c>
      <c r="CZ43" s="14">
        <f t="shared" si="106"/>
        <v>4.2365646199205569E-2</v>
      </c>
      <c r="DA43" s="14">
        <f t="shared" si="107"/>
        <v>-1.223879336402713E-3</v>
      </c>
      <c r="DB43" s="14">
        <f t="shared" si="46"/>
        <v>3.9432283053963714E-2</v>
      </c>
      <c r="DC43" s="14">
        <f t="shared" si="47"/>
        <v>0.83603502738166713</v>
      </c>
      <c r="DD43" s="14">
        <f t="shared" si="48"/>
        <v>0.85816962091579818</v>
      </c>
      <c r="DE43" s="14">
        <f t="shared" si="49"/>
        <v>5.8169620915798137E-2</v>
      </c>
      <c r="DF43" s="14">
        <v>0.85</v>
      </c>
      <c r="DG43" s="14">
        <f t="shared" si="50"/>
        <v>0.46906470256874822</v>
      </c>
      <c r="DH43" s="14">
        <f t="shared" si="51"/>
        <v>-0.2055403994941668</v>
      </c>
      <c r="DI43" s="14">
        <f t="shared" si="52"/>
        <v>3.7528046460195946E-2</v>
      </c>
      <c r="DJ43" s="14">
        <f t="shared" si="53"/>
        <v>-9.0384489356872661E-4</v>
      </c>
      <c r="DK43" s="14">
        <f t="shared" si="54"/>
        <v>3.4323842497732723E-2</v>
      </c>
      <c r="DL43" s="14">
        <f t="shared" si="108"/>
        <v>0.8533072114422896</v>
      </c>
      <c r="DM43" s="14">
        <f t="shared" si="109"/>
        <v>0.86218027418732257</v>
      </c>
      <c r="DN43" s="14">
        <f t="shared" si="110"/>
        <v>1.2180274187322593E-2</v>
      </c>
      <c r="DO43" s="14">
        <f t="shared" si="111"/>
        <v>-0.9197869345695121</v>
      </c>
      <c r="DP43" s="14">
        <f t="shared" si="112"/>
        <v>0.86324249533183828</v>
      </c>
      <c r="DQ43" s="14">
        <f t="shared" si="55"/>
        <v>0.85</v>
      </c>
      <c r="DR43" s="14">
        <f t="shared" si="56"/>
        <v>0.46906470256874822</v>
      </c>
      <c r="DS43" s="14">
        <f t="shared" si="57"/>
        <v>-0.2055403994941668</v>
      </c>
      <c r="DT43" s="14">
        <f t="shared" si="58"/>
        <v>3.7528046460195946E-2</v>
      </c>
      <c r="DU43" s="14">
        <f t="shared" si="59"/>
        <v>-9.0384489356872661E-4</v>
      </c>
      <c r="DV43" s="14">
        <f t="shared" si="60"/>
        <v>3.4323842497732716E-2</v>
      </c>
      <c r="DW43" s="14">
        <f t="shared" si="61"/>
        <v>0.8533072114422896</v>
      </c>
      <c r="DX43" s="14">
        <f t="shared" si="62"/>
        <v>0.86218027418732257</v>
      </c>
      <c r="DY43" s="14">
        <f t="shared" si="63"/>
        <v>1.2180274187322593E-2</v>
      </c>
      <c r="DZ43" s="14">
        <f t="shared" si="64"/>
        <v>0.86324249533183828</v>
      </c>
      <c r="EA43" s="14">
        <f t="shared" si="65"/>
        <v>0.46186905688669805</v>
      </c>
      <c r="EB43" s="14">
        <f t="shared" si="66"/>
        <v>-0.20238732513148802</v>
      </c>
      <c r="EC43" s="14">
        <f t="shared" si="67"/>
        <v>3.6385486498156552E-2</v>
      </c>
      <c r="ED43" s="14">
        <f t="shared" si="68"/>
        <v>-8.3661275200387403E-4</v>
      </c>
      <c r="EE43" s="14">
        <f t="shared" si="69"/>
        <v>3.31401142024281E-2</v>
      </c>
      <c r="EF43" s="14">
        <f t="shared" si="70"/>
        <v>0.85743843234312123</v>
      </c>
      <c r="EG43" s="14">
        <f t="shared" si="71"/>
        <v>0.86325038168807433</v>
      </c>
      <c r="EH43" s="14">
        <f t="shared" si="72"/>
        <v>7.8863562360531603E-6</v>
      </c>
      <c r="EI43" s="14">
        <f t="shared" si="73"/>
        <v>-0.91919140056791626</v>
      </c>
      <c r="EJ43" s="14">
        <f t="shared" si="74"/>
        <v>0.86325107499895781</v>
      </c>
      <c r="EN43">
        <f t="shared" si="18"/>
        <v>1632.803174244782</v>
      </c>
      <c r="EX43">
        <f t="shared" si="113"/>
        <v>5.3539149133415282</v>
      </c>
      <c r="EY43">
        <f t="shared" si="75"/>
        <v>7.9888192256086885E-2</v>
      </c>
      <c r="EZ43">
        <f t="shared" si="114"/>
        <v>1.2260035658833375</v>
      </c>
      <c r="FA43">
        <f t="shared" si="115"/>
        <v>1.5374316286861194E-2</v>
      </c>
    </row>
    <row r="44" spans="3:160">
      <c r="C44" s="4">
        <f t="shared" si="76"/>
        <v>1666.1294494702695</v>
      </c>
      <c r="D44" s="4">
        <f>Sheet8!J44</f>
        <v>1733.4153646583447</v>
      </c>
      <c r="E44" s="4">
        <f t="shared" si="19"/>
        <v>1733.2864753382378</v>
      </c>
      <c r="F44" s="4">
        <f t="shared" si="20"/>
        <v>0.12888932010696408</v>
      </c>
      <c r="G44" s="4">
        <f>Sheet9!D44</f>
        <v>1735.0247108373196</v>
      </c>
      <c r="H44" s="4">
        <f>Sheet9!F44</f>
        <v>1.905943217711183</v>
      </c>
      <c r="I44" s="4">
        <f t="shared" si="21"/>
        <v>1.104208603978649</v>
      </c>
      <c r="J44" s="4">
        <f t="shared" si="22"/>
        <v>1733.2986391414065</v>
      </c>
      <c r="K44" s="4">
        <f t="shared" si="77"/>
        <v>1718.5986391414065</v>
      </c>
      <c r="L44" s="4">
        <f t="shared" si="23"/>
        <v>1699.7724070643071</v>
      </c>
      <c r="N44" s="4">
        <f t="shared" si="0"/>
        <v>1699.7724070643071</v>
      </c>
      <c r="R44">
        <f t="shared" si="24"/>
        <v>280.11775434987146</v>
      </c>
      <c r="T44">
        <f t="shared" si="25"/>
        <v>1.1999277960983654</v>
      </c>
      <c r="U44">
        <f t="shared" si="26"/>
        <v>8.8802554092488727E-3</v>
      </c>
      <c r="V44">
        <f t="shared" si="27"/>
        <v>119.99277960983655</v>
      </c>
      <c r="W44">
        <f t="shared" si="78"/>
        <v>673.75945750923222</v>
      </c>
      <c r="X44">
        <f t="shared" si="28"/>
        <v>-26.745335097987482</v>
      </c>
      <c r="Y44">
        <f t="shared" si="79"/>
        <v>0.78198822456501293</v>
      </c>
      <c r="Z44">
        <f t="shared" si="29"/>
        <v>48.33</v>
      </c>
      <c r="AA44">
        <f t="shared" si="30"/>
        <v>0.99993983008197118</v>
      </c>
      <c r="AB44">
        <f t="shared" si="31"/>
        <v>48.327091987861664</v>
      </c>
      <c r="AC44">
        <f t="shared" si="32"/>
        <v>57.989020980837822</v>
      </c>
      <c r="AD44">
        <f t="shared" si="1"/>
        <v>1.1999277960983654</v>
      </c>
      <c r="AE44">
        <f t="shared" si="33"/>
        <v>48.327091987861664</v>
      </c>
      <c r="AJ44">
        <f t="shared" si="116"/>
        <v>0.50272944834862732</v>
      </c>
      <c r="AK44">
        <f t="shared" si="117"/>
        <v>0.70056166479528825</v>
      </c>
      <c r="AL44">
        <f t="shared" si="34"/>
        <v>1.6161581069082502</v>
      </c>
      <c r="AM44">
        <f t="shared" si="2"/>
        <v>0</v>
      </c>
      <c r="AN44">
        <f t="shared" si="3"/>
        <v>1.6161581069082502</v>
      </c>
      <c r="AO44">
        <f t="shared" si="80"/>
        <v>1.6161581069082502</v>
      </c>
      <c r="AP44">
        <f t="shared" si="4"/>
        <v>0</v>
      </c>
      <c r="AQ44">
        <f t="shared" si="5"/>
        <v>30</v>
      </c>
      <c r="AR44">
        <f t="shared" si="81"/>
        <v>30</v>
      </c>
      <c r="AT44">
        <f t="shared" si="82"/>
        <v>2.548384418387267</v>
      </c>
      <c r="AV44">
        <f t="shared" si="35"/>
        <v>0.86027659365808684</v>
      </c>
      <c r="AX44">
        <f t="shared" si="6"/>
        <v>0.35743965787562193</v>
      </c>
      <c r="AY44">
        <f t="shared" si="6"/>
        <v>-1.4188807772041572E-2</v>
      </c>
      <c r="AZ44">
        <f t="shared" si="83"/>
        <v>0.34325085010358036</v>
      </c>
      <c r="BA44">
        <f t="shared" si="36"/>
        <v>1.041336555372725</v>
      </c>
      <c r="BB44">
        <f t="shared" si="84"/>
        <v>-4.1336555372724959E-2</v>
      </c>
      <c r="BC44">
        <f t="shared" si="7"/>
        <v>0.91420361877433776</v>
      </c>
      <c r="BD44">
        <f t="shared" si="85"/>
        <v>0.91420361877433776</v>
      </c>
      <c r="BE44">
        <f t="shared" si="86"/>
        <v>0.78041185948921865</v>
      </c>
      <c r="BF44">
        <f t="shared" si="87"/>
        <v>-3.0978973970390119E-2</v>
      </c>
      <c r="BG44">
        <f t="shared" si="8"/>
        <v>25.568730280036966</v>
      </c>
      <c r="BH44">
        <f t="shared" si="88"/>
        <v>7.5199250076942708E-3</v>
      </c>
      <c r="BI44">
        <f t="shared" si="89"/>
        <v>2.1067057064259194E-3</v>
      </c>
      <c r="BJ44">
        <f t="shared" si="90"/>
        <v>0.92672342126547291</v>
      </c>
      <c r="BK44">
        <f t="shared" si="91"/>
        <v>2.2732841947051903E-3</v>
      </c>
      <c r="BL44">
        <f t="shared" si="37"/>
        <v>3.3223041717597161E-3</v>
      </c>
      <c r="BM44" t="e">
        <f t="shared" si="38"/>
        <v>#NUM!</v>
      </c>
      <c r="BN44" t="e">
        <f t="shared" si="92"/>
        <v>#NUM!</v>
      </c>
      <c r="BO44" t="e">
        <f t="shared" si="93"/>
        <v>#NUM!</v>
      </c>
      <c r="BP44" t="e">
        <f t="shared" si="94"/>
        <v>#NUM!</v>
      </c>
      <c r="BQ44" t="e">
        <f t="shared" si="95"/>
        <v>#NUM!</v>
      </c>
      <c r="BR44">
        <f t="shared" si="39"/>
        <v>-4.6938645917793449E-6</v>
      </c>
      <c r="BS44">
        <f t="shared" si="96"/>
        <v>1.0889283745873386</v>
      </c>
      <c r="BT44">
        <f t="shared" si="97"/>
        <v>1.0002508740377816</v>
      </c>
      <c r="BU44">
        <f t="shared" si="98"/>
        <v>1.0886552592466991</v>
      </c>
      <c r="BV44">
        <f t="shared" si="40"/>
        <v>1</v>
      </c>
      <c r="BW44">
        <f t="shared" si="41"/>
        <v>1</v>
      </c>
      <c r="BX44">
        <f t="shared" si="42"/>
        <v>1</v>
      </c>
      <c r="BY44">
        <f t="shared" si="9"/>
        <v>17.274019226264983</v>
      </c>
      <c r="BZ44">
        <f t="shared" si="10"/>
        <v>-7.9355554192288361E-2</v>
      </c>
      <c r="CA44">
        <f t="shared" si="11"/>
        <v>32411.253235310141</v>
      </c>
      <c r="CB44">
        <f t="shared" si="12"/>
        <v>1.6161581069082502</v>
      </c>
      <c r="CC44">
        <f t="shared" si="13"/>
        <v>2647.1948559818838</v>
      </c>
      <c r="CD44">
        <f t="shared" si="99"/>
        <v>1.6187778227438283E-4</v>
      </c>
      <c r="CE44">
        <f t="shared" si="100"/>
        <v>1.9058665018932507E-3</v>
      </c>
      <c r="CF44">
        <f t="shared" si="101"/>
        <v>-2.2986075115864528</v>
      </c>
      <c r="CG44">
        <f t="shared" si="102"/>
        <v>9.3707373325818608</v>
      </c>
      <c r="CH44">
        <f t="shared" si="103"/>
        <v>1.1388131437675746E-2</v>
      </c>
      <c r="CI44">
        <f t="shared" si="14"/>
        <v>48.327091987861664</v>
      </c>
      <c r="CJ44" s="11">
        <f t="shared" si="15"/>
        <v>1924906806.4098816</v>
      </c>
      <c r="CK44" s="18">
        <f t="shared" si="43"/>
        <v>0.33578512933984167</v>
      </c>
      <c r="CL44" s="18">
        <f t="shared" si="16"/>
        <v>67.157025867968329</v>
      </c>
      <c r="CM44">
        <f t="shared" si="104"/>
        <v>5400</v>
      </c>
      <c r="CN44" s="4">
        <f t="shared" si="44"/>
        <v>1733.2864753382378</v>
      </c>
      <c r="CO44" s="11"/>
      <c r="CP44" s="11"/>
      <c r="CQ44" s="11"/>
      <c r="CR44" s="11"/>
      <c r="CS44" s="11"/>
      <c r="CT44" s="11"/>
      <c r="CU44" s="11"/>
      <c r="CV44" s="13">
        <f t="shared" si="17"/>
        <v>2.548384418387267</v>
      </c>
      <c r="CW44" s="14">
        <v>0.8</v>
      </c>
      <c r="CX44" s="14">
        <f t="shared" si="105"/>
        <v>0.51882229550150449</v>
      </c>
      <c r="CY44" s="14">
        <f t="shared" si="45"/>
        <v>-0.22734377858719909</v>
      </c>
      <c r="CZ44" s="14">
        <f t="shared" si="106"/>
        <v>4.5912158697290616E-2</v>
      </c>
      <c r="DA44" s="14">
        <f t="shared" si="107"/>
        <v>-1.4963159212498791E-3</v>
      </c>
      <c r="DB44" s="14">
        <f t="shared" si="46"/>
        <v>4.3276572136117325E-2</v>
      </c>
      <c r="DC44" s="14">
        <f t="shared" si="47"/>
        <v>0.82359505326849958</v>
      </c>
      <c r="DD44" s="14">
        <f t="shared" si="48"/>
        <v>0.85570706676506503</v>
      </c>
      <c r="DE44" s="14">
        <f t="shared" si="49"/>
        <v>5.5707066765064983E-2</v>
      </c>
      <c r="DF44" s="14">
        <v>0.85</v>
      </c>
      <c r="DG44" s="14">
        <f t="shared" si="50"/>
        <v>0.48830333694259248</v>
      </c>
      <c r="DH44" s="14">
        <f t="shared" si="51"/>
        <v>-0.21397061514089327</v>
      </c>
      <c r="DI44" s="14">
        <f t="shared" si="52"/>
        <v>4.0669593863343942E-2</v>
      </c>
      <c r="DJ44" s="14">
        <f t="shared" si="53"/>
        <v>-1.1050415382961195E-3</v>
      </c>
      <c r="DK44" s="14">
        <f t="shared" si="54"/>
        <v>3.7623494945942276E-2</v>
      </c>
      <c r="DL44" s="14">
        <f t="shared" si="108"/>
        <v>0.84205045196652584</v>
      </c>
      <c r="DM44" s="14">
        <f t="shared" si="109"/>
        <v>0.85948490118453769</v>
      </c>
      <c r="DN44" s="14">
        <f t="shared" si="110"/>
        <v>9.4849011845377085E-3</v>
      </c>
      <c r="DO44" s="14">
        <f t="shared" si="111"/>
        <v>-0.92444331161054671</v>
      </c>
      <c r="DP44" s="14">
        <f t="shared" si="112"/>
        <v>0.86026012202739965</v>
      </c>
      <c r="DQ44" s="14">
        <f t="shared" si="55"/>
        <v>0.85</v>
      </c>
      <c r="DR44" s="14">
        <f t="shared" si="56"/>
        <v>0.48830333694259248</v>
      </c>
      <c r="DS44" s="14">
        <f t="shared" si="57"/>
        <v>-0.21397061514089327</v>
      </c>
      <c r="DT44" s="14">
        <f t="shared" si="58"/>
        <v>4.0669593863343942E-2</v>
      </c>
      <c r="DU44" s="14">
        <f t="shared" si="59"/>
        <v>-1.1050415382961195E-3</v>
      </c>
      <c r="DV44" s="14">
        <f t="shared" si="60"/>
        <v>3.7623494945942276E-2</v>
      </c>
      <c r="DW44" s="14">
        <f t="shared" si="61"/>
        <v>0.84205045196652584</v>
      </c>
      <c r="DX44" s="14">
        <f t="shared" si="62"/>
        <v>0.85948490118453769</v>
      </c>
      <c r="DY44" s="14">
        <f t="shared" si="63"/>
        <v>9.4849011845377085E-3</v>
      </c>
      <c r="DZ44" s="14">
        <f t="shared" si="64"/>
        <v>0.86026012202739965</v>
      </c>
      <c r="EA44" s="14">
        <f t="shared" si="65"/>
        <v>0.4824794568217633</v>
      </c>
      <c r="EB44" s="14">
        <f t="shared" si="66"/>
        <v>-0.2114186374711049</v>
      </c>
      <c r="EC44" s="14">
        <f t="shared" si="67"/>
        <v>3.9705265483128471E-2</v>
      </c>
      <c r="ED44" s="14">
        <f t="shared" si="68"/>
        <v>-1.0406969344202263E-3</v>
      </c>
      <c r="EE44" s="14">
        <f t="shared" si="69"/>
        <v>3.6603628775720008E-2</v>
      </c>
      <c r="EF44" s="14">
        <f t="shared" si="70"/>
        <v>0.84548993633856651</v>
      </c>
      <c r="EG44" s="14">
        <f t="shared" si="71"/>
        <v>0.86027532470978785</v>
      </c>
      <c r="EH44" s="14">
        <f t="shared" si="72"/>
        <v>1.5202682388193445E-5</v>
      </c>
      <c r="EI44" s="14">
        <f t="shared" si="73"/>
        <v>-0.92296158631063707</v>
      </c>
      <c r="EJ44" s="14">
        <f t="shared" si="74"/>
        <v>0.86027659365808684</v>
      </c>
      <c r="EN44">
        <f t="shared" si="18"/>
        <v>1699.7724070643071</v>
      </c>
      <c r="EX44">
        <f t="shared" si="113"/>
        <v>5.5928274924306907</v>
      </c>
      <c r="EY44">
        <f t="shared" si="75"/>
        <v>8.3453115188110147E-2</v>
      </c>
      <c r="EZ44">
        <f t="shared" si="114"/>
        <v>1.2404925553243893</v>
      </c>
      <c r="FA44">
        <f t="shared" si="115"/>
        <v>1.5556010951169307E-2</v>
      </c>
    </row>
    <row r="45" spans="3:160">
      <c r="C45" s="4">
        <f t="shared" si="76"/>
        <v>1733.2864753382378</v>
      </c>
      <c r="D45" s="4">
        <f>Sheet8!J45</f>
        <v>1800.390717823281</v>
      </c>
      <c r="E45" s="4">
        <f t="shared" si="19"/>
        <v>1800.3453437448202</v>
      </c>
      <c r="F45" s="4">
        <f t="shared" si="20"/>
        <v>4.5374078460781675E-2</v>
      </c>
      <c r="G45" s="4">
        <f>Sheet9!D45</f>
        <v>1802.8337508151646</v>
      </c>
      <c r="H45" s="4">
        <f>Sheet9!F45</f>
        <v>2.6577785003846657</v>
      </c>
      <c r="I45" s="4">
        <f t="shared" si="21"/>
        <v>1.069328343335064</v>
      </c>
      <c r="J45" s="4">
        <f t="shared" si="22"/>
        <v>1800.348285507011</v>
      </c>
      <c r="K45" s="4">
        <f t="shared" si="77"/>
        <v>1785.648285507011</v>
      </c>
      <c r="L45" s="4">
        <f t="shared" si="23"/>
        <v>1766.8385965807593</v>
      </c>
      <c r="N45" s="4">
        <f t="shared" si="0"/>
        <v>1766.8385965807593</v>
      </c>
      <c r="R45">
        <f t="shared" si="24"/>
        <v>292.22776114773535</v>
      </c>
      <c r="T45">
        <f t="shared" si="25"/>
        <v>1.1981824635184419</v>
      </c>
      <c r="U45">
        <f t="shared" si="26"/>
        <v>8.5163833908050886E-3</v>
      </c>
      <c r="V45">
        <f t="shared" si="27"/>
        <v>119.81824635184419</v>
      </c>
      <c r="W45">
        <f t="shared" si="78"/>
        <v>672.77945326560518</v>
      </c>
      <c r="X45">
        <f t="shared" si="28"/>
        <v>-35.962780366945772</v>
      </c>
      <c r="Y45">
        <f t="shared" si="79"/>
        <v>0.78077722388522652</v>
      </c>
      <c r="Z45">
        <f t="shared" si="29"/>
        <v>48.33</v>
      </c>
      <c r="AA45">
        <f t="shared" si="30"/>
        <v>0.99848538626536831</v>
      </c>
      <c r="AB45">
        <f t="shared" si="31"/>
        <v>48.256798718205246</v>
      </c>
      <c r="AC45">
        <f t="shared" si="32"/>
        <v>57.820449969692753</v>
      </c>
      <c r="AD45">
        <f t="shared" si="1"/>
        <v>1.1981824635184419</v>
      </c>
      <c r="AE45">
        <f t="shared" si="33"/>
        <v>48.256798718205246</v>
      </c>
      <c r="AJ45">
        <f t="shared" si="116"/>
        <v>0.49467496983189874</v>
      </c>
      <c r="AK45">
        <f t="shared" si="117"/>
        <v>0.69401770678278718</v>
      </c>
      <c r="AL45">
        <f t="shared" si="34"/>
        <v>1.5730124624654864</v>
      </c>
      <c r="AM45">
        <f t="shared" si="2"/>
        <v>0</v>
      </c>
      <c r="AN45">
        <f t="shared" si="3"/>
        <v>1.5730124624654864</v>
      </c>
      <c r="AO45">
        <f t="shared" si="80"/>
        <v>1.5730124624654864</v>
      </c>
      <c r="AP45">
        <f t="shared" si="4"/>
        <v>0</v>
      </c>
      <c r="AQ45">
        <f t="shared" si="5"/>
        <v>30</v>
      </c>
      <c r="AR45">
        <f t="shared" si="81"/>
        <v>30</v>
      </c>
      <c r="AT45">
        <f t="shared" si="82"/>
        <v>2.6489334281570605</v>
      </c>
      <c r="AV45">
        <f t="shared" si="35"/>
        <v>0.85757864346026169</v>
      </c>
      <c r="AX45">
        <f t="shared" si="6"/>
        <v>0.35691975069264348</v>
      </c>
      <c r="AY45">
        <f t="shared" si="6"/>
        <v>-1.9078802927884823E-2</v>
      </c>
      <c r="AZ45">
        <f t="shared" si="83"/>
        <v>0.33784094776475865</v>
      </c>
      <c r="BA45">
        <f t="shared" si="36"/>
        <v>1.0564727368133289</v>
      </c>
      <c r="BB45">
        <f t="shared" si="84"/>
        <v>-5.6472736813328872E-2</v>
      </c>
      <c r="BC45">
        <f t="shared" si="7"/>
        <v>0.91910713783304554</v>
      </c>
      <c r="BD45">
        <f t="shared" si="85"/>
        <v>0.91910713783304554</v>
      </c>
      <c r="BE45">
        <f t="shared" si="86"/>
        <v>0.77899320068506284</v>
      </c>
      <c r="BF45">
        <f t="shared" si="87"/>
        <v>-4.1640334358607624E-2</v>
      </c>
      <c r="BG45">
        <f t="shared" si="8"/>
        <v>25.550128253565507</v>
      </c>
      <c r="BH45">
        <f t="shared" si="88"/>
        <v>7.3218338028594385E-3</v>
      </c>
      <c r="BI45">
        <f t="shared" si="89"/>
        <v>2.1021164512092056E-3</v>
      </c>
      <c r="BJ45">
        <f t="shared" si="90"/>
        <v>0.92859859294033331</v>
      </c>
      <c r="BK45">
        <f t="shared" si="91"/>
        <v>2.26375149304612E-3</v>
      </c>
      <c r="BL45">
        <f t="shared" si="37"/>
        <v>3.3023584800903906E-3</v>
      </c>
      <c r="BM45" t="e">
        <f t="shared" si="38"/>
        <v>#NUM!</v>
      </c>
      <c r="BN45" t="e">
        <f t="shared" si="92"/>
        <v>#NUM!</v>
      </c>
      <c r="BO45" t="e">
        <f t="shared" si="93"/>
        <v>#NUM!</v>
      </c>
      <c r="BP45" t="e">
        <f t="shared" si="94"/>
        <v>#NUM!</v>
      </c>
      <c r="BQ45" t="e">
        <f t="shared" si="95"/>
        <v>#NUM!</v>
      </c>
      <c r="BR45">
        <f t="shared" si="39"/>
        <v>-6.2553059573785682E-6</v>
      </c>
      <c r="BS45">
        <f t="shared" si="96"/>
        <v>1.0890376331059746</v>
      </c>
      <c r="BT45">
        <f t="shared" si="97"/>
        <v>1.0003343435730829</v>
      </c>
      <c r="BU45">
        <f t="shared" si="98"/>
        <v>1.0886736420705634</v>
      </c>
      <c r="BV45">
        <f t="shared" si="40"/>
        <v>1</v>
      </c>
      <c r="BW45">
        <f t="shared" si="41"/>
        <v>1</v>
      </c>
      <c r="BX45">
        <f t="shared" si="42"/>
        <v>1</v>
      </c>
      <c r="BY45">
        <f t="shared" si="9"/>
        <v>17.223804567726894</v>
      </c>
      <c r="BZ45">
        <f t="shared" si="10"/>
        <v>-0.11126389963859026</v>
      </c>
      <c r="CA45">
        <f t="shared" si="11"/>
        <v>32256.454657719725</v>
      </c>
      <c r="CB45">
        <f t="shared" si="12"/>
        <v>1.5730124624654864</v>
      </c>
      <c r="CC45">
        <f t="shared" si="13"/>
        <v>2706.8139105175246</v>
      </c>
      <c r="CD45">
        <f t="shared" si="99"/>
        <v>1.6187778227438283E-4</v>
      </c>
      <c r="CE45">
        <f t="shared" si="100"/>
        <v>1.8638887514197059E-3</v>
      </c>
      <c r="CF45">
        <f t="shared" si="101"/>
        <v>-2.3071303133803829</v>
      </c>
      <c r="CG45">
        <f t="shared" si="102"/>
        <v>9.4018381237622179</v>
      </c>
      <c r="CH45">
        <f t="shared" si="103"/>
        <v>1.1312913360361708E-2</v>
      </c>
      <c r="CI45">
        <f t="shared" si="14"/>
        <v>48.256798718205246</v>
      </c>
      <c r="CJ45" s="11">
        <f t="shared" si="15"/>
        <v>1896729805.0069888</v>
      </c>
      <c r="CK45" s="18">
        <f t="shared" si="43"/>
        <v>0.33529434203291159</v>
      </c>
      <c r="CL45" s="18">
        <f t="shared" si="16"/>
        <v>67.05886840658232</v>
      </c>
      <c r="CM45">
        <f t="shared" si="104"/>
        <v>5600</v>
      </c>
      <c r="CN45" s="4">
        <f t="shared" si="44"/>
        <v>1800.3453437448202</v>
      </c>
      <c r="CO45" s="11"/>
      <c r="CP45" s="11"/>
      <c r="CQ45" s="11"/>
      <c r="CR45" s="11"/>
      <c r="CS45" s="11"/>
      <c r="CT45" s="11"/>
      <c r="CU45" s="11"/>
      <c r="CV45" s="13">
        <f t="shared" si="17"/>
        <v>2.6489334281570605</v>
      </c>
      <c r="CW45" s="14">
        <v>0.8</v>
      </c>
      <c r="CX45" s="14">
        <f t="shared" si="105"/>
        <v>0.53929293865987893</v>
      </c>
      <c r="CY45" s="14">
        <f t="shared" si="45"/>
        <v>-0.23631385062551907</v>
      </c>
      <c r="CZ45" s="14">
        <f t="shared" si="106"/>
        <v>4.9606652191268509E-2</v>
      </c>
      <c r="DA45" s="14">
        <f t="shared" si="107"/>
        <v>-1.8157406296988813E-3</v>
      </c>
      <c r="DB45" s="14">
        <f t="shared" si="46"/>
        <v>4.7370534327263243E-2</v>
      </c>
      <c r="DC45" s="14">
        <f t="shared" si="47"/>
        <v>0.81083282061174911</v>
      </c>
      <c r="DD45" s="14">
        <f t="shared" si="48"/>
        <v>0.85351812615790879</v>
      </c>
      <c r="DE45" s="14">
        <f t="shared" si="49"/>
        <v>5.3518126157908741E-2</v>
      </c>
      <c r="DF45" s="14">
        <v>0.85</v>
      </c>
      <c r="DG45" s="14">
        <f t="shared" si="50"/>
        <v>0.50756982462106259</v>
      </c>
      <c r="DH45" s="14">
        <f t="shared" si="51"/>
        <v>-0.2224130358828415</v>
      </c>
      <c r="DI45" s="14">
        <f t="shared" si="52"/>
        <v>4.3942224778424716E-2</v>
      </c>
      <c r="DJ45" s="14">
        <f t="shared" si="53"/>
        <v>-1.3409392963707864E-3</v>
      </c>
      <c r="DK45" s="14">
        <f t="shared" si="54"/>
        <v>4.1130872767165448E-2</v>
      </c>
      <c r="DL45" s="14">
        <f t="shared" si="108"/>
        <v>0.8304818882037851</v>
      </c>
      <c r="DM45" s="14">
        <f t="shared" si="109"/>
        <v>0.85702857307109914</v>
      </c>
      <c r="DN45" s="14">
        <f t="shared" si="110"/>
        <v>7.0285730710991645E-3</v>
      </c>
      <c r="DO45" s="14">
        <f t="shared" si="111"/>
        <v>-0.92979106173619275</v>
      </c>
      <c r="DP45" s="14">
        <f t="shared" si="112"/>
        <v>0.85755930376226108</v>
      </c>
      <c r="DQ45" s="14">
        <f t="shared" si="55"/>
        <v>0.85</v>
      </c>
      <c r="DR45" s="14">
        <f t="shared" si="56"/>
        <v>0.50756982462106259</v>
      </c>
      <c r="DS45" s="14">
        <f t="shared" si="57"/>
        <v>-0.2224130358828415</v>
      </c>
      <c r="DT45" s="14">
        <f t="shared" si="58"/>
        <v>4.3942224778424716E-2</v>
      </c>
      <c r="DU45" s="14">
        <f t="shared" si="59"/>
        <v>-1.3409392963707864E-3</v>
      </c>
      <c r="DV45" s="14">
        <f t="shared" si="60"/>
        <v>4.1130872767165455E-2</v>
      </c>
      <c r="DW45" s="14">
        <f t="shared" si="61"/>
        <v>0.8304818882037851</v>
      </c>
      <c r="DX45" s="14">
        <f t="shared" si="62"/>
        <v>0.85702857307109914</v>
      </c>
      <c r="DY45" s="14">
        <f t="shared" si="63"/>
        <v>7.0285730710991645E-3</v>
      </c>
      <c r="DZ45" s="14">
        <f t="shared" si="64"/>
        <v>0.85755930376226108</v>
      </c>
      <c r="EA45" s="14">
        <f t="shared" si="65"/>
        <v>0.50309564485526082</v>
      </c>
      <c r="EB45" s="14">
        <f t="shared" si="66"/>
        <v>-0.22045248610914195</v>
      </c>
      <c r="EC45" s="14">
        <f t="shared" si="67"/>
        <v>4.3170946130806624E-2</v>
      </c>
      <c r="ED45" s="14">
        <f t="shared" si="68"/>
        <v>-1.2828708338741416E-3</v>
      </c>
      <c r="EE45" s="14">
        <f t="shared" si="69"/>
        <v>4.0297832444379768E-2</v>
      </c>
      <c r="EF45" s="14">
        <f t="shared" si="70"/>
        <v>0.83319391791163355</v>
      </c>
      <c r="EG45" s="14">
        <f t="shared" si="71"/>
        <v>0.8575772397532182</v>
      </c>
      <c r="EH45" s="14">
        <f t="shared" si="72"/>
        <v>1.7935990957118619E-5</v>
      </c>
      <c r="EI45" s="14">
        <f t="shared" si="73"/>
        <v>-0.92741835764581793</v>
      </c>
      <c r="EJ45" s="14">
        <f t="shared" si="74"/>
        <v>0.85757864346026169</v>
      </c>
      <c r="EN45">
        <f t="shared" si="18"/>
        <v>1766.8385965807593</v>
      </c>
      <c r="EX45">
        <f t="shared" si="113"/>
        <v>5.8318071662646798</v>
      </c>
      <c r="EY45">
        <f t="shared" si="75"/>
        <v>8.7019039271246351E-2</v>
      </c>
      <c r="EZ45">
        <f t="shared" si="114"/>
        <v>1.2553370951847795</v>
      </c>
      <c r="FA45">
        <f t="shared" si="115"/>
        <v>1.5742164284893195E-2</v>
      </c>
    </row>
    <row r="46" spans="3:160">
      <c r="C46" s="4">
        <f t="shared" si="76"/>
        <v>1800.3453437448202</v>
      </c>
      <c r="D46" s="4">
        <f>Sheet8!J46</f>
        <v>1867.305712328488</v>
      </c>
      <c r="E46" s="4">
        <f t="shared" si="19"/>
        <v>1867.3063278344821</v>
      </c>
      <c r="F46" s="4">
        <f t="shared" si="20"/>
        <v>-6.1550599411930307E-4</v>
      </c>
      <c r="G46" s="4">
        <f>Sheet9!D46</f>
        <v>1870.4222425357541</v>
      </c>
      <c r="H46" s="4">
        <f>Sheet9!F46</f>
        <v>3.2874376352401669</v>
      </c>
      <c r="I46" s="4">
        <f t="shared" si="21"/>
        <v>1.0550365061658189</v>
      </c>
      <c r="J46" s="4">
        <f t="shared" si="22"/>
        <v>1867.3062957263046</v>
      </c>
      <c r="K46" s="4">
        <f t="shared" si="77"/>
        <v>1852.6062957263046</v>
      </c>
      <c r="L46" s="4">
        <f t="shared" si="23"/>
        <v>1833.8255280366541</v>
      </c>
      <c r="N46" s="4">
        <f t="shared" si="0"/>
        <v>1833.8255280366541</v>
      </c>
      <c r="R46">
        <f t="shared" si="24"/>
        <v>304.36653873437899</v>
      </c>
      <c r="T46">
        <f t="shared" si="25"/>
        <v>1.1964417276966739</v>
      </c>
      <c r="U46">
        <f t="shared" si="26"/>
        <v>8.1822273969298E-3</v>
      </c>
      <c r="V46">
        <f t="shared" si="27"/>
        <v>119.64417276966739</v>
      </c>
      <c r="W46">
        <f t="shared" si="78"/>
        <v>671.80203010168248</v>
      </c>
      <c r="X46">
        <f t="shared" si="28"/>
        <v>-44.483938270868094</v>
      </c>
      <c r="Y46">
        <f t="shared" si="79"/>
        <v>0.7795633461265622</v>
      </c>
      <c r="Z46">
        <f t="shared" si="29"/>
        <v>48.33</v>
      </c>
      <c r="AA46">
        <f t="shared" si="30"/>
        <v>0.99703477308056165</v>
      </c>
      <c r="AB46">
        <f t="shared" si="31"/>
        <v>48.186690582983545</v>
      </c>
      <c r="AC46">
        <f t="shared" si="32"/>
        <v>57.652567333089877</v>
      </c>
      <c r="AD46">
        <f t="shared" si="1"/>
        <v>1.1964417276966739</v>
      </c>
      <c r="AE46">
        <f t="shared" si="33"/>
        <v>48.186690582983545</v>
      </c>
      <c r="AJ46">
        <f t="shared" si="116"/>
        <v>0.48697082389958729</v>
      </c>
      <c r="AK46">
        <f t="shared" si="117"/>
        <v>0.68769450875046056</v>
      </c>
      <c r="AL46">
        <f t="shared" si="34"/>
        <v>1.532278435560358</v>
      </c>
      <c r="AM46">
        <f t="shared" si="2"/>
        <v>0</v>
      </c>
      <c r="AN46">
        <f t="shared" si="3"/>
        <v>1.532278435560358</v>
      </c>
      <c r="AO46">
        <f t="shared" si="80"/>
        <v>1.532278435560358</v>
      </c>
      <c r="AP46">
        <f t="shared" si="4"/>
        <v>0</v>
      </c>
      <c r="AQ46">
        <f t="shared" si="5"/>
        <v>30</v>
      </c>
      <c r="AR46">
        <f t="shared" si="81"/>
        <v>30</v>
      </c>
      <c r="AT46">
        <f t="shared" si="82"/>
        <v>2.7493636102498562</v>
      </c>
      <c r="AV46">
        <f t="shared" si="35"/>
        <v>0.85516798567712116</v>
      </c>
      <c r="AX46">
        <f t="shared" si="6"/>
        <v>0.3564012128117745</v>
      </c>
      <c r="AY46">
        <f t="shared" si="6"/>
        <v>-2.3599407027665362E-2</v>
      </c>
      <c r="AZ46">
        <f t="shared" si="83"/>
        <v>0.33280180578410912</v>
      </c>
      <c r="BA46">
        <f t="shared" si="36"/>
        <v>1.0709112950035329</v>
      </c>
      <c r="BB46">
        <f t="shared" si="84"/>
        <v>-7.0911295003532882E-2</v>
      </c>
      <c r="BC46">
        <f t="shared" si="7"/>
        <v>0.92360452859534548</v>
      </c>
      <c r="BD46">
        <f t="shared" si="85"/>
        <v>0.92360452859534548</v>
      </c>
      <c r="BE46">
        <f t="shared" si="86"/>
        <v>0.77757879275332442</v>
      </c>
      <c r="BF46">
        <f t="shared" si="87"/>
        <v>-5.1488035861308117E-2</v>
      </c>
      <c r="BG46">
        <f t="shared" si="8"/>
        <v>25.531561720318404</v>
      </c>
      <c r="BH46">
        <f t="shared" si="88"/>
        <v>7.1348236760385318E-3</v>
      </c>
      <c r="BI46">
        <f t="shared" si="89"/>
        <v>2.0977439871140689E-3</v>
      </c>
      <c r="BJ46">
        <f t="shared" si="90"/>
        <v>0.93037174694588765</v>
      </c>
      <c r="BK46">
        <f t="shared" si="91"/>
        <v>2.2547374143725776E-3</v>
      </c>
      <c r="BL46">
        <f t="shared" si="37"/>
        <v>3.283236576864473E-3</v>
      </c>
      <c r="BM46" t="e">
        <f t="shared" si="38"/>
        <v>#NUM!</v>
      </c>
      <c r="BN46" t="e">
        <f t="shared" si="92"/>
        <v>#NUM!</v>
      </c>
      <c r="BO46" t="e">
        <f t="shared" si="93"/>
        <v>#NUM!</v>
      </c>
      <c r="BP46" t="e">
        <f t="shared" si="94"/>
        <v>#NUM!</v>
      </c>
      <c r="BQ46" t="e">
        <f t="shared" si="95"/>
        <v>#NUM!</v>
      </c>
      <c r="BR46">
        <f t="shared" si="39"/>
        <v>-7.6709007446852597E-6</v>
      </c>
      <c r="BS46">
        <f t="shared" si="96"/>
        <v>1.0891366961609616</v>
      </c>
      <c r="BT46">
        <f t="shared" si="97"/>
        <v>1.0004100230262198</v>
      </c>
      <c r="BU46">
        <f t="shared" si="98"/>
        <v>1.088690308066232</v>
      </c>
      <c r="BV46">
        <f t="shared" si="40"/>
        <v>1</v>
      </c>
      <c r="BW46">
        <f t="shared" si="41"/>
        <v>1</v>
      </c>
      <c r="BX46">
        <f t="shared" si="42"/>
        <v>1</v>
      </c>
      <c r="BY46">
        <f t="shared" si="9"/>
        <v>17.173794965161047</v>
      </c>
      <c r="BZ46">
        <f t="shared" si="10"/>
        <v>-0.14324757641245417</v>
      </c>
      <c r="CA46">
        <f t="shared" si="11"/>
        <v>32101.900605895546</v>
      </c>
      <c r="CB46">
        <f t="shared" si="12"/>
        <v>1.532278435560358</v>
      </c>
      <c r="CC46">
        <f t="shared" si="13"/>
        <v>2765.457492344442</v>
      </c>
      <c r="CD46">
        <f t="shared" si="99"/>
        <v>1.6187778227438283E-4</v>
      </c>
      <c r="CE46">
        <f t="shared" si="100"/>
        <v>1.8243636049248711E-3</v>
      </c>
      <c r="CF46">
        <f t="shared" si="101"/>
        <v>-2.3153293984420986</v>
      </c>
      <c r="CG46">
        <f t="shared" si="102"/>
        <v>9.4317728338513778</v>
      </c>
      <c r="CH46">
        <f t="shared" si="103"/>
        <v>1.1241217109142073E-2</v>
      </c>
      <c r="CI46">
        <f t="shared" si="14"/>
        <v>48.186690582983545</v>
      </c>
      <c r="CJ46" s="11">
        <f t="shared" si="15"/>
        <v>1869407491.4138904</v>
      </c>
      <c r="CK46" s="18">
        <f t="shared" si="43"/>
        <v>0.33480492044831001</v>
      </c>
      <c r="CL46" s="18">
        <f t="shared" si="16"/>
        <v>66.960984089662006</v>
      </c>
      <c r="CM46">
        <f t="shared" si="104"/>
        <v>5800</v>
      </c>
      <c r="CN46" s="4">
        <f t="shared" si="44"/>
        <v>1867.3063278344821</v>
      </c>
      <c r="CO46" s="11"/>
      <c r="CP46" s="11"/>
      <c r="CQ46" s="11"/>
      <c r="CR46" s="11"/>
      <c r="CS46" s="11"/>
      <c r="CT46" s="11"/>
      <c r="CU46" s="11"/>
      <c r="CV46" s="13">
        <f t="shared" si="17"/>
        <v>2.7493636102498562</v>
      </c>
      <c r="CW46" s="14">
        <v>0.8</v>
      </c>
      <c r="CX46" s="14">
        <f t="shared" si="105"/>
        <v>0.55973938984481952</v>
      </c>
      <c r="CY46" s="14">
        <f t="shared" si="45"/>
        <v>-0.24527332193464987</v>
      </c>
      <c r="CZ46" s="14">
        <f t="shared" si="106"/>
        <v>5.3439476027361967E-2</v>
      </c>
      <c r="DA46" s="14">
        <f t="shared" si="107"/>
        <v>-2.1870539326151331E-3</v>
      </c>
      <c r="DB46" s="14">
        <f t="shared" si="46"/>
        <v>5.1714055214733504E-2</v>
      </c>
      <c r="DC46" s="14">
        <f t="shared" si="47"/>
        <v>0.79780170606099532</v>
      </c>
      <c r="DD46" s="14">
        <f t="shared" si="48"/>
        <v>0.8516107695029741</v>
      </c>
      <c r="DE46" s="14">
        <f t="shared" si="49"/>
        <v>5.1610769502974052E-2</v>
      </c>
      <c r="DF46" s="14">
        <v>0.85</v>
      </c>
      <c r="DG46" s="14">
        <f t="shared" si="50"/>
        <v>0.52681354338335962</v>
      </c>
      <c r="DH46" s="14">
        <f t="shared" si="51"/>
        <v>-0.23084547946790579</v>
      </c>
      <c r="DI46" s="14">
        <f t="shared" si="52"/>
        <v>4.7337390529427918E-2</v>
      </c>
      <c r="DJ46" s="14">
        <f t="shared" si="53"/>
        <v>-1.6151572055818633E-3</v>
      </c>
      <c r="DK46" s="14">
        <f t="shared" si="54"/>
        <v>4.4845115623038646E-2</v>
      </c>
      <c r="DL46" s="14">
        <f t="shared" si="108"/>
        <v>0.81864811510377733</v>
      </c>
      <c r="DM46" s="14">
        <f t="shared" si="109"/>
        <v>0.85481943764351553</v>
      </c>
      <c r="DN46" s="14">
        <f t="shared" si="110"/>
        <v>4.8194376435155561E-3</v>
      </c>
      <c r="DO46" s="14">
        <f t="shared" si="111"/>
        <v>-0.93582663718917114</v>
      </c>
      <c r="DP46" s="14">
        <f t="shared" si="112"/>
        <v>0.85514992569349291</v>
      </c>
      <c r="DQ46" s="14">
        <f t="shared" si="55"/>
        <v>0.85</v>
      </c>
      <c r="DR46" s="14">
        <f t="shared" si="56"/>
        <v>0.52681354338335962</v>
      </c>
      <c r="DS46" s="14">
        <f t="shared" si="57"/>
        <v>-0.23084547946790579</v>
      </c>
      <c r="DT46" s="14">
        <f t="shared" si="58"/>
        <v>4.7337390529427918E-2</v>
      </c>
      <c r="DU46" s="14">
        <f t="shared" si="59"/>
        <v>-1.6151572055818633E-3</v>
      </c>
      <c r="DV46" s="14">
        <f t="shared" si="60"/>
        <v>4.4845115623038639E-2</v>
      </c>
      <c r="DW46" s="14">
        <f t="shared" si="61"/>
        <v>0.81864811510377733</v>
      </c>
      <c r="DX46" s="14">
        <f t="shared" si="62"/>
        <v>0.85481943764351553</v>
      </c>
      <c r="DY46" s="14">
        <f t="shared" si="63"/>
        <v>4.8194376435155561E-3</v>
      </c>
      <c r="DZ46" s="14">
        <f t="shared" si="64"/>
        <v>0.85514992569349291</v>
      </c>
      <c r="EA46" s="14">
        <f t="shared" si="65"/>
        <v>0.52364094110481785</v>
      </c>
      <c r="EB46" s="14">
        <f t="shared" si="66"/>
        <v>-0.22945527053468937</v>
      </c>
      <c r="EC46" s="14">
        <f t="shared" si="67"/>
        <v>4.6768952241932352E-2</v>
      </c>
      <c r="ED46" s="14">
        <f t="shared" si="68"/>
        <v>-1.5671050718739372E-3</v>
      </c>
      <c r="EE46" s="14">
        <f t="shared" si="69"/>
        <v>4.4217893868743995E-2</v>
      </c>
      <c r="EF46" s="14">
        <f t="shared" si="70"/>
        <v>0.82061757562999582</v>
      </c>
      <c r="EG46" s="14">
        <f t="shared" si="71"/>
        <v>0.85516676764515009</v>
      </c>
      <c r="EH46" s="14">
        <f t="shared" si="72"/>
        <v>1.684195165718716E-5</v>
      </c>
      <c r="EI46" s="14">
        <f t="shared" si="73"/>
        <v>-0.93255630812820833</v>
      </c>
      <c r="EJ46" s="14">
        <f t="shared" si="74"/>
        <v>0.85516798567712116</v>
      </c>
      <c r="EN46">
        <f t="shared" si="18"/>
        <v>1833.8255280366541</v>
      </c>
      <c r="EX46">
        <f t="shared" si="113"/>
        <v>6.0699650734667348</v>
      </c>
      <c r="EY46">
        <f t="shared" si="75"/>
        <v>9.0572701401821831E-2</v>
      </c>
      <c r="EZ46">
        <f t="shared" si="114"/>
        <v>1.2704833985641391</v>
      </c>
      <c r="FA46">
        <f t="shared" si="115"/>
        <v>1.593210179014282E-2</v>
      </c>
    </row>
    <row r="47" spans="3:160">
      <c r="C47" s="4">
        <f t="shared" si="76"/>
        <v>1867.3063278344821</v>
      </c>
      <c r="D47" s="4">
        <f>Sheet8!J47</f>
        <v>1934.1362215254337</v>
      </c>
      <c r="E47" s="4">
        <f t="shared" si="19"/>
        <v>1934.1697164361276</v>
      </c>
      <c r="F47" s="4">
        <f t="shared" si="20"/>
        <v>-3.3494910693889324E-2</v>
      </c>
      <c r="G47" s="4">
        <f>Sheet9!D47</f>
        <v>1937.7851795893712</v>
      </c>
      <c r="H47" s="4">
        <f>Sheet9!F47</f>
        <v>3.7895206722614603</v>
      </c>
      <c r="I47" s="4">
        <f t="shared" si="21"/>
        <v>1.0477006082196678</v>
      </c>
      <c r="J47" s="4">
        <f t="shared" si="22"/>
        <v>1934.1681914512228</v>
      </c>
      <c r="K47" s="4">
        <f t="shared" si="77"/>
        <v>1919.4681914512228</v>
      </c>
      <c r="L47" s="4">
        <f t="shared" si="23"/>
        <v>1900.7212746799578</v>
      </c>
      <c r="N47" s="4">
        <f t="shared" si="0"/>
        <v>1900.7212746799578</v>
      </c>
      <c r="R47">
        <f t="shared" si="24"/>
        <v>316.53033596288384</v>
      </c>
      <c r="T47">
        <f t="shared" si="25"/>
        <v>1.1947058852266961</v>
      </c>
      <c r="U47">
        <f t="shared" si="26"/>
        <v>7.8746694141747023E-3</v>
      </c>
      <c r="V47">
        <f t="shared" si="27"/>
        <v>119.4705885226696</v>
      </c>
      <c r="W47">
        <f t="shared" si="78"/>
        <v>670.82735455478985</v>
      </c>
      <c r="X47">
        <f t="shared" si="28"/>
        <v>-52.390440172168859</v>
      </c>
      <c r="Y47">
        <f t="shared" si="79"/>
        <v>0.7783469664037117</v>
      </c>
      <c r="Z47">
        <f t="shared" si="29"/>
        <v>48.33</v>
      </c>
      <c r="AA47">
        <f t="shared" si="30"/>
        <v>0.99558823768891347</v>
      </c>
      <c r="AB47">
        <f t="shared" si="31"/>
        <v>48.116779527505187</v>
      </c>
      <c r="AC47">
        <f t="shared" si="32"/>
        <v>57.485399679665854</v>
      </c>
      <c r="AD47">
        <f t="shared" si="1"/>
        <v>1.1947058852266961</v>
      </c>
      <c r="AE47">
        <f t="shared" si="33"/>
        <v>48.116779527505187</v>
      </c>
      <c r="AJ47">
        <f t="shared" si="116"/>
        <v>0.47959445975923037</v>
      </c>
      <c r="AK47">
        <f t="shared" si="117"/>
        <v>0.68158103436074668</v>
      </c>
      <c r="AL47">
        <f t="shared" si="34"/>
        <v>1.4937683324633717</v>
      </c>
      <c r="AM47">
        <f t="shared" si="2"/>
        <v>0</v>
      </c>
      <c r="AN47">
        <f t="shared" si="3"/>
        <v>1.4937683324633717</v>
      </c>
      <c r="AO47">
        <f t="shared" si="80"/>
        <v>1.4937683324633717</v>
      </c>
      <c r="AP47">
        <f t="shared" si="4"/>
        <v>0</v>
      </c>
      <c r="AQ47">
        <f t="shared" si="5"/>
        <v>30</v>
      </c>
      <c r="AR47">
        <f t="shared" si="81"/>
        <v>30</v>
      </c>
      <c r="AT47">
        <f t="shared" si="82"/>
        <v>2.8496570834781978</v>
      </c>
      <c r="AV47">
        <f t="shared" si="35"/>
        <v>0.85304637447813847</v>
      </c>
      <c r="AX47">
        <f t="shared" si="6"/>
        <v>0.35588413258360385</v>
      </c>
      <c r="AY47">
        <f t="shared" si="6"/>
        <v>-2.7793926752911927E-2</v>
      </c>
      <c r="AZ47">
        <f t="shared" si="83"/>
        <v>0.32809020583069193</v>
      </c>
      <c r="BA47">
        <f t="shared" si="36"/>
        <v>1.0847142836298342</v>
      </c>
      <c r="BB47">
        <f t="shared" si="84"/>
        <v>-8.4714283629834242E-2</v>
      </c>
      <c r="BC47">
        <f t="shared" si="7"/>
        <v>0.92774845184797594</v>
      </c>
      <c r="BD47">
        <f t="shared" si="85"/>
        <v>0.92774845184797594</v>
      </c>
      <c r="BE47">
        <f t="shared" si="86"/>
        <v>0.7761688730432027</v>
      </c>
      <c r="BF47">
        <f t="shared" si="87"/>
        <v>-6.0617428061885061E-2</v>
      </c>
      <c r="BG47">
        <f t="shared" si="8"/>
        <v>25.513033924673699</v>
      </c>
      <c r="BH47">
        <f t="shared" si="88"/>
        <v>6.9580323007605253E-3</v>
      </c>
      <c r="BI47">
        <f t="shared" si="89"/>
        <v>2.0935746071339828E-3</v>
      </c>
      <c r="BJ47">
        <f t="shared" si="90"/>
        <v>0.93205057120089063</v>
      </c>
      <c r="BK47">
        <f t="shared" si="91"/>
        <v>2.2462028046788692E-3</v>
      </c>
      <c r="BL47">
        <f t="shared" si="37"/>
        <v>3.2648782134123162E-3</v>
      </c>
      <c r="BM47" t="e">
        <f t="shared" si="38"/>
        <v>#NUM!</v>
      </c>
      <c r="BN47" t="e">
        <f t="shared" si="92"/>
        <v>#NUM!</v>
      </c>
      <c r="BO47" t="e">
        <f t="shared" si="93"/>
        <v>#NUM!</v>
      </c>
      <c r="BP47" t="e">
        <f t="shared" si="94"/>
        <v>#NUM!</v>
      </c>
      <c r="BQ47" t="e">
        <f t="shared" si="95"/>
        <v>#NUM!</v>
      </c>
      <c r="BR47">
        <f t="shared" si="39"/>
        <v>-8.9592456634950517E-6</v>
      </c>
      <c r="BS47">
        <f t="shared" si="96"/>
        <v>1.0892268624272479</v>
      </c>
      <c r="BT47">
        <f t="shared" si="97"/>
        <v>1.0004789048321214</v>
      </c>
      <c r="BU47">
        <f t="shared" si="98"/>
        <v>1.0887054761139798</v>
      </c>
      <c r="BV47">
        <f t="shared" si="40"/>
        <v>1</v>
      </c>
      <c r="BW47">
        <f t="shared" si="41"/>
        <v>1</v>
      </c>
      <c r="BX47">
        <f t="shared" si="42"/>
        <v>1</v>
      </c>
      <c r="BY47">
        <f t="shared" si="9"/>
        <v>17.123998344862692</v>
      </c>
      <c r="BZ47">
        <f t="shared" si="10"/>
        <v>-0.17529641038520427</v>
      </c>
      <c r="CA47">
        <f t="shared" si="11"/>
        <v>31947.625198412679</v>
      </c>
      <c r="CB47">
        <f t="shared" si="12"/>
        <v>1.4937683324633717</v>
      </c>
      <c r="CC47">
        <f t="shared" si="13"/>
        <v>2823.1195122714121</v>
      </c>
      <c r="CD47">
        <f t="shared" si="99"/>
        <v>1.6187778227438283E-4</v>
      </c>
      <c r="CE47">
        <f t="shared" si="100"/>
        <v>1.7871011050257513E-3</v>
      </c>
      <c r="CF47">
        <f t="shared" si="101"/>
        <v>-2.3232205521764682</v>
      </c>
      <c r="CG47">
        <f t="shared" si="102"/>
        <v>9.4605971058159319</v>
      </c>
      <c r="CH47">
        <f t="shared" si="103"/>
        <v>1.1172822632905977E-2</v>
      </c>
      <c r="CI47">
        <f t="shared" si="14"/>
        <v>48.116779527505187</v>
      </c>
      <c r="CJ47" s="11">
        <f t="shared" si="15"/>
        <v>1842891494.821754</v>
      </c>
      <c r="CK47" s="18">
        <f t="shared" si="43"/>
        <v>0.33431694300822701</v>
      </c>
      <c r="CL47" s="18">
        <f t="shared" si="16"/>
        <v>66.863388601645397</v>
      </c>
      <c r="CM47">
        <f t="shared" si="104"/>
        <v>6000</v>
      </c>
      <c r="CN47" s="4">
        <f t="shared" si="44"/>
        <v>1934.1697164361276</v>
      </c>
      <c r="CO47" s="11"/>
      <c r="CP47" s="11"/>
      <c r="CQ47" s="11"/>
      <c r="CR47" s="11"/>
      <c r="CS47" s="11"/>
      <c r="CT47" s="11"/>
      <c r="CU47" s="11"/>
      <c r="CV47" s="13">
        <f t="shared" si="17"/>
        <v>2.8496570834781978</v>
      </c>
      <c r="CW47" s="14">
        <v>0.8</v>
      </c>
      <c r="CX47" s="14">
        <f t="shared" si="105"/>
        <v>0.58015800864844447</v>
      </c>
      <c r="CY47" s="14">
        <f t="shared" si="45"/>
        <v>-0.25422059731698599</v>
      </c>
      <c r="CZ47" s="14">
        <f t="shared" si="106"/>
        <v>5.740940352159174E-2</v>
      </c>
      <c r="DA47" s="14">
        <f t="shared" si="107"/>
        <v>-2.6161437358795062E-3</v>
      </c>
      <c r="DB47" s="14">
        <f t="shared" si="46"/>
        <v>5.6316311606481866E-2</v>
      </c>
      <c r="DC47" s="14">
        <f t="shared" si="47"/>
        <v>0.78452521164219535</v>
      </c>
      <c r="DD47" s="14">
        <f t="shared" si="48"/>
        <v>0.84998651622246824</v>
      </c>
      <c r="DE47" s="14">
        <f t="shared" si="49"/>
        <v>4.9986516222468191E-2</v>
      </c>
      <c r="DF47" s="14">
        <v>0.85</v>
      </c>
      <c r="DG47" s="14">
        <f t="shared" si="50"/>
        <v>0.54603106696324188</v>
      </c>
      <c r="DH47" s="14">
        <f t="shared" si="51"/>
        <v>-0.23926644453363388</v>
      </c>
      <c r="DI47" s="14">
        <f t="shared" si="52"/>
        <v>5.0854004503555324E-2</v>
      </c>
      <c r="DJ47" s="14">
        <f t="shared" si="53"/>
        <v>-1.9320435325484119E-3</v>
      </c>
      <c r="DK47" s="14">
        <f t="shared" si="54"/>
        <v>4.8773326287590762E-2</v>
      </c>
      <c r="DL47" s="14">
        <f t="shared" si="108"/>
        <v>0.80656878504906238</v>
      </c>
      <c r="DM47" s="14">
        <f t="shared" si="109"/>
        <v>0.85285864602905348</v>
      </c>
      <c r="DN47" s="14">
        <f t="shared" si="110"/>
        <v>2.8586460290535021E-3</v>
      </c>
      <c r="DO47" s="14">
        <f t="shared" si="111"/>
        <v>-0.94255740386829501</v>
      </c>
      <c r="DP47" s="14">
        <f t="shared" si="112"/>
        <v>0.85303286146532986</v>
      </c>
      <c r="DQ47" s="14">
        <f t="shared" si="55"/>
        <v>0.85</v>
      </c>
      <c r="DR47" s="14">
        <f t="shared" si="56"/>
        <v>0.54603106696324188</v>
      </c>
      <c r="DS47" s="14">
        <f t="shared" si="57"/>
        <v>-0.23926644453363388</v>
      </c>
      <c r="DT47" s="14">
        <f t="shared" si="58"/>
        <v>5.0854004503555324E-2</v>
      </c>
      <c r="DU47" s="14">
        <f t="shared" si="59"/>
        <v>-1.9320435325484119E-3</v>
      </c>
      <c r="DV47" s="14">
        <f t="shared" si="60"/>
        <v>4.8773326287590762E-2</v>
      </c>
      <c r="DW47" s="14">
        <f t="shared" si="61"/>
        <v>0.80656878504906238</v>
      </c>
      <c r="DX47" s="14">
        <f t="shared" si="62"/>
        <v>0.85285864602905348</v>
      </c>
      <c r="DY47" s="14">
        <f t="shared" si="63"/>
        <v>2.8586460290535021E-3</v>
      </c>
      <c r="DZ47" s="14">
        <f t="shared" si="64"/>
        <v>0.85303286146532986</v>
      </c>
      <c r="EA47" s="14">
        <f t="shared" si="65"/>
        <v>0.54408971551398932</v>
      </c>
      <c r="EB47" s="14">
        <f t="shared" si="66"/>
        <v>-0.2384157598620891</v>
      </c>
      <c r="EC47" s="14">
        <f t="shared" si="67"/>
        <v>5.0493036061785762E-2</v>
      </c>
      <c r="ED47" s="14">
        <f t="shared" si="68"/>
        <v>-1.8979410841581225E-3</v>
      </c>
      <c r="EE47" s="14">
        <f t="shared" si="69"/>
        <v>4.8366307870351337E-2</v>
      </c>
      <c r="EF47" s="14">
        <f t="shared" si="70"/>
        <v>0.80780043370314525</v>
      </c>
      <c r="EG47" s="14">
        <f t="shared" si="71"/>
        <v>0.85304554175814451</v>
      </c>
      <c r="EH47" s="14">
        <f t="shared" si="72"/>
        <v>1.2680292814648553E-5</v>
      </c>
      <c r="EI47" s="14">
        <f t="shared" si="73"/>
        <v>-0.93837643716090358</v>
      </c>
      <c r="EJ47" s="14">
        <f t="shared" si="74"/>
        <v>0.85304637447813847</v>
      </c>
      <c r="EN47">
        <f t="shared" si="18"/>
        <v>1900.7212746799578</v>
      </c>
      <c r="EX47">
        <f t="shared" si="113"/>
        <v>6.3070041143732496</v>
      </c>
      <c r="EY47">
        <f t="shared" si="75"/>
        <v>9.410966842103044E-2</v>
      </c>
      <c r="EZ47">
        <f t="shared" si="114"/>
        <v>1.28591167901812</v>
      </c>
      <c r="FA47">
        <f t="shared" si="115"/>
        <v>1.6125575341168749E-2</v>
      </c>
    </row>
    <row r="48" spans="3:160">
      <c r="C48" s="4">
        <f t="shared" si="76"/>
        <v>1934.1697164361276</v>
      </c>
      <c r="D48" s="4">
        <f>Sheet8!J48</f>
        <v>2000.8766368923102</v>
      </c>
      <c r="E48" s="4">
        <f t="shared" si="19"/>
        <v>2000.9358005549075</v>
      </c>
      <c r="F48" s="4">
        <f t="shared" si="20"/>
        <v>-5.9163662597256916E-2</v>
      </c>
      <c r="G48" s="4">
        <f>Sheet9!D48</f>
        <v>2004.9319939150648</v>
      </c>
      <c r="H48" s="4">
        <f>Sheet9!F48</f>
        <v>4.1730753622441625</v>
      </c>
      <c r="I48" s="4">
        <f t="shared" si="21"/>
        <v>1.0436168754302837</v>
      </c>
      <c r="J48" s="4">
        <f t="shared" si="22"/>
        <v>2000.9333278715289</v>
      </c>
      <c r="K48" s="4">
        <f t="shared" si="77"/>
        <v>1986.2333278715289</v>
      </c>
      <c r="L48" s="4">
        <f t="shared" si="23"/>
        <v>1967.5231766642189</v>
      </c>
      <c r="N48" s="4">
        <f t="shared" si="0"/>
        <v>1967.5231766642189</v>
      </c>
      <c r="R48">
        <f t="shared" si="24"/>
        <v>328.71717275688087</v>
      </c>
      <c r="T48">
        <f t="shared" si="25"/>
        <v>1.1929749910123082</v>
      </c>
      <c r="U48">
        <f t="shared" si="26"/>
        <v>7.5909652976374684E-3</v>
      </c>
      <c r="V48">
        <f t="shared" si="27"/>
        <v>119.29749910123081</v>
      </c>
      <c r="W48">
        <f t="shared" si="78"/>
        <v>669.85545745341108</v>
      </c>
      <c r="X48">
        <f t="shared" si="28"/>
        <v>-59.753932672561618</v>
      </c>
      <c r="Y48">
        <f t="shared" si="79"/>
        <v>0.777128282724312</v>
      </c>
      <c r="Z48">
        <f t="shared" si="29"/>
        <v>48.33</v>
      </c>
      <c r="AA48">
        <f t="shared" si="30"/>
        <v>0.99414582584359024</v>
      </c>
      <c r="AB48">
        <f t="shared" si="31"/>
        <v>48.047067763020713</v>
      </c>
      <c r="AC48">
        <f t="shared" si="32"/>
        <v>57.318950232757402</v>
      </c>
      <c r="AD48">
        <f t="shared" si="1"/>
        <v>1.1929749910123082</v>
      </c>
      <c r="AE48">
        <f t="shared" si="33"/>
        <v>48.047067763020713</v>
      </c>
      <c r="AJ48">
        <f t="shared" si="116"/>
        <v>0.47252432692982838</v>
      </c>
      <c r="AK48">
        <f t="shared" si="117"/>
        <v>0.67566620206391126</v>
      </c>
      <c r="AL48">
        <f t="shared" si="34"/>
        <v>1.4573081934131442</v>
      </c>
      <c r="AM48">
        <f t="shared" si="2"/>
        <v>0</v>
      </c>
      <c r="AN48">
        <f t="shared" si="3"/>
        <v>1.4573081934131442</v>
      </c>
      <c r="AO48">
        <f t="shared" si="80"/>
        <v>1.4573081934131442</v>
      </c>
      <c r="AP48">
        <f t="shared" si="4"/>
        <v>0</v>
      </c>
      <c r="AQ48">
        <f t="shared" si="5"/>
        <v>30</v>
      </c>
      <c r="AR48">
        <f t="shared" si="81"/>
        <v>30</v>
      </c>
      <c r="AT48">
        <f t="shared" si="82"/>
        <v>2.9498098600662952</v>
      </c>
      <c r="AV48">
        <f t="shared" si="35"/>
        <v>0.85121396080904588</v>
      </c>
      <c r="AX48">
        <f t="shared" si="6"/>
        <v>0.35536852636311173</v>
      </c>
      <c r="AY48">
        <f t="shared" si="6"/>
        <v>-3.1700371717469665E-2</v>
      </c>
      <c r="AZ48">
        <f t="shared" si="83"/>
        <v>0.32366815464564208</v>
      </c>
      <c r="BA48">
        <f t="shared" si="36"/>
        <v>1.0979409659630426</v>
      </c>
      <c r="BB48">
        <f t="shared" si="84"/>
        <v>-9.7940965963042581E-2</v>
      </c>
      <c r="BC48">
        <f t="shared" si="7"/>
        <v>0.93158396227935325</v>
      </c>
      <c r="BD48">
        <f t="shared" si="85"/>
        <v>0.93158396227935325</v>
      </c>
      <c r="BE48">
        <f t="shared" si="86"/>
        <v>0.77476348235476133</v>
      </c>
      <c r="BF48">
        <f t="shared" si="87"/>
        <v>-6.9112171061180991E-2</v>
      </c>
      <c r="BG48">
        <f t="shared" si="8"/>
        <v>25.494545537749929</v>
      </c>
      <c r="BH48">
        <f t="shared" si="88"/>
        <v>6.7906604438089943E-3</v>
      </c>
      <c r="BI48">
        <f t="shared" si="89"/>
        <v>2.0895951222858712E-3</v>
      </c>
      <c r="BJ48">
        <f t="shared" si="90"/>
        <v>0.93364223155525183</v>
      </c>
      <c r="BK48">
        <f t="shared" si="91"/>
        <v>2.2381111861285931E-3</v>
      </c>
      <c r="BL48">
        <f t="shared" si="37"/>
        <v>3.2472266227934251E-3</v>
      </c>
      <c r="BM48" t="e">
        <f t="shared" si="38"/>
        <v>#NUM!</v>
      </c>
      <c r="BN48" t="e">
        <f t="shared" si="92"/>
        <v>#NUM!</v>
      </c>
      <c r="BO48" t="e">
        <f t="shared" si="93"/>
        <v>#NUM!</v>
      </c>
      <c r="BP48" t="e">
        <f t="shared" si="94"/>
        <v>#NUM!</v>
      </c>
      <c r="BQ48" t="e">
        <f t="shared" si="95"/>
        <v>#NUM!</v>
      </c>
      <c r="BR48">
        <f t="shared" si="39"/>
        <v>-1.0136404515575183E-5</v>
      </c>
      <c r="BS48">
        <f t="shared" si="96"/>
        <v>1.0893092539877243</v>
      </c>
      <c r="BT48">
        <f t="shared" si="97"/>
        <v>1.0005418464427238</v>
      </c>
      <c r="BU48">
        <f t="shared" si="98"/>
        <v>1.0887193352887734</v>
      </c>
      <c r="BV48">
        <f t="shared" si="40"/>
        <v>1</v>
      </c>
      <c r="BW48">
        <f t="shared" si="41"/>
        <v>1</v>
      </c>
      <c r="BX48">
        <f t="shared" si="42"/>
        <v>1</v>
      </c>
      <c r="BY48">
        <f t="shared" si="9"/>
        <v>17.074415667013241</v>
      </c>
      <c r="BZ48">
        <f t="shared" si="10"/>
        <v>-0.20740501245277465</v>
      </c>
      <c r="CA48">
        <f t="shared" si="11"/>
        <v>31793.640403420297</v>
      </c>
      <c r="CB48">
        <f t="shared" si="12"/>
        <v>1.4573081934131442</v>
      </c>
      <c r="CC48">
        <f t="shared" si="13"/>
        <v>2879.803017797009</v>
      </c>
      <c r="CD48">
        <f t="shared" si="99"/>
        <v>1.6187778227438283E-4</v>
      </c>
      <c r="CE48">
        <f t="shared" si="100"/>
        <v>1.7519253812920427E-3</v>
      </c>
      <c r="CF48">
        <f t="shared" si="101"/>
        <v>-2.330819503420694</v>
      </c>
      <c r="CG48">
        <f t="shared" si="102"/>
        <v>9.4883666088573033</v>
      </c>
      <c r="CH48">
        <f t="shared" si="103"/>
        <v>1.1107519568205538E-2</v>
      </c>
      <c r="CI48">
        <f t="shared" si="14"/>
        <v>48.047067763020713</v>
      </c>
      <c r="CJ48" s="11">
        <f t="shared" si="15"/>
        <v>1817134049.3817372</v>
      </c>
      <c r="CK48" s="18">
        <f t="shared" si="43"/>
        <v>0.33383042059389917</v>
      </c>
      <c r="CL48" s="18">
        <f t="shared" si="16"/>
        <v>66.76608411877983</v>
      </c>
      <c r="CM48">
        <f t="shared" si="104"/>
        <v>6200</v>
      </c>
      <c r="CN48" s="4">
        <f t="shared" si="44"/>
        <v>2000.9358005549075</v>
      </c>
      <c r="CO48" s="11"/>
      <c r="CP48" s="11"/>
      <c r="CQ48" s="11"/>
      <c r="CR48" s="11"/>
      <c r="CS48" s="11"/>
      <c r="CT48" s="11"/>
      <c r="CU48" s="11"/>
      <c r="CV48" s="13">
        <f t="shared" si="17"/>
        <v>2.9498098600662952</v>
      </c>
      <c r="CW48" s="14">
        <v>0.8</v>
      </c>
      <c r="CX48" s="14">
        <f t="shared" si="105"/>
        <v>0.60054798320462599</v>
      </c>
      <c r="CY48" s="14">
        <f t="shared" si="45"/>
        <v>-0.26315532101928635</v>
      </c>
      <c r="CZ48" s="14">
        <f t="shared" si="106"/>
        <v>6.1515686758734922E-2</v>
      </c>
      <c r="DA48" s="14">
        <f t="shared" si="107"/>
        <v>-3.1093435290970028E-3</v>
      </c>
      <c r="DB48" s="14">
        <f t="shared" si="46"/>
        <v>6.1187303399993842E-2</v>
      </c>
      <c r="DC48" s="14">
        <f t="shared" si="47"/>
        <v>0.77102511484296032</v>
      </c>
      <c r="DD48" s="14">
        <f t="shared" si="48"/>
        <v>0.84864665689945695</v>
      </c>
      <c r="DE48" s="14">
        <f t="shared" si="49"/>
        <v>4.8646656899456908E-2</v>
      </c>
      <c r="DF48" s="14">
        <v>0.85</v>
      </c>
      <c r="DG48" s="14">
        <f t="shared" si="50"/>
        <v>0.56522163125141278</v>
      </c>
      <c r="DH48" s="14">
        <f t="shared" si="51"/>
        <v>-0.24767559625344598</v>
      </c>
      <c r="DI48" s="14">
        <f t="shared" si="52"/>
        <v>5.4491404187668326E-2</v>
      </c>
      <c r="DJ48" s="14">
        <f t="shared" si="53"/>
        <v>-2.2962756111118386E-3</v>
      </c>
      <c r="DK48" s="14">
        <f t="shared" si="54"/>
        <v>5.2923291611948475E-2</v>
      </c>
      <c r="DL48" s="14">
        <f t="shared" si="108"/>
        <v>0.79426205346046852</v>
      </c>
      <c r="DM48" s="14">
        <f t="shared" si="109"/>
        <v>0.85114704581692746</v>
      </c>
      <c r="DN48" s="14">
        <f t="shared" si="110"/>
        <v>1.1470458169274833E-3</v>
      </c>
      <c r="DO48" s="14">
        <f t="shared" si="111"/>
        <v>-0.94999222165058972</v>
      </c>
      <c r="DP48" s="14">
        <f t="shared" si="112"/>
        <v>0.85120742653548731</v>
      </c>
      <c r="DQ48" s="14">
        <f t="shared" si="55"/>
        <v>0.85</v>
      </c>
      <c r="DR48" s="14">
        <f t="shared" si="56"/>
        <v>0.56522163125141278</v>
      </c>
      <c r="DS48" s="14">
        <f t="shared" si="57"/>
        <v>-0.24767559625344598</v>
      </c>
      <c r="DT48" s="14">
        <f t="shared" si="58"/>
        <v>5.4491404187668326E-2</v>
      </c>
      <c r="DU48" s="14">
        <f t="shared" si="59"/>
        <v>-2.2962756111118386E-3</v>
      </c>
      <c r="DV48" s="14">
        <f t="shared" si="60"/>
        <v>5.2923291611948475E-2</v>
      </c>
      <c r="DW48" s="14">
        <f t="shared" si="61"/>
        <v>0.79426205346046852</v>
      </c>
      <c r="DX48" s="14">
        <f t="shared" si="62"/>
        <v>0.85114704581692746</v>
      </c>
      <c r="DY48" s="14">
        <f t="shared" si="63"/>
        <v>1.1470458169274833E-3</v>
      </c>
      <c r="DZ48" s="14">
        <f t="shared" si="64"/>
        <v>0.85120742653548731</v>
      </c>
      <c r="EA48" s="14">
        <f t="shared" si="65"/>
        <v>0.56441987180391584</v>
      </c>
      <c r="EB48" s="14">
        <f t="shared" si="66"/>
        <v>-0.24732427167874599</v>
      </c>
      <c r="EC48" s="14">
        <f t="shared" si="67"/>
        <v>5.4336923150261215E-2</v>
      </c>
      <c r="ED48" s="14">
        <f t="shared" si="68"/>
        <v>-2.2800355653788081E-3</v>
      </c>
      <c r="EE48" s="14">
        <f t="shared" si="69"/>
        <v>5.2745246437001937E-2</v>
      </c>
      <c r="EF48" s="14">
        <f t="shared" si="70"/>
        <v>0.79478088409612702</v>
      </c>
      <c r="EG48" s="14">
        <f t="shared" si="71"/>
        <v>0.85121360063196239</v>
      </c>
      <c r="EH48" s="14">
        <f t="shared" si="72"/>
        <v>6.1740964750756078E-6</v>
      </c>
      <c r="EI48" s="14">
        <f t="shared" si="73"/>
        <v>-0.9448787871735298</v>
      </c>
      <c r="EJ48" s="14">
        <f t="shared" si="74"/>
        <v>0.85121396080904588</v>
      </c>
      <c r="EN48">
        <f t="shared" si="18"/>
        <v>1967.5231766642189</v>
      </c>
      <c r="EX48">
        <f t="shared" si="113"/>
        <v>6.5426681523256844</v>
      </c>
      <c r="EY48">
        <f t="shared" si="75"/>
        <v>9.7626118397640085E-2</v>
      </c>
      <c r="EZ48">
        <f t="shared" si="114"/>
        <v>1.301603394067727</v>
      </c>
      <c r="FA48">
        <f t="shared" si="115"/>
        <v>1.632235241178203E-2</v>
      </c>
    </row>
    <row r="49" spans="3:157">
      <c r="C49" s="4">
        <f t="shared" si="76"/>
        <v>2000.9358005549075</v>
      </c>
      <c r="D49" s="4">
        <f>Sheet8!J49</f>
        <v>2067.5249217735682</v>
      </c>
      <c r="E49" s="4">
        <f t="shared" si="19"/>
        <v>2067.6048708319977</v>
      </c>
      <c r="F49" s="4">
        <f t="shared" si="20"/>
        <v>-7.9949058429519937E-2</v>
      </c>
      <c r="G49" s="4">
        <f>Sheet9!D49</f>
        <v>2071.8779433419672</v>
      </c>
      <c r="H49" s="4">
        <f>Sheet9!F49</f>
        <v>4.4529887891349063</v>
      </c>
      <c r="I49" s="4">
        <f t="shared" si="21"/>
        <v>1.0413313548619798</v>
      </c>
      <c r="J49" s="4">
        <f t="shared" si="22"/>
        <v>2067.6016975837424</v>
      </c>
      <c r="K49" s="4">
        <f t="shared" si="77"/>
        <v>2052.9016975837426</v>
      </c>
      <c r="L49" s="4">
        <f t="shared" si="23"/>
        <v>2034.2303611642378</v>
      </c>
      <c r="N49" s="4">
        <f t="shared" si="0"/>
        <v>2034.2303611642378</v>
      </c>
      <c r="R49">
        <f t="shared" si="24"/>
        <v>340.92548719157594</v>
      </c>
      <c r="T49">
        <f t="shared" si="25"/>
        <v>1.1912490534052018</v>
      </c>
      <c r="U49">
        <f t="shared" si="26"/>
        <v>7.3287196861601331E-3</v>
      </c>
      <c r="V49">
        <f t="shared" si="27"/>
        <v>119.12490534052019</v>
      </c>
      <c r="W49">
        <f t="shared" si="78"/>
        <v>668.88634348702089</v>
      </c>
      <c r="X49">
        <f t="shared" si="28"/>
        <v>-66.636740795460355</v>
      </c>
      <c r="Y49">
        <f t="shared" si="79"/>
        <v>0.77590745128084249</v>
      </c>
      <c r="Z49">
        <f t="shared" si="29"/>
        <v>48.33</v>
      </c>
      <c r="AA49">
        <f t="shared" si="30"/>
        <v>0.99270754450433485</v>
      </c>
      <c r="AB49">
        <f t="shared" si="31"/>
        <v>47.977555625894503</v>
      </c>
      <c r="AC49">
        <f t="shared" si="32"/>
        <v>57.153217724042243</v>
      </c>
      <c r="AD49">
        <f t="shared" si="1"/>
        <v>1.1912490534052018</v>
      </c>
      <c r="AE49">
        <f t="shared" si="33"/>
        <v>47.977555625894503</v>
      </c>
      <c r="AJ49">
        <f t="shared" si="116"/>
        <v>0.46574059707488158</v>
      </c>
      <c r="AK49">
        <f t="shared" si="117"/>
        <v>0.66993957550027139</v>
      </c>
      <c r="AL49">
        <f t="shared" si="34"/>
        <v>1.4227405819467085</v>
      </c>
      <c r="AM49">
        <f t="shared" si="2"/>
        <v>0</v>
      </c>
      <c r="AN49">
        <f t="shared" si="3"/>
        <v>1.4227405819467085</v>
      </c>
      <c r="AO49">
        <f t="shared" si="80"/>
        <v>1.4227405819467085</v>
      </c>
      <c r="AP49">
        <f t="shared" si="4"/>
        <v>0</v>
      </c>
      <c r="AQ49">
        <f t="shared" si="5"/>
        <v>30</v>
      </c>
      <c r="AR49">
        <f t="shared" si="81"/>
        <v>30</v>
      </c>
      <c r="AT49">
        <f t="shared" si="82"/>
        <v>3.0498206314306415</v>
      </c>
      <c r="AV49">
        <f t="shared" si="35"/>
        <v>0.84966967366060564</v>
      </c>
      <c r="AX49">
        <f t="shared" si="6"/>
        <v>0.35485439663813606</v>
      </c>
      <c r="AY49">
        <f t="shared" si="6"/>
        <v>-3.5351806295868538E-2</v>
      </c>
      <c r="AZ49">
        <f t="shared" si="83"/>
        <v>0.31950259034226752</v>
      </c>
      <c r="BA49">
        <f t="shared" si="36"/>
        <v>1.1106463839870526</v>
      </c>
      <c r="BB49">
        <f t="shared" si="84"/>
        <v>-0.11064638398705262</v>
      </c>
      <c r="BC49">
        <f t="shared" si="7"/>
        <v>0.93514940051270457</v>
      </c>
      <c r="BD49">
        <f t="shared" si="85"/>
        <v>0.93514940051270457</v>
      </c>
      <c r="BE49">
        <f t="shared" si="86"/>
        <v>0.77336262365053343</v>
      </c>
      <c r="BF49">
        <f t="shared" si="87"/>
        <v>-7.7045024457279454E-2</v>
      </c>
      <c r="BG49">
        <f t="shared" si="8"/>
        <v>25.476096734650387</v>
      </c>
      <c r="BH49">
        <f t="shared" si="88"/>
        <v>6.6319847712493808E-3</v>
      </c>
      <c r="BI49">
        <f t="shared" si="89"/>
        <v>2.0857933045597766E-3</v>
      </c>
      <c r="BJ49">
        <f t="shared" si="90"/>
        <v>0.93515323822641994</v>
      </c>
      <c r="BK49">
        <f t="shared" si="91"/>
        <v>2.2304294304916505E-3</v>
      </c>
      <c r="BL49">
        <f t="shared" si="37"/>
        <v>3.2302301357391002E-3</v>
      </c>
      <c r="BM49" t="e">
        <f t="shared" si="38"/>
        <v>#NUM!</v>
      </c>
      <c r="BN49" t="e">
        <f t="shared" si="92"/>
        <v>#NUM!</v>
      </c>
      <c r="BO49" t="e">
        <f t="shared" si="93"/>
        <v>#NUM!</v>
      </c>
      <c r="BP49" t="e">
        <f t="shared" si="94"/>
        <v>#NUM!</v>
      </c>
      <c r="BQ49" t="e">
        <f t="shared" si="95"/>
        <v>#NUM!</v>
      </c>
      <c r="BR49">
        <f t="shared" si="39"/>
        <v>-1.1216174362216135E-5</v>
      </c>
      <c r="BS49">
        <f t="shared" si="96"/>
        <v>1.089384834798349</v>
      </c>
      <c r="BT49">
        <f t="shared" si="97"/>
        <v>1.0005995844517739</v>
      </c>
      <c r="BU49">
        <f t="shared" si="98"/>
        <v>1.088732047990226</v>
      </c>
      <c r="BV49">
        <f t="shared" si="40"/>
        <v>1</v>
      </c>
      <c r="BW49">
        <f t="shared" si="41"/>
        <v>1</v>
      </c>
      <c r="BX49">
        <f t="shared" si="42"/>
        <v>1</v>
      </c>
      <c r="BY49">
        <f t="shared" si="9"/>
        <v>17.025046553799402</v>
      </c>
      <c r="BZ49">
        <f t="shared" si="10"/>
        <v>-0.23956920533932177</v>
      </c>
      <c r="CA49">
        <f t="shared" si="11"/>
        <v>31639.953382753312</v>
      </c>
      <c r="CB49">
        <f t="shared" si="12"/>
        <v>1.4227405819467085</v>
      </c>
      <c r="CC49">
        <f t="shared" si="13"/>
        <v>2935.5132618828161</v>
      </c>
      <c r="CD49">
        <f t="shared" si="99"/>
        <v>1.6187778227438283E-4</v>
      </c>
      <c r="CE49">
        <f t="shared" si="100"/>
        <v>1.7186772975994143E-3</v>
      </c>
      <c r="CF49">
        <f t="shared" si="101"/>
        <v>-2.3381410329335246</v>
      </c>
      <c r="CG49">
        <f t="shared" si="102"/>
        <v>9.5151337574665718</v>
      </c>
      <c r="CH49">
        <f t="shared" si="103"/>
        <v>1.1045114048354196E-2</v>
      </c>
      <c r="CI49">
        <f t="shared" si="14"/>
        <v>47.977555625894503</v>
      </c>
      <c r="CJ49" s="11">
        <f t="shared" si="15"/>
        <v>1792090793.7553105</v>
      </c>
      <c r="CK49" s="18">
        <f t="shared" si="43"/>
        <v>0.33334535138545224</v>
      </c>
      <c r="CL49" s="18">
        <f t="shared" si="16"/>
        <v>66.669070277090441</v>
      </c>
      <c r="CM49">
        <f t="shared" si="104"/>
        <v>6400</v>
      </c>
      <c r="CN49" s="4">
        <f t="shared" si="44"/>
        <v>2067.6048708319977</v>
      </c>
      <c r="CO49" s="11"/>
      <c r="CP49" s="11"/>
      <c r="CQ49" s="11"/>
      <c r="CR49" s="11"/>
      <c r="CS49" s="11"/>
      <c r="CT49" s="11"/>
      <c r="CU49" s="11"/>
      <c r="CV49" s="13">
        <f t="shared" si="17"/>
        <v>3.0498206314306415</v>
      </c>
      <c r="CW49" s="14">
        <v>0.8</v>
      </c>
      <c r="CX49" s="14">
        <f t="shared" si="105"/>
        <v>0.62090904710053663</v>
      </c>
      <c r="CY49" s="14">
        <f t="shared" si="45"/>
        <v>-0.27207737630158152</v>
      </c>
      <c r="CZ49" s="14">
        <f t="shared" si="106"/>
        <v>6.5757671592354766E-2</v>
      </c>
      <c r="DA49" s="14">
        <f t="shared" si="107"/>
        <v>-3.6734157354926101E-3</v>
      </c>
      <c r="DB49" s="14">
        <f t="shared" si="46"/>
        <v>6.6337437295406657E-2</v>
      </c>
      <c r="DC49" s="14">
        <f t="shared" si="47"/>
        <v>0.75732278188220925</v>
      </c>
      <c r="DD49" s="14">
        <f t="shared" si="48"/>
        <v>0.84759256358175983</v>
      </c>
      <c r="DE49" s="14">
        <f t="shared" si="49"/>
        <v>4.7592563581759784E-2</v>
      </c>
      <c r="DF49" s="14">
        <v>0.85</v>
      </c>
      <c r="DG49" s="14">
        <f t="shared" si="50"/>
        <v>0.58438498550638751</v>
      </c>
      <c r="DH49" s="14">
        <f t="shared" si="51"/>
        <v>-0.25607282475442972</v>
      </c>
      <c r="DI49" s="14">
        <f t="shared" si="52"/>
        <v>5.8249010130251994E-2</v>
      </c>
      <c r="DJ49" s="14">
        <f t="shared" si="53"/>
        <v>-2.7128475460978831E-3</v>
      </c>
      <c r="DK49" s="14">
        <f t="shared" si="54"/>
        <v>5.7303125138044447E-2</v>
      </c>
      <c r="DL49" s="14">
        <f t="shared" si="108"/>
        <v>0.78174577286050473</v>
      </c>
      <c r="DM49" s="14">
        <f t="shared" si="109"/>
        <v>0.84968550877028293</v>
      </c>
      <c r="DN49" s="14">
        <f t="shared" si="110"/>
        <v>-3.1449122971705101E-4</v>
      </c>
      <c r="DO49" s="14">
        <f t="shared" si="111"/>
        <v>-0.95814109622953791</v>
      </c>
      <c r="DP49" s="14">
        <f t="shared" si="112"/>
        <v>0.84967176939705991</v>
      </c>
      <c r="DQ49" s="14">
        <f t="shared" si="55"/>
        <v>0.85</v>
      </c>
      <c r="DR49" s="14">
        <f t="shared" si="56"/>
        <v>0.58438498550638751</v>
      </c>
      <c r="DS49" s="14">
        <f t="shared" si="57"/>
        <v>-0.25607282475442972</v>
      </c>
      <c r="DT49" s="14">
        <f t="shared" si="58"/>
        <v>5.8249010130251994E-2</v>
      </c>
      <c r="DU49" s="14">
        <f t="shared" si="59"/>
        <v>-2.7128475460978831E-3</v>
      </c>
      <c r="DV49" s="14">
        <f t="shared" si="60"/>
        <v>5.7303125138044454E-2</v>
      </c>
      <c r="DW49" s="14">
        <f t="shared" si="61"/>
        <v>0.78174577286050473</v>
      </c>
      <c r="DX49" s="14">
        <f t="shared" si="62"/>
        <v>0.84968550877028293</v>
      </c>
      <c r="DY49" s="14">
        <f t="shared" si="63"/>
        <v>-3.1449122971705101E-4</v>
      </c>
      <c r="DZ49" s="14">
        <f t="shared" si="64"/>
        <v>0.84967176939705991</v>
      </c>
      <c r="EA49" s="14">
        <f t="shared" si="65"/>
        <v>0.58461073507586891</v>
      </c>
      <c r="EB49" s="14">
        <f t="shared" si="66"/>
        <v>-0.25617174640946522</v>
      </c>
      <c r="EC49" s="14">
        <f t="shared" si="67"/>
        <v>5.8294022336817179E-2</v>
      </c>
      <c r="ED49" s="14">
        <f t="shared" si="68"/>
        <v>-2.7180914993648912E-3</v>
      </c>
      <c r="EE49" s="14">
        <f t="shared" si="69"/>
        <v>5.735616213409734E-2</v>
      </c>
      <c r="EF49" s="14">
        <f t="shared" si="70"/>
        <v>0.78159704259886054</v>
      </c>
      <c r="EG49" s="14">
        <f t="shared" si="71"/>
        <v>0.84966977412554789</v>
      </c>
      <c r="EH49" s="14">
        <f t="shared" si="72"/>
        <v>-1.9952715120119535E-6</v>
      </c>
      <c r="EI49" s="14">
        <f t="shared" si="73"/>
        <v>-0.95206222517311878</v>
      </c>
      <c r="EJ49" s="14">
        <f t="shared" si="74"/>
        <v>0.84966967366060564</v>
      </c>
      <c r="EN49">
        <f t="shared" si="18"/>
        <v>2034.2303611642378</v>
      </c>
      <c r="EX49">
        <f t="shared" si="113"/>
        <v>6.7767175270848758</v>
      </c>
      <c r="EY49">
        <f t="shared" si="75"/>
        <v>0.10111847525254375</v>
      </c>
      <c r="EZ49">
        <f t="shared" si="114"/>
        <v>1.3175398112331067</v>
      </c>
      <c r="FA49">
        <f t="shared" si="115"/>
        <v>1.6522198093147061E-2</v>
      </c>
    </row>
    <row r="50" spans="3:157">
      <c r="C50" s="4">
        <f t="shared" si="76"/>
        <v>2067.6048708319977</v>
      </c>
      <c r="D50" s="4">
        <f>Sheet8!J50</f>
        <v>2134.0800919525827</v>
      </c>
      <c r="E50" s="4">
        <f t="shared" si="19"/>
        <v>2134.1772168462994</v>
      </c>
      <c r="F50" s="4">
        <f t="shared" si="20"/>
        <v>-9.7124893716681981E-2</v>
      </c>
      <c r="G50" s="4">
        <f>Sheet9!D50</f>
        <v>2138.639073725637</v>
      </c>
      <c r="H50" s="4">
        <f>Sheet9!F50</f>
        <v>4.6449499169998489</v>
      </c>
      <c r="I50" s="4">
        <f t="shared" si="21"/>
        <v>1.0401609496981192</v>
      </c>
      <c r="J50" s="4">
        <f t="shared" si="22"/>
        <v>2134.1734668228323</v>
      </c>
      <c r="K50" s="4">
        <f t="shared" si="77"/>
        <v>2119.4734668228325</v>
      </c>
      <c r="L50" s="4">
        <f t="shared" si="23"/>
        <v>2100.8424813922902</v>
      </c>
      <c r="N50" s="4">
        <f t="shared" si="0"/>
        <v>2100.8424813922902</v>
      </c>
      <c r="R50">
        <f t="shared" si="24"/>
        <v>353.15389972638837</v>
      </c>
      <c r="T50">
        <f t="shared" si="25"/>
        <v>1.1895280670965198</v>
      </c>
      <c r="U50">
        <f t="shared" si="26"/>
        <v>7.0858359286142631E-3</v>
      </c>
      <c r="V50">
        <f t="shared" si="27"/>
        <v>118.95280670965198</v>
      </c>
      <c r="W50">
        <f t="shared" si="78"/>
        <v>667.92000967469585</v>
      </c>
      <c r="X50">
        <f t="shared" si="28"/>
        <v>-73.093160885791576</v>
      </c>
      <c r="Y50">
        <f t="shared" si="79"/>
        <v>0.77468461002736122</v>
      </c>
      <c r="Z50">
        <f t="shared" si="29"/>
        <v>48.33</v>
      </c>
      <c r="AA50">
        <f t="shared" si="30"/>
        <v>0.99127338924709985</v>
      </c>
      <c r="AB50">
        <f t="shared" si="31"/>
        <v>47.908242902312331</v>
      </c>
      <c r="AC50">
        <f t="shared" si="32"/>
        <v>56.98819957757815</v>
      </c>
      <c r="AD50">
        <f t="shared" si="1"/>
        <v>1.1895280670965198</v>
      </c>
      <c r="AE50">
        <f t="shared" si="33"/>
        <v>47.908242902312331</v>
      </c>
      <c r="AJ50">
        <f t="shared" si="116"/>
        <v>0.45922511191336934</v>
      </c>
      <c r="AK50">
        <f t="shared" si="117"/>
        <v>0.66439141913934263</v>
      </c>
      <c r="AL50">
        <f t="shared" si="34"/>
        <v>1.3899233140615201</v>
      </c>
      <c r="AM50">
        <f t="shared" si="2"/>
        <v>0</v>
      </c>
      <c r="AN50">
        <f t="shared" si="3"/>
        <v>1.3899233140615201</v>
      </c>
      <c r="AO50">
        <f t="shared" si="80"/>
        <v>1.3899233140615201</v>
      </c>
      <c r="AP50">
        <f t="shared" si="4"/>
        <v>0</v>
      </c>
      <c r="AQ50">
        <f t="shared" si="5"/>
        <v>30</v>
      </c>
      <c r="AR50">
        <f t="shared" si="81"/>
        <v>30</v>
      </c>
      <c r="AT50">
        <f t="shared" si="82"/>
        <v>3.1496888776496106</v>
      </c>
      <c r="AV50">
        <f t="shared" si="35"/>
        <v>0.84841132651365736</v>
      </c>
      <c r="AX50">
        <f t="shared" si="6"/>
        <v>0.35434174182725142</v>
      </c>
      <c r="AY50">
        <f t="shared" si="6"/>
        <v>-3.8777035526372752E-2</v>
      </c>
      <c r="AZ50">
        <f t="shared" si="83"/>
        <v>0.31556470630087868</v>
      </c>
      <c r="BA50">
        <f t="shared" si="36"/>
        <v>1.1228814083201064</v>
      </c>
      <c r="BB50">
        <f t="shared" si="84"/>
        <v>-0.12288140832010641</v>
      </c>
      <c r="BC50">
        <f t="shared" si="7"/>
        <v>0.93847749359543919</v>
      </c>
      <c r="BD50">
        <f t="shared" si="85"/>
        <v>0.93847749359543919</v>
      </c>
      <c r="BE50">
        <f t="shared" si="86"/>
        <v>0.77196628880608209</v>
      </c>
      <c r="BF50">
        <f t="shared" si="87"/>
        <v>-8.4479361793026536E-2</v>
      </c>
      <c r="BG50">
        <f t="shared" si="8"/>
        <v>25.457687544623713</v>
      </c>
      <c r="BH50">
        <f t="shared" si="88"/>
        <v>6.4813520117116604E-3</v>
      </c>
      <c r="BI50">
        <f t="shared" si="89"/>
        <v>2.0821578783194023E-3</v>
      </c>
      <c r="BJ50">
        <f t="shared" si="90"/>
        <v>0.93658949056091567</v>
      </c>
      <c r="BK50">
        <f t="shared" si="91"/>
        <v>2.2231275273785264E-3</v>
      </c>
      <c r="BL50">
        <f t="shared" si="37"/>
        <v>3.2138419129838442E-3</v>
      </c>
      <c r="BM50" t="e">
        <f t="shared" si="38"/>
        <v>#NUM!</v>
      </c>
      <c r="BN50" t="e">
        <f t="shared" si="92"/>
        <v>#NUM!</v>
      </c>
      <c r="BO50" t="e">
        <f t="shared" si="93"/>
        <v>#NUM!</v>
      </c>
      <c r="BP50" t="e">
        <f t="shared" si="94"/>
        <v>#NUM!</v>
      </c>
      <c r="BQ50" t="e">
        <f t="shared" si="95"/>
        <v>#NUM!</v>
      </c>
      <c r="BR50">
        <f t="shared" si="39"/>
        <v>-1.2210431140947454E-5</v>
      </c>
      <c r="BS50">
        <f t="shared" si="96"/>
        <v>1.0894544347526254</v>
      </c>
      <c r="BT50">
        <f t="shared" si="97"/>
        <v>1.0006527529927822</v>
      </c>
      <c r="BU50">
        <f t="shared" si="98"/>
        <v>1.0887437540088232</v>
      </c>
      <c r="BV50">
        <f t="shared" si="40"/>
        <v>1</v>
      </c>
      <c r="BW50">
        <f t="shared" si="41"/>
        <v>1</v>
      </c>
      <c r="BX50">
        <f t="shared" si="42"/>
        <v>1</v>
      </c>
      <c r="BY50">
        <f t="shared" si="9"/>
        <v>16.975890237888407</v>
      </c>
      <c r="BZ50">
        <f t="shared" si="10"/>
        <v>-0.27178539477399283</v>
      </c>
      <c r="CA50">
        <f t="shared" si="11"/>
        <v>31486.569465076944</v>
      </c>
      <c r="CB50">
        <f t="shared" si="12"/>
        <v>1.3899233140615201</v>
      </c>
      <c r="CC50">
        <f t="shared" si="13"/>
        <v>2990.256460441095</v>
      </c>
      <c r="CD50">
        <f t="shared" si="99"/>
        <v>1.6187778227438283E-4</v>
      </c>
      <c r="CE50">
        <f t="shared" si="100"/>
        <v>1.6872131426666256E-3</v>
      </c>
      <c r="CF50">
        <f t="shared" si="101"/>
        <v>-2.3451989124373491</v>
      </c>
      <c r="CG50">
        <f t="shared" si="102"/>
        <v>9.5409474629159625</v>
      </c>
      <c r="CH50">
        <f t="shared" si="103"/>
        <v>1.0985428231612486E-2</v>
      </c>
      <c r="CI50">
        <f t="shared" si="14"/>
        <v>47.908242902312331</v>
      </c>
      <c r="CJ50" s="11">
        <f t="shared" si="15"/>
        <v>1767720880.5331459</v>
      </c>
      <c r="CK50" s="18">
        <f t="shared" si="43"/>
        <v>0.33286173007150971</v>
      </c>
      <c r="CL50" s="18">
        <f t="shared" si="16"/>
        <v>66.572346014301942</v>
      </c>
      <c r="CM50">
        <f t="shared" si="104"/>
        <v>6600</v>
      </c>
      <c r="CN50" s="4">
        <f t="shared" si="44"/>
        <v>2134.1772168462994</v>
      </c>
      <c r="CO50" s="11"/>
      <c r="CP50" s="11"/>
      <c r="CQ50" s="11"/>
      <c r="CR50" s="11"/>
      <c r="CS50" s="11"/>
      <c r="CT50" s="11"/>
      <c r="CU50" s="11"/>
      <c r="CV50" s="13">
        <f t="shared" si="17"/>
        <v>3.1496888776496106</v>
      </c>
      <c r="CW50" s="14">
        <v>0.8</v>
      </c>
      <c r="CX50" s="14">
        <f t="shared" si="105"/>
        <v>0.64124109448600353</v>
      </c>
      <c r="CY50" s="14">
        <f t="shared" si="45"/>
        <v>-0.28098671678117282</v>
      </c>
      <c r="CZ50" s="14">
        <f t="shared" si="106"/>
        <v>7.0134732446952855E-2</v>
      </c>
      <c r="DA50" s="14">
        <f t="shared" si="107"/>
        <v>-4.3155571886924178E-3</v>
      </c>
      <c r="DB50" s="14">
        <f t="shared" si="46"/>
        <v>7.1777451720109908E-2</v>
      </c>
      <c r="DC50" s="14">
        <f t="shared" si="47"/>
        <v>0.74343934866232964</v>
      </c>
      <c r="DD50" s="14">
        <f t="shared" si="48"/>
        <v>0.84682575480991273</v>
      </c>
      <c r="DE50" s="14">
        <f t="shared" si="49"/>
        <v>4.682575480991269E-2</v>
      </c>
      <c r="DF50" s="14">
        <v>0.85</v>
      </c>
      <c r="DG50" s="14">
        <f t="shared" si="50"/>
        <v>0.60352103010447389</v>
      </c>
      <c r="DH50" s="14">
        <f t="shared" si="51"/>
        <v>-0.2644580863822803</v>
      </c>
      <c r="DI50" s="14">
        <f t="shared" si="52"/>
        <v>6.2126268188304253E-2</v>
      </c>
      <c r="DJ50" s="14">
        <f t="shared" si="53"/>
        <v>-3.1870742579642453E-3</v>
      </c>
      <c r="DK50" s="14">
        <f t="shared" si="54"/>
        <v>6.1921202983819361E-2</v>
      </c>
      <c r="DL50" s="14">
        <f t="shared" si="108"/>
        <v>0.76903766309891974</v>
      </c>
      <c r="DM50" s="14">
        <f t="shared" si="109"/>
        <v>0.84847499330293852</v>
      </c>
      <c r="DN50" s="14">
        <f t="shared" si="110"/>
        <v>-1.5250066970614595E-3</v>
      </c>
      <c r="DO50" s="14">
        <f t="shared" si="111"/>
        <v>-0.96701523013948432</v>
      </c>
      <c r="DP50" s="14">
        <f t="shared" si="112"/>
        <v>0.84842297551317625</v>
      </c>
      <c r="DQ50" s="14">
        <f t="shared" si="55"/>
        <v>0.85</v>
      </c>
      <c r="DR50" s="14">
        <f t="shared" si="56"/>
        <v>0.60352103010447389</v>
      </c>
      <c r="DS50" s="14">
        <f t="shared" si="57"/>
        <v>-0.2644580863822803</v>
      </c>
      <c r="DT50" s="14">
        <f t="shared" si="58"/>
        <v>6.2126268188304253E-2</v>
      </c>
      <c r="DU50" s="14">
        <f t="shared" si="59"/>
        <v>-3.1870742579642453E-3</v>
      </c>
      <c r="DV50" s="14">
        <f t="shared" si="60"/>
        <v>6.1921202983819361E-2</v>
      </c>
      <c r="DW50" s="14">
        <f t="shared" si="61"/>
        <v>0.76903766309891974</v>
      </c>
      <c r="DX50" s="14">
        <f t="shared" si="62"/>
        <v>0.84847499330293852</v>
      </c>
      <c r="DY50" s="14">
        <f t="shared" si="63"/>
        <v>-1.5250066970614595E-3</v>
      </c>
      <c r="DZ50" s="14">
        <f t="shared" si="64"/>
        <v>0.84842297551317625</v>
      </c>
      <c r="EA50" s="14">
        <f t="shared" si="65"/>
        <v>0.60464283782333261</v>
      </c>
      <c r="EB50" s="14">
        <f t="shared" si="66"/>
        <v>-0.26494965354865874</v>
      </c>
      <c r="EC50" s="14">
        <f t="shared" si="67"/>
        <v>6.2357439915804835E-2</v>
      </c>
      <c r="ED50" s="14">
        <f t="shared" si="68"/>
        <v>-3.2168047920035116E-3</v>
      </c>
      <c r="EE50" s="14">
        <f t="shared" si="69"/>
        <v>6.2199713413047898E-2</v>
      </c>
      <c r="EF50" s="14">
        <f t="shared" si="70"/>
        <v>0.76828653334706232</v>
      </c>
      <c r="EG50" s="14">
        <f t="shared" si="71"/>
        <v>0.84841179335244088</v>
      </c>
      <c r="EH50" s="14">
        <f t="shared" si="72"/>
        <v>-1.118216073536793E-5</v>
      </c>
      <c r="EI50" s="14">
        <f t="shared" si="73"/>
        <v>-0.95992455981141467</v>
      </c>
      <c r="EJ50" s="14">
        <f t="shared" si="74"/>
        <v>0.84841132651365736</v>
      </c>
      <c r="EN50">
        <f t="shared" si="18"/>
        <v>2100.8424813922902</v>
      </c>
      <c r="EX50">
        <f t="shared" si="113"/>
        <v>7.0089265743160825</v>
      </c>
      <c r="EY50">
        <f t="shared" si="75"/>
        <v>0.10458337174587097</v>
      </c>
      <c r="EZ50">
        <f t="shared" si="114"/>
        <v>1.3337019080613892</v>
      </c>
      <c r="FA50">
        <f t="shared" si="115"/>
        <v>1.6724873840111842E-2</v>
      </c>
    </row>
    <row r="51" spans="3:157">
      <c r="C51" s="4">
        <f t="shared" si="76"/>
        <v>2134.1772168462994</v>
      </c>
      <c r="D51" s="4">
        <f>Sheet8!J51</f>
        <v>2200.5415901935471</v>
      </c>
      <c r="E51" s="4">
        <f t="shared" si="19"/>
        <v>2200.6531268684112</v>
      </c>
      <c r="F51" s="4">
        <f t="shared" si="20"/>
        <v>-0.11153667486405539</v>
      </c>
      <c r="G51" s="4">
        <f>Sheet9!D51</f>
        <v>2205.2299172734397</v>
      </c>
      <c r="H51" s="4">
        <f>Sheet9!F51</f>
        <v>4.7631466636294135</v>
      </c>
      <c r="I51" s="4">
        <f t="shared" si="21"/>
        <v>1.0397489883758602</v>
      </c>
      <c r="J51" s="4">
        <f t="shared" si="22"/>
        <v>2200.6488628873522</v>
      </c>
      <c r="K51" s="4">
        <f t="shared" si="77"/>
        <v>2185.9488628873523</v>
      </c>
      <c r="L51" s="4">
        <f t="shared" si="23"/>
        <v>2167.359403519923</v>
      </c>
      <c r="N51" s="4">
        <f t="shared" si="0"/>
        <v>2167.359403519923</v>
      </c>
      <c r="R51">
        <f t="shared" si="24"/>
        <v>365.40114883618139</v>
      </c>
      <c r="T51">
        <f t="shared" si="25"/>
        <v>1.1878120212867245</v>
      </c>
      <c r="U51">
        <f t="shared" si="26"/>
        <v>6.8604711891724528E-3</v>
      </c>
      <c r="V51">
        <f t="shared" si="27"/>
        <v>118.78120212867245</v>
      </c>
      <c r="W51">
        <f t="shared" si="78"/>
        <v>666.95644995249586</v>
      </c>
      <c r="X51">
        <f t="shared" si="28"/>
        <v>-79.170625678802452</v>
      </c>
      <c r="Y51">
        <f t="shared" si="79"/>
        <v>0.77345988511638186</v>
      </c>
      <c r="Z51">
        <f t="shared" si="29"/>
        <v>48.33</v>
      </c>
      <c r="AA51">
        <f t="shared" si="30"/>
        <v>0.98984335107227039</v>
      </c>
      <c r="AB51">
        <f t="shared" si="31"/>
        <v>47.839129157322823</v>
      </c>
      <c r="AC51">
        <f t="shared" si="32"/>
        <v>56.8238927009563</v>
      </c>
      <c r="AD51">
        <f t="shared" si="1"/>
        <v>1.1878120212867245</v>
      </c>
      <c r="AE51">
        <f t="shared" si="33"/>
        <v>47.839129157322823</v>
      </c>
      <c r="AJ51">
        <f t="shared" si="116"/>
        <v>0.45296123706949082</v>
      </c>
      <c r="AK51">
        <f t="shared" si="117"/>
        <v>0.65901266421843652</v>
      </c>
      <c r="AL51">
        <f t="shared" si="34"/>
        <v>1.3587278246133991</v>
      </c>
      <c r="AM51">
        <f t="shared" si="2"/>
        <v>0</v>
      </c>
      <c r="AN51">
        <f t="shared" si="3"/>
        <v>1.3587278246133991</v>
      </c>
      <c r="AO51">
        <f t="shared" si="80"/>
        <v>1.3587278246133991</v>
      </c>
      <c r="AP51">
        <f t="shared" si="4"/>
        <v>0</v>
      </c>
      <c r="AQ51">
        <f t="shared" si="5"/>
        <v>30</v>
      </c>
      <c r="AR51">
        <f t="shared" si="81"/>
        <v>30</v>
      </c>
      <c r="AT51">
        <f t="shared" si="82"/>
        <v>3.2494143980808441</v>
      </c>
      <c r="AV51">
        <f t="shared" si="35"/>
        <v>0.84743569727746626</v>
      </c>
      <c r="AX51">
        <f t="shared" si="6"/>
        <v>0.35383055871344532</v>
      </c>
      <c r="AY51">
        <f t="shared" si="6"/>
        <v>-4.2001223197734944E-2</v>
      </c>
      <c r="AZ51">
        <f t="shared" si="83"/>
        <v>0.31182933551571035</v>
      </c>
      <c r="BA51">
        <f t="shared" si="36"/>
        <v>1.1346929823913854</v>
      </c>
      <c r="BB51">
        <f t="shared" si="84"/>
        <v>-0.13469298239138539</v>
      </c>
      <c r="BC51">
        <f t="shared" si="7"/>
        <v>0.94159628910314397</v>
      </c>
      <c r="BD51">
        <f t="shared" si="85"/>
        <v>0.94159628910314397</v>
      </c>
      <c r="BE51">
        <f t="shared" si="86"/>
        <v>0.77057446525516693</v>
      </c>
      <c r="BF51">
        <f t="shared" si="87"/>
        <v>-9.1470533871747431E-2</v>
      </c>
      <c r="BG51">
        <f t="shared" si="8"/>
        <v>25.439317938021436</v>
      </c>
      <c r="BH51">
        <f t="shared" si="88"/>
        <v>6.3381714539371744E-3</v>
      </c>
      <c r="BI51">
        <f t="shared" si="89"/>
        <v>2.0786784519022839E-3</v>
      </c>
      <c r="BJ51">
        <f t="shared" si="90"/>
        <v>0.93795633942262557</v>
      </c>
      <c r="BK51">
        <f t="shared" si="91"/>
        <v>2.2161782638857675E-3</v>
      </c>
      <c r="BL51">
        <f t="shared" si="37"/>
        <v>3.1980194678613168E-3</v>
      </c>
      <c r="BM51" t="e">
        <f t="shared" si="38"/>
        <v>#NUM!</v>
      </c>
      <c r="BN51" t="e">
        <f t="shared" si="92"/>
        <v>#NUM!</v>
      </c>
      <c r="BO51" t="e">
        <f t="shared" si="93"/>
        <v>#NUM!</v>
      </c>
      <c r="BP51" t="e">
        <f t="shared" si="94"/>
        <v>#NUM!</v>
      </c>
      <c r="BQ51" t="e">
        <f t="shared" si="95"/>
        <v>#NUM!</v>
      </c>
      <c r="BR51">
        <f t="shared" si="39"/>
        <v>-1.3129428920936157E-5</v>
      </c>
      <c r="BS51">
        <f t="shared" si="96"/>
        <v>1.0895187705323954</v>
      </c>
      <c r="BT51">
        <f t="shared" si="97"/>
        <v>1.0007018996783867</v>
      </c>
      <c r="BU51">
        <f t="shared" si="98"/>
        <v>1.0887545740470297</v>
      </c>
      <c r="BV51">
        <f t="shared" si="40"/>
        <v>1</v>
      </c>
      <c r="BW51">
        <f t="shared" si="41"/>
        <v>1</v>
      </c>
      <c r="BX51">
        <f t="shared" si="42"/>
        <v>1</v>
      </c>
      <c r="BY51">
        <f t="shared" si="9"/>
        <v>16.926945798100206</v>
      </c>
      <c r="BZ51">
        <f t="shared" si="10"/>
        <v>-0.30405039581701271</v>
      </c>
      <c r="CA51">
        <f t="shared" si="11"/>
        <v>31333.492917487725</v>
      </c>
      <c r="CB51">
        <f t="shared" si="12"/>
        <v>1.3587278246133991</v>
      </c>
      <c r="CC51">
        <f t="shared" si="13"/>
        <v>3044.039424367576</v>
      </c>
      <c r="CD51">
        <f t="shared" si="99"/>
        <v>1.6187778227438283E-4</v>
      </c>
      <c r="CE51">
        <f t="shared" si="100"/>
        <v>1.6574029756688128E-3</v>
      </c>
      <c r="CF51">
        <f t="shared" si="101"/>
        <v>-2.3520059593767937</v>
      </c>
      <c r="CG51">
        <f t="shared" si="102"/>
        <v>9.5658533104294481</v>
      </c>
      <c r="CH51">
        <f t="shared" si="103"/>
        <v>1.092829893755097E-2</v>
      </c>
      <c r="CI51">
        <f t="shared" si="14"/>
        <v>47.839129157322823</v>
      </c>
      <c r="CJ51" s="11">
        <f t="shared" si="15"/>
        <v>1743986723.839483</v>
      </c>
      <c r="CK51" s="18">
        <f t="shared" si="43"/>
        <v>0.33237955011055842</v>
      </c>
      <c r="CL51" s="18">
        <f t="shared" si="16"/>
        <v>66.475910022111691</v>
      </c>
      <c r="CM51">
        <f t="shared" si="104"/>
        <v>6800</v>
      </c>
      <c r="CN51" s="4">
        <f t="shared" si="44"/>
        <v>2200.6531268684112</v>
      </c>
      <c r="CO51" s="11"/>
      <c r="CP51" s="11"/>
      <c r="CQ51" s="11"/>
      <c r="CR51" s="11"/>
      <c r="CS51" s="11"/>
      <c r="CT51" s="11"/>
      <c r="CU51" s="11"/>
      <c r="CV51" s="13">
        <f t="shared" si="17"/>
        <v>3.2494143980808441</v>
      </c>
      <c r="CW51" s="14">
        <v>0.8</v>
      </c>
      <c r="CX51" s="14">
        <f t="shared" si="105"/>
        <v>0.66154408451250735</v>
      </c>
      <c r="CY51" s="14">
        <f t="shared" si="45"/>
        <v>-0.28988332455856586</v>
      </c>
      <c r="CZ51" s="14">
        <f t="shared" si="106"/>
        <v>7.4646256339040179E-2</v>
      </c>
      <c r="DA51" s="14">
        <f t="shared" si="107"/>
        <v>-5.0434079000217565E-3</v>
      </c>
      <c r="DB51" s="14">
        <f t="shared" si="46"/>
        <v>7.7518394646129724E-2</v>
      </c>
      <c r="DC51" s="14">
        <f t="shared" si="47"/>
        <v>0.7293957297323882</v>
      </c>
      <c r="DD51" s="14">
        <f t="shared" si="48"/>
        <v>0.84634792571109307</v>
      </c>
      <c r="DE51" s="14">
        <f t="shared" si="49"/>
        <v>4.634792571109303E-2</v>
      </c>
      <c r="DF51" s="14">
        <v>0.85</v>
      </c>
      <c r="DG51" s="14">
        <f t="shared" si="50"/>
        <v>0.62262972660000704</v>
      </c>
      <c r="DH51" s="14">
        <f t="shared" si="51"/>
        <v>-0.27283136429041499</v>
      </c>
      <c r="DI51" s="14">
        <f t="shared" si="52"/>
        <v>6.6122635372990637E-2</v>
      </c>
      <c r="DJ51" s="14">
        <f t="shared" si="53"/>
        <v>-3.7245979575219329E-3</v>
      </c>
      <c r="DK51" s="14">
        <f t="shared" si="54"/>
        <v>6.6786145161453161E-2</v>
      </c>
      <c r="DL51" s="14">
        <f t="shared" si="108"/>
        <v>0.75615532555887233</v>
      </c>
      <c r="DM51" s="14">
        <f t="shared" si="109"/>
        <v>0.84751656837747835</v>
      </c>
      <c r="DN51" s="14">
        <f t="shared" si="110"/>
        <v>-2.4834316225216257E-3</v>
      </c>
      <c r="DO51" s="14">
        <f t="shared" si="111"/>
        <v>-0.97662714667229444</v>
      </c>
      <c r="DP51" s="14">
        <f t="shared" si="112"/>
        <v>0.84745713435164738</v>
      </c>
      <c r="DQ51" s="14">
        <f t="shared" si="55"/>
        <v>0.85</v>
      </c>
      <c r="DR51" s="14">
        <f t="shared" si="56"/>
        <v>0.62262972660000704</v>
      </c>
      <c r="DS51" s="14">
        <f t="shared" si="57"/>
        <v>-0.27283136429041499</v>
      </c>
      <c r="DT51" s="14">
        <f t="shared" si="58"/>
        <v>6.6122635372990637E-2</v>
      </c>
      <c r="DU51" s="14">
        <f t="shared" si="59"/>
        <v>-3.7245979575219329E-3</v>
      </c>
      <c r="DV51" s="14">
        <f t="shared" si="60"/>
        <v>6.6786145161453161E-2</v>
      </c>
      <c r="DW51" s="14">
        <f t="shared" si="61"/>
        <v>0.75615532555887233</v>
      </c>
      <c r="DX51" s="14">
        <f t="shared" si="62"/>
        <v>0.84751656837747835</v>
      </c>
      <c r="DY51" s="14">
        <f t="shared" si="63"/>
        <v>-2.4834316225216257E-3</v>
      </c>
      <c r="DZ51" s="14">
        <f t="shared" si="64"/>
        <v>0.84745713435164738</v>
      </c>
      <c r="EA51" s="14">
        <f t="shared" si="65"/>
        <v>0.6244979789035594</v>
      </c>
      <c r="EB51" s="14">
        <f t="shared" si="66"/>
        <v>-0.27365001750120899</v>
      </c>
      <c r="EC51" s="14">
        <f t="shared" si="67"/>
        <v>6.6520043647086274E-2</v>
      </c>
      <c r="ED51" s="14">
        <f t="shared" si="68"/>
        <v>-3.7808141398955014E-3</v>
      </c>
      <c r="EE51" s="14">
        <f t="shared" si="69"/>
        <v>6.7275753167746186E-2</v>
      </c>
      <c r="EF51" s="14">
        <f t="shared" si="70"/>
        <v>0.75488613158740203</v>
      </c>
      <c r="EG51" s="14">
        <f t="shared" si="71"/>
        <v>0.84743637334420163</v>
      </c>
      <c r="EH51" s="14">
        <f t="shared" si="72"/>
        <v>-2.0761007445746493E-5</v>
      </c>
      <c r="EI51" s="14">
        <f t="shared" si="73"/>
        <v>-0.96846273285076057</v>
      </c>
      <c r="EJ51" s="14">
        <f t="shared" si="74"/>
        <v>0.84743569727746626</v>
      </c>
      <c r="EN51">
        <f t="shared" si="18"/>
        <v>2167.359403519923</v>
      </c>
      <c r="EX51">
        <f t="shared" si="113"/>
        <v>7.2390843091781587</v>
      </c>
      <c r="EY51">
        <f t="shared" si="75"/>
        <v>0.10801765967713195</v>
      </c>
      <c r="EZ51">
        <f t="shared" si="114"/>
        <v>1.3500704825282868</v>
      </c>
      <c r="FA51">
        <f t="shared" si="115"/>
        <v>1.693013885566488E-2</v>
      </c>
    </row>
    <row r="52" spans="3:157">
      <c r="C52" s="4">
        <f t="shared" si="76"/>
        <v>2200.6531268684112</v>
      </c>
      <c r="D52" s="4">
        <f>Sheet8!J52</f>
        <v>2266.9090885868759</v>
      </c>
      <c r="E52" s="4">
        <f t="shared" si="19"/>
        <v>2267.0328877537045</v>
      </c>
      <c r="F52" s="4">
        <f t="shared" si="20"/>
        <v>-0.12379916682857584</v>
      </c>
      <c r="G52" s="4">
        <f>Sheet9!D52</f>
        <v>2271.662760920517</v>
      </c>
      <c r="H52" s="4">
        <f>Sheet9!F52</f>
        <v>4.8195325133592632</v>
      </c>
      <c r="I52" s="4">
        <f t="shared" si="21"/>
        <v>1.0398974378617789</v>
      </c>
      <c r="J52" s="4">
        <f t="shared" si="22"/>
        <v>2267.0281379876351</v>
      </c>
      <c r="K52" s="4">
        <f t="shared" si="77"/>
        <v>2252.3281379876353</v>
      </c>
      <c r="L52" s="4">
        <f t="shared" si="23"/>
        <v>2233.7811077276438</v>
      </c>
      <c r="N52" s="4">
        <f t="shared" si="0"/>
        <v>2233.7811077276438</v>
      </c>
      <c r="R52">
        <f t="shared" si="24"/>
        <v>377.66606612006689</v>
      </c>
      <c r="T52">
        <f t="shared" si="25"/>
        <v>1.1861009022725881</v>
      </c>
      <c r="U52">
        <f t="shared" si="26"/>
        <v>6.6509989056610496E-3</v>
      </c>
      <c r="V52">
        <f t="shared" si="27"/>
        <v>118.61009022725881</v>
      </c>
      <c r="W52">
        <f t="shared" si="78"/>
        <v>665.99565662605823</v>
      </c>
      <c r="X52">
        <f t="shared" si="28"/>
        <v>-84.910686605461606</v>
      </c>
      <c r="Y52">
        <f t="shared" si="79"/>
        <v>0.77223339338799335</v>
      </c>
      <c r="Z52">
        <f t="shared" si="29"/>
        <v>48.33</v>
      </c>
      <c r="AA52">
        <f t="shared" si="30"/>
        <v>0.98841741856049015</v>
      </c>
      <c r="AB52">
        <f t="shared" si="31"/>
        <v>47.770213839028486</v>
      </c>
      <c r="AC52">
        <f t="shared" si="32"/>
        <v>56.660293736226166</v>
      </c>
      <c r="AD52">
        <f t="shared" si="1"/>
        <v>1.1861009022725881</v>
      </c>
      <c r="AE52">
        <f t="shared" si="33"/>
        <v>47.770213839028486</v>
      </c>
      <c r="AJ52">
        <f t="shared" si="116"/>
        <v>0.44693371218318917</v>
      </c>
      <c r="AK52">
        <f t="shared" si="117"/>
        <v>0.65379485956596362</v>
      </c>
      <c r="AL52">
        <f t="shared" si="34"/>
        <v>1.3290376393378067</v>
      </c>
      <c r="AM52">
        <f t="shared" si="2"/>
        <v>0</v>
      </c>
      <c r="AN52">
        <f t="shared" si="3"/>
        <v>1.3290376393378067</v>
      </c>
      <c r="AO52">
        <f t="shared" si="80"/>
        <v>1.3290376393378067</v>
      </c>
      <c r="AP52">
        <f t="shared" si="4"/>
        <v>0</v>
      </c>
      <c r="AQ52">
        <f t="shared" si="5"/>
        <v>30</v>
      </c>
      <c r="AR52">
        <f t="shared" si="81"/>
        <v>30</v>
      </c>
      <c r="AT52">
        <f t="shared" si="82"/>
        <v>3.3489971630099609</v>
      </c>
      <c r="AV52">
        <f t="shared" si="35"/>
        <v>0.84673861295924358</v>
      </c>
      <c r="AX52">
        <f t="shared" si="6"/>
        <v>0.35332084321474105</v>
      </c>
      <c r="AY52">
        <f t="shared" si="6"/>
        <v>-4.5046412977178089E-2</v>
      </c>
      <c r="AZ52">
        <f t="shared" si="83"/>
        <v>0.30827443023756296</v>
      </c>
      <c r="BA52">
        <f t="shared" si="36"/>
        <v>1.1461243896954554</v>
      </c>
      <c r="BB52">
        <f t="shared" si="84"/>
        <v>-0.14612438969545538</v>
      </c>
      <c r="BC52">
        <f t="shared" si="7"/>
        <v>0.94452991813059817</v>
      </c>
      <c r="BD52">
        <f t="shared" si="85"/>
        <v>0.94452991813059817</v>
      </c>
      <c r="BE52">
        <f t="shared" si="86"/>
        <v>0.76918713809485018</v>
      </c>
      <c r="BF52">
        <f t="shared" si="87"/>
        <v>-9.8067017966147321E-2</v>
      </c>
      <c r="BG52">
        <f t="shared" si="8"/>
        <v>25.420987853807848</v>
      </c>
      <c r="BH52">
        <f t="shared" si="88"/>
        <v>6.201907929274786E-3</v>
      </c>
      <c r="BI52">
        <f t="shared" si="89"/>
        <v>2.0753454426116406E-3</v>
      </c>
      <c r="BJ52">
        <f t="shared" si="90"/>
        <v>0.93925864652588054</v>
      </c>
      <c r="BK52">
        <f t="shared" si="91"/>
        <v>2.2095569205435642E-3</v>
      </c>
      <c r="BL52">
        <f t="shared" si="37"/>
        <v>3.182724198387595E-3</v>
      </c>
      <c r="BM52" t="e">
        <f t="shared" si="38"/>
        <v>#NUM!</v>
      </c>
      <c r="BN52" t="e">
        <f t="shared" si="92"/>
        <v>#NUM!</v>
      </c>
      <c r="BO52" t="e">
        <f t="shared" si="93"/>
        <v>#NUM!</v>
      </c>
      <c r="BP52" t="e">
        <f t="shared" si="94"/>
        <v>#NUM!</v>
      </c>
      <c r="BQ52" t="e">
        <f t="shared" si="95"/>
        <v>#NUM!</v>
      </c>
      <c r="BR52">
        <f t="shared" si="39"/>
        <v>-1.3982048475067548E-5</v>
      </c>
      <c r="BS52">
        <f t="shared" si="96"/>
        <v>1.0895784629345022</v>
      </c>
      <c r="BT52">
        <f t="shared" si="97"/>
        <v>1.0007474988448692</v>
      </c>
      <c r="BU52">
        <f t="shared" si="98"/>
        <v>1.0887646126442161</v>
      </c>
      <c r="BV52">
        <f t="shared" si="40"/>
        <v>1</v>
      </c>
      <c r="BW52">
        <f t="shared" si="41"/>
        <v>1</v>
      </c>
      <c r="BX52">
        <f t="shared" si="42"/>
        <v>1</v>
      </c>
      <c r="BY52">
        <f t="shared" si="9"/>
        <v>16.878212234154038</v>
      </c>
      <c r="BZ52">
        <f t="shared" si="10"/>
        <v>-0.33636136896017677</v>
      </c>
      <c r="CA52">
        <f t="shared" si="11"/>
        <v>31180.727206855816</v>
      </c>
      <c r="CB52">
        <f t="shared" si="12"/>
        <v>1.3290376393378067</v>
      </c>
      <c r="CC52">
        <f t="shared" si="13"/>
        <v>3096.8693959304974</v>
      </c>
      <c r="CD52">
        <f t="shared" si="99"/>
        <v>1.6187778227438283E-4</v>
      </c>
      <c r="CE52">
        <f t="shared" si="100"/>
        <v>1.6291290832702683E-3</v>
      </c>
      <c r="CF52">
        <f t="shared" si="101"/>
        <v>-2.3585741098687549</v>
      </c>
      <c r="CG52">
        <f t="shared" si="102"/>
        <v>9.5898938058533751</v>
      </c>
      <c r="CH52">
        <f t="shared" si="103"/>
        <v>1.0873576242393287E-2</v>
      </c>
      <c r="CI52">
        <f t="shared" si="14"/>
        <v>47.770213839028486</v>
      </c>
      <c r="CJ52" s="11">
        <f t="shared" si="15"/>
        <v>1720853700.1023841</v>
      </c>
      <c r="CK52" s="18">
        <f t="shared" si="43"/>
        <v>0.33189880442646585</v>
      </c>
      <c r="CL52" s="18">
        <f t="shared" si="16"/>
        <v>66.379760885293166</v>
      </c>
      <c r="CM52">
        <f t="shared" si="104"/>
        <v>7000</v>
      </c>
      <c r="CN52" s="4">
        <f t="shared" si="44"/>
        <v>2267.0328877537045</v>
      </c>
      <c r="CO52" s="11"/>
      <c r="CP52" s="11"/>
      <c r="CQ52" s="11"/>
      <c r="CR52" s="11"/>
      <c r="CS52" s="11"/>
      <c r="CT52" s="11"/>
      <c r="CU52" s="11"/>
      <c r="CV52" s="13">
        <f t="shared" si="17"/>
        <v>3.3489971630099609</v>
      </c>
      <c r="CW52" s="14">
        <v>0.8</v>
      </c>
      <c r="CX52" s="14">
        <f t="shared" si="105"/>
        <v>0.68181801113053608</v>
      </c>
      <c r="CY52" s="14">
        <f t="shared" si="45"/>
        <v>-0.29876719698291287</v>
      </c>
      <c r="CZ52" s="14">
        <f t="shared" si="106"/>
        <v>7.9291638110597848E-2</v>
      </c>
      <c r="DA52" s="14">
        <f t="shared" si="107"/>
        <v>-5.8650604162343517E-3</v>
      </c>
      <c r="DB52" s="14">
        <f t="shared" si="46"/>
        <v>8.3571613630774769E-2</v>
      </c>
      <c r="DC52" s="14">
        <f t="shared" si="47"/>
        <v>0.71521258985157088</v>
      </c>
      <c r="DD52" s="14">
        <f t="shared" si="48"/>
        <v>0.84616097176686056</v>
      </c>
      <c r="DE52" s="14">
        <f t="shared" si="49"/>
        <v>4.6160971766860515E-2</v>
      </c>
      <c r="DF52" s="14">
        <v>0.85</v>
      </c>
      <c r="DG52" s="14">
        <f t="shared" si="50"/>
        <v>0.64171106929932809</v>
      </c>
      <c r="DH52" s="14">
        <f t="shared" si="51"/>
        <v>-0.28119265598391802</v>
      </c>
      <c r="DI52" s="14">
        <f t="shared" si="52"/>
        <v>7.0237575627380797E-2</v>
      </c>
      <c r="DJ52" s="14">
        <f t="shared" si="53"/>
        <v>-4.3313950566946906E-3</v>
      </c>
      <c r="DK52" s="14">
        <f t="shared" si="54"/>
        <v>7.1906807382021529E-2</v>
      </c>
      <c r="DL52" s="14">
        <f t="shared" si="108"/>
        <v>0.74311622299391389</v>
      </c>
      <c r="DM52" s="14">
        <f t="shared" si="109"/>
        <v>0.84681142980943613</v>
      </c>
      <c r="DN52" s="14">
        <f t="shared" si="110"/>
        <v>-3.1885701905638442E-3</v>
      </c>
      <c r="DO52" s="14">
        <f t="shared" si="111"/>
        <v>-0.98699083914848851</v>
      </c>
      <c r="DP52" s="14">
        <f t="shared" si="112"/>
        <v>0.84676940244621246</v>
      </c>
      <c r="DQ52" s="14">
        <f t="shared" si="55"/>
        <v>0.85</v>
      </c>
      <c r="DR52" s="14">
        <f t="shared" si="56"/>
        <v>0.64171106929932809</v>
      </c>
      <c r="DS52" s="14">
        <f t="shared" si="57"/>
        <v>-0.28119265598391802</v>
      </c>
      <c r="DT52" s="14">
        <f t="shared" si="58"/>
        <v>7.0237575627380797E-2</v>
      </c>
      <c r="DU52" s="14">
        <f t="shared" si="59"/>
        <v>-4.3313950566946906E-3</v>
      </c>
      <c r="DV52" s="14">
        <f t="shared" si="60"/>
        <v>7.1906807382021529E-2</v>
      </c>
      <c r="DW52" s="14">
        <f t="shared" si="61"/>
        <v>0.74311622299391389</v>
      </c>
      <c r="DX52" s="14">
        <f t="shared" si="62"/>
        <v>0.84681142980943613</v>
      </c>
      <c r="DY52" s="14">
        <f t="shared" si="63"/>
        <v>-3.1885701905638442E-3</v>
      </c>
      <c r="DZ52" s="14">
        <f t="shared" si="64"/>
        <v>0.84676940244621246</v>
      </c>
      <c r="EA52" s="14">
        <f t="shared" si="65"/>
        <v>0.64415932759105166</v>
      </c>
      <c r="EB52" s="14">
        <f t="shared" si="66"/>
        <v>-0.28226546317787227</v>
      </c>
      <c r="EC52" s="14">
        <f t="shared" si="67"/>
        <v>7.0774539272969617E-2</v>
      </c>
      <c r="ED52" s="14">
        <f t="shared" si="68"/>
        <v>-4.4146537019039882E-3</v>
      </c>
      <c r="EE52" s="14">
        <f t="shared" si="69"/>
        <v>7.2583344082794737E-2</v>
      </c>
      <c r="EF52" s="14">
        <f t="shared" si="70"/>
        <v>0.74143140244993311</v>
      </c>
      <c r="EG52" s="14">
        <f t="shared" si="71"/>
        <v>0.84673930039481382</v>
      </c>
      <c r="EH52" s="14">
        <f t="shared" si="72"/>
        <v>-3.0102051398639418E-5</v>
      </c>
      <c r="EI52" s="14">
        <f t="shared" si="73"/>
        <v>-0.97767304239497455</v>
      </c>
      <c r="EJ52" s="14">
        <f t="shared" si="74"/>
        <v>0.84673861295924358</v>
      </c>
      <c r="EN52">
        <f t="shared" si="18"/>
        <v>2233.7811077276438</v>
      </c>
      <c r="EX52">
        <f t="shared" si="113"/>
        <v>7.466995632495486</v>
      </c>
      <c r="EY52">
        <f t="shared" si="75"/>
        <v>0.11141842788305588</v>
      </c>
      <c r="EZ52">
        <f t="shared" si="114"/>
        <v>1.3666263133554597</v>
      </c>
      <c r="FA52">
        <f t="shared" si="115"/>
        <v>1.713775210134523E-2</v>
      </c>
    </row>
    <row r="53" spans="3:157">
      <c r="C53" s="4">
        <f t="shared" si="76"/>
        <v>2267.0328877537045</v>
      </c>
      <c r="D53" s="4">
        <f>Sheet8!J53</f>
        <v>2333.1824084575451</v>
      </c>
      <c r="E53" s="4">
        <f t="shared" si="19"/>
        <v>2333.3167848888934</v>
      </c>
      <c r="F53" s="4">
        <f t="shared" si="20"/>
        <v>-0.13437643134830068</v>
      </c>
      <c r="G53" s="4">
        <f>Sheet9!D53</f>
        <v>2337.9476605819382</v>
      </c>
      <c r="H53" s="4">
        <f>Sheet9!F53</f>
        <v>4.8238390373708171</v>
      </c>
      <c r="I53" s="4">
        <f t="shared" si="21"/>
        <v>1.0404938373225305</v>
      </c>
      <c r="J53" s="4">
        <f t="shared" si="22"/>
        <v>2333.3115552400905</v>
      </c>
      <c r="K53" s="4">
        <f t="shared" si="77"/>
        <v>2318.6115552400906</v>
      </c>
      <c r="L53" s="4">
        <f t="shared" si="23"/>
        <v>2300.1076481056248</v>
      </c>
      <c r="N53" s="4">
        <f t="shared" si="0"/>
        <v>2300.1076481056248</v>
      </c>
      <c r="R53">
        <f t="shared" si="24"/>
        <v>389.94756282252746</v>
      </c>
      <c r="T53">
        <f t="shared" si="25"/>
        <v>1.1843946944990393</v>
      </c>
      <c r="U53">
        <f t="shared" si="26"/>
        <v>6.4559777239890639E-3</v>
      </c>
      <c r="V53">
        <f t="shared" si="27"/>
        <v>118.43946944990394</v>
      </c>
      <c r="W53">
        <f t="shared" si="78"/>
        <v>665.03762096121068</v>
      </c>
      <c r="X53">
        <f t="shared" si="28"/>
        <v>-90.349834810879742</v>
      </c>
      <c r="Y53">
        <f t="shared" si="79"/>
        <v>0.77100524371774726</v>
      </c>
      <c r="Z53">
        <f t="shared" si="29"/>
        <v>48.33</v>
      </c>
      <c r="AA53">
        <f t="shared" si="30"/>
        <v>0.98699557874919952</v>
      </c>
      <c r="AB53">
        <f t="shared" si="31"/>
        <v>47.701496320948813</v>
      </c>
      <c r="AC53">
        <f t="shared" si="32"/>
        <v>56.497399162197219</v>
      </c>
      <c r="AD53">
        <f t="shared" si="1"/>
        <v>1.1843946944990393</v>
      </c>
      <c r="AE53">
        <f t="shared" si="33"/>
        <v>47.701496320948813</v>
      </c>
      <c r="AJ53">
        <f t="shared" si="116"/>
        <v>0.44112851356850463</v>
      </c>
      <c r="AK53">
        <f t="shared" si="117"/>
        <v>0.64873012233318395</v>
      </c>
      <c r="AL53">
        <f t="shared" si="34"/>
        <v>1.3007470203244738</v>
      </c>
      <c r="AM53">
        <f t="shared" si="2"/>
        <v>0</v>
      </c>
      <c r="AN53">
        <f t="shared" si="3"/>
        <v>1.3007470203244738</v>
      </c>
      <c r="AO53">
        <f t="shared" si="80"/>
        <v>1.3007470203244738</v>
      </c>
      <c r="AP53">
        <f t="shared" si="4"/>
        <v>0</v>
      </c>
      <c r="AQ53">
        <f t="shared" si="5"/>
        <v>30</v>
      </c>
      <c r="AR53">
        <f t="shared" si="81"/>
        <v>30</v>
      </c>
      <c r="AT53">
        <f t="shared" si="82"/>
        <v>3.4484372535316714</v>
      </c>
      <c r="AV53">
        <f t="shared" si="35"/>
        <v>0.84631504268475954</v>
      </c>
      <c r="AX53">
        <f t="shared" si="6"/>
        <v>0.35281259069752713</v>
      </c>
      <c r="AY53">
        <f t="shared" si="6"/>
        <v>-4.7931963973177012E-2</v>
      </c>
      <c r="AZ53">
        <f t="shared" si="83"/>
        <v>0.30488062672435012</v>
      </c>
      <c r="BA53">
        <f t="shared" si="36"/>
        <v>1.15721551247175</v>
      </c>
      <c r="BB53">
        <f t="shared" si="84"/>
        <v>-0.15721551247175003</v>
      </c>
      <c r="BC53">
        <f t="shared" si="7"/>
        <v>0.94729921682882123</v>
      </c>
      <c r="BD53">
        <f t="shared" si="85"/>
        <v>0.94729921682882123</v>
      </c>
      <c r="BE53">
        <f t="shared" si="86"/>
        <v>0.76780429094205649</v>
      </c>
      <c r="BF53">
        <f t="shared" si="87"/>
        <v>-0.1043113782847867</v>
      </c>
      <c r="BG53">
        <f t="shared" si="8"/>
        <v>25.402697210727403</v>
      </c>
      <c r="BH53">
        <f t="shared" si="88"/>
        <v>6.0720755906103156E-3</v>
      </c>
      <c r="BI53">
        <f t="shared" si="89"/>
        <v>2.0721500055126034E-3</v>
      </c>
      <c r="BJ53">
        <f t="shared" si="90"/>
        <v>0.9405008374739271</v>
      </c>
      <c r="BK53">
        <f t="shared" si="91"/>
        <v>2.2032409998465827E-3</v>
      </c>
      <c r="BL53">
        <f t="shared" si="37"/>
        <v>3.1679209659420554E-3</v>
      </c>
      <c r="BM53" t="e">
        <f t="shared" si="38"/>
        <v>#NUM!</v>
      </c>
      <c r="BN53" t="e">
        <f t="shared" si="92"/>
        <v>#NUM!</v>
      </c>
      <c r="BO53" t="e">
        <f t="shared" si="93"/>
        <v>#NUM!</v>
      </c>
      <c r="BP53" t="e">
        <f t="shared" si="94"/>
        <v>#NUM!</v>
      </c>
      <c r="BQ53" t="e">
        <f t="shared" si="95"/>
        <v>#NUM!</v>
      </c>
      <c r="BR53">
        <f t="shared" si="39"/>
        <v>-1.4776002928716388E-5</v>
      </c>
      <c r="BS53">
        <f t="shared" si="96"/>
        <v>1.0896340512104441</v>
      </c>
      <c r="BT53">
        <f t="shared" si="97"/>
        <v>1.0007899625128356</v>
      </c>
      <c r="BU53">
        <f t="shared" si="98"/>
        <v>1.0887739605966213</v>
      </c>
      <c r="BV53">
        <f t="shared" si="40"/>
        <v>1</v>
      </c>
      <c r="BW53">
        <f t="shared" si="41"/>
        <v>1</v>
      </c>
      <c r="BX53">
        <f t="shared" si="42"/>
        <v>1</v>
      </c>
      <c r="BY53">
        <f t="shared" si="9"/>
        <v>16.829688497142509</v>
      </c>
      <c r="BZ53">
        <f t="shared" si="10"/>
        <v>-0.3687157936547602</v>
      </c>
      <c r="CA53">
        <f t="shared" si="11"/>
        <v>31028.275107166264</v>
      </c>
      <c r="CB53">
        <f t="shared" si="12"/>
        <v>1.3007470203244738</v>
      </c>
      <c r="CC53">
        <f t="shared" si="13"/>
        <v>3148.7539468852751</v>
      </c>
      <c r="CD53">
        <f t="shared" si="99"/>
        <v>1.6187778227438283E-4</v>
      </c>
      <c r="CE53">
        <f t="shared" si="100"/>
        <v>1.6022846132485761E-3</v>
      </c>
      <c r="CF53">
        <f t="shared" si="101"/>
        <v>-2.364914490382759</v>
      </c>
      <c r="CG53">
        <f t="shared" si="102"/>
        <v>9.6131086203665852</v>
      </c>
      <c r="CH53">
        <f t="shared" si="103"/>
        <v>1.0821122188307877E-2</v>
      </c>
      <c r="CI53">
        <f t="shared" si="14"/>
        <v>47.701496320948813</v>
      </c>
      <c r="CJ53" s="11">
        <f t="shared" si="15"/>
        <v>1698289862.7862966</v>
      </c>
      <c r="CK53" s="18">
        <f t="shared" si="43"/>
        <v>0.33141948567594481</v>
      </c>
      <c r="CL53" s="18">
        <f t="shared" si="16"/>
        <v>66.283897135188965</v>
      </c>
      <c r="CM53">
        <f t="shared" si="104"/>
        <v>7200</v>
      </c>
      <c r="CN53" s="4">
        <f t="shared" si="44"/>
        <v>2333.3167848888934</v>
      </c>
      <c r="CO53" s="11"/>
      <c r="CP53" s="11"/>
      <c r="CQ53" s="11"/>
      <c r="CR53" s="11"/>
      <c r="CS53" s="11"/>
      <c r="CT53" s="11"/>
      <c r="CU53" s="11"/>
      <c r="CV53" s="13">
        <f t="shared" si="17"/>
        <v>3.4484372535316714</v>
      </c>
      <c r="CW53" s="14">
        <v>0.8</v>
      </c>
      <c r="CX53" s="14">
        <f t="shared" si="105"/>
        <v>0.7020628908500568</v>
      </c>
      <c r="CY53" s="14">
        <f t="shared" si="45"/>
        <v>-0.3076383412887494</v>
      </c>
      <c r="CZ53" s="14">
        <f t="shared" si="106"/>
        <v>8.407027870345446E-2</v>
      </c>
      <c r="DA53" s="14">
        <f t="shared" si="107"/>
        <v>-6.7890691568615984E-3</v>
      </c>
      <c r="DB53" s="14">
        <f t="shared" si="46"/>
        <v>8.9948749245898754E-2</v>
      </c>
      <c r="DC53" s="14">
        <f t="shared" si="47"/>
        <v>0.70091030696648371</v>
      </c>
      <c r="DD53" s="14">
        <f t="shared" si="48"/>
        <v>0.8462670120167608</v>
      </c>
      <c r="DE53" s="14">
        <f t="shared" si="49"/>
        <v>4.6267012016760756E-2</v>
      </c>
      <c r="DF53" s="14">
        <v>0.85</v>
      </c>
      <c r="DG53" s="14">
        <f t="shared" si="50"/>
        <v>0.66076507374123006</v>
      </c>
      <c r="DH53" s="14">
        <f t="shared" si="51"/>
        <v>-0.28954196827176421</v>
      </c>
      <c r="DI53" s="14">
        <f t="shared" si="52"/>
        <v>7.4470558297869721E-2</v>
      </c>
      <c r="DJ53" s="14">
        <f t="shared" si="53"/>
        <v>-5.0137830642278166E-3</v>
      </c>
      <c r="DK53" s="14">
        <f t="shared" si="54"/>
        <v>7.7292275761885493E-2</v>
      </c>
      <c r="DL53" s="14">
        <f t="shared" si="108"/>
        <v>0.72993765104873753</v>
      </c>
      <c r="DM53" s="14">
        <f t="shared" si="109"/>
        <v>0.84636091530417545</v>
      </c>
      <c r="DN53" s="14">
        <f t="shared" si="110"/>
        <v>-3.6390846958245238E-3</v>
      </c>
      <c r="DO53" s="14">
        <f t="shared" si="111"/>
        <v>-0.99812193425170692</v>
      </c>
      <c r="DP53" s="14">
        <f t="shared" si="112"/>
        <v>0.84635406800417345</v>
      </c>
      <c r="DQ53" s="14">
        <f t="shared" si="55"/>
        <v>0.85</v>
      </c>
      <c r="DR53" s="14">
        <f t="shared" si="56"/>
        <v>0.66076507374123006</v>
      </c>
      <c r="DS53" s="14">
        <f t="shared" si="57"/>
        <v>-0.28954196827176421</v>
      </c>
      <c r="DT53" s="14">
        <f t="shared" si="58"/>
        <v>7.4470558297869721E-2</v>
      </c>
      <c r="DU53" s="14">
        <f t="shared" si="59"/>
        <v>-5.0137830642278166E-3</v>
      </c>
      <c r="DV53" s="14">
        <f t="shared" si="60"/>
        <v>7.7292275761885493E-2</v>
      </c>
      <c r="DW53" s="14">
        <f t="shared" si="61"/>
        <v>0.72993765104873753</v>
      </c>
      <c r="DX53" s="14">
        <f t="shared" si="62"/>
        <v>0.84636091530417545</v>
      </c>
      <c r="DY53" s="14">
        <f t="shared" si="63"/>
        <v>-3.6390846958245238E-3</v>
      </c>
      <c r="DZ53" s="14">
        <f t="shared" si="64"/>
        <v>0.84635406800417345</v>
      </c>
      <c r="EA53" s="14">
        <f t="shared" si="65"/>
        <v>0.66361152372611498</v>
      </c>
      <c r="EB53" s="14">
        <f t="shared" si="66"/>
        <v>-0.29078925987957316</v>
      </c>
      <c r="EC53" s="14">
        <f t="shared" si="67"/>
        <v>7.511355020417404E-2</v>
      </c>
      <c r="ED53" s="14">
        <f t="shared" si="68"/>
        <v>-5.1227096084252594E-3</v>
      </c>
      <c r="EE53" s="14">
        <f t="shared" si="69"/>
        <v>7.8120792509444523E-2</v>
      </c>
      <c r="EF53" s="14">
        <f t="shared" si="70"/>
        <v>0.72795637033613703</v>
      </c>
      <c r="EG53" s="14">
        <f t="shared" si="71"/>
        <v>0.8463155284959839</v>
      </c>
      <c r="EH53" s="14">
        <f t="shared" si="72"/>
        <v>-3.8539508189550098E-5</v>
      </c>
      <c r="EI53" s="14">
        <f t="shared" si="73"/>
        <v>-0.98755138377690432</v>
      </c>
      <c r="EJ53" s="14">
        <f t="shared" si="74"/>
        <v>0.84631504268475954</v>
      </c>
      <c r="EN53">
        <f t="shared" si="18"/>
        <v>2300.1076481056248</v>
      </c>
      <c r="EX53">
        <f t="shared" si="113"/>
        <v>7.6924824916645509</v>
      </c>
      <c r="EY53">
        <f t="shared" si="75"/>
        <v>0.1147830195600044</v>
      </c>
      <c r="EZ53">
        <f t="shared" si="114"/>
        <v>1.3833503332554233</v>
      </c>
      <c r="FA53">
        <f t="shared" si="115"/>
        <v>1.7347474469766359E-2</v>
      </c>
    </row>
    <row r="54" spans="3:157">
      <c r="C54" s="4">
        <f t="shared" si="76"/>
        <v>2333.3167848888934</v>
      </c>
      <c r="D54" s="4">
        <f>Sheet8!J54</f>
        <v>2399.3614781224692</v>
      </c>
      <c r="E54" s="4">
        <f t="shared" si="19"/>
        <v>2399.5051021648574</v>
      </c>
      <c r="F54" s="4">
        <f t="shared" si="20"/>
        <v>-0.14362404238818272</v>
      </c>
      <c r="G54" s="4">
        <f>Sheet9!D54</f>
        <v>2404.0927446773385</v>
      </c>
      <c r="H54" s="4">
        <f>Sheet9!F54</f>
        <v>4.7838779251551387</v>
      </c>
      <c r="I54" s="4">
        <f t="shared" si="21"/>
        <v>1.0414762961245658</v>
      </c>
      <c r="J54" s="4">
        <f t="shared" si="22"/>
        <v>2399.4993824059584</v>
      </c>
      <c r="K54" s="4">
        <f t="shared" si="77"/>
        <v>2384.7993824059586</v>
      </c>
      <c r="L54" s="4">
        <f t="shared" si="23"/>
        <v>2366.3391315056815</v>
      </c>
      <c r="N54" s="4">
        <f t="shared" si="0"/>
        <v>2366.3391315056815</v>
      </c>
      <c r="R54">
        <f t="shared" si="24"/>
        <v>402.24462046431006</v>
      </c>
      <c r="T54">
        <f t="shared" si="25"/>
        <v>1.1826933811154872</v>
      </c>
      <c r="U54">
        <f t="shared" si="26"/>
        <v>6.2741257489520611E-3</v>
      </c>
      <c r="V54">
        <f t="shared" si="27"/>
        <v>118.26933811154872</v>
      </c>
      <c r="W54">
        <f t="shared" si="78"/>
        <v>664.08233349634611</v>
      </c>
      <c r="X54">
        <f t="shared" si="28"/>
        <v>-95.520189339456167</v>
      </c>
      <c r="Y54">
        <f t="shared" si="79"/>
        <v>0.76977553795356901</v>
      </c>
      <c r="Z54">
        <f t="shared" si="29"/>
        <v>48.33</v>
      </c>
      <c r="AA54">
        <f t="shared" si="30"/>
        <v>0.9855778175962393</v>
      </c>
      <c r="AB54">
        <f t="shared" si="31"/>
        <v>47.632975924426241</v>
      </c>
      <c r="AC54">
        <f t="shared" si="32"/>
        <v>56.335205348652266</v>
      </c>
      <c r="AD54">
        <f t="shared" si="1"/>
        <v>1.1826933811154872</v>
      </c>
      <c r="AE54">
        <f t="shared" si="33"/>
        <v>47.632975924426241</v>
      </c>
      <c r="AJ54">
        <f t="shared" si="116"/>
        <v>0.43553273159873734</v>
      </c>
      <c r="AK54">
        <f t="shared" si="117"/>
        <v>0.64381109199939079</v>
      </c>
      <c r="AL54">
        <f t="shared" si="34"/>
        <v>1.2737597796817555</v>
      </c>
      <c r="AM54">
        <f t="shared" si="2"/>
        <v>0</v>
      </c>
      <c r="AN54">
        <f t="shared" si="3"/>
        <v>1.2737597796817555</v>
      </c>
      <c r="AO54">
        <f t="shared" si="80"/>
        <v>1.2737597796817555</v>
      </c>
      <c r="AP54">
        <f t="shared" si="4"/>
        <v>0</v>
      </c>
      <c r="AQ54">
        <f t="shared" si="5"/>
        <v>30</v>
      </c>
      <c r="AR54">
        <f t="shared" si="81"/>
        <v>30</v>
      </c>
      <c r="AT54">
        <f t="shared" si="82"/>
        <v>3.5477348298436007</v>
      </c>
      <c r="AV54">
        <f t="shared" si="35"/>
        <v>0.84615919729469125</v>
      </c>
      <c r="AX54">
        <f t="shared" si="6"/>
        <v>0.35230579614227681</v>
      </c>
      <c r="AY54">
        <f t="shared" si="6"/>
        <v>-5.0674915828164087E-2</v>
      </c>
      <c r="AZ54">
        <f t="shared" si="83"/>
        <v>0.30163088031411273</v>
      </c>
      <c r="BA54">
        <f t="shared" si="36"/>
        <v>1.1680030763938765</v>
      </c>
      <c r="BB54">
        <f t="shared" si="84"/>
        <v>-0.16800307639387646</v>
      </c>
      <c r="BC54">
        <f t="shared" si="7"/>
        <v>0.94992223506407414</v>
      </c>
      <c r="BD54">
        <f t="shared" si="85"/>
        <v>0.94992223506407414</v>
      </c>
      <c r="BE54">
        <f t="shared" si="86"/>
        <v>0.76642590638687591</v>
      </c>
      <c r="BF54">
        <f t="shared" si="87"/>
        <v>-0.11024107102397644</v>
      </c>
      <c r="BG54">
        <f t="shared" si="8"/>
        <v>25.384445913203226</v>
      </c>
      <c r="BH54">
        <f t="shared" si="88"/>
        <v>5.9482324635899905E-3</v>
      </c>
      <c r="BI54">
        <f t="shared" si="89"/>
        <v>2.0690839681103326E-3</v>
      </c>
      <c r="BJ54">
        <f t="shared" si="90"/>
        <v>0.94168694849587886</v>
      </c>
      <c r="BK54">
        <f t="shared" si="91"/>
        <v>2.1972099872629674E-3</v>
      </c>
      <c r="BL54">
        <f t="shared" si="37"/>
        <v>3.1535777233575005E-3</v>
      </c>
      <c r="BM54" t="e">
        <f t="shared" si="38"/>
        <v>#NUM!</v>
      </c>
      <c r="BN54" t="e">
        <f t="shared" si="92"/>
        <v>#NUM!</v>
      </c>
      <c r="BO54" t="e">
        <f t="shared" si="93"/>
        <v>#NUM!</v>
      </c>
      <c r="BP54" t="e">
        <f t="shared" si="94"/>
        <v>#NUM!</v>
      </c>
      <c r="BQ54" t="e">
        <f t="shared" si="95"/>
        <v>#NUM!</v>
      </c>
      <c r="BR54">
        <f t="shared" si="39"/>
        <v>-1.5518008511724467E-5</v>
      </c>
      <c r="BS54">
        <f t="shared" si="96"/>
        <v>1.089686004976421</v>
      </c>
      <c r="BT54">
        <f t="shared" si="97"/>
        <v>1.000829649490373</v>
      </c>
      <c r="BU54">
        <f t="shared" si="98"/>
        <v>1.0887826969667556</v>
      </c>
      <c r="BV54">
        <f t="shared" si="40"/>
        <v>1</v>
      </c>
      <c r="BW54">
        <f t="shared" si="41"/>
        <v>1</v>
      </c>
      <c r="BX54">
        <f t="shared" si="42"/>
        <v>1</v>
      </c>
      <c r="BY54">
        <f t="shared" si="9"/>
        <v>16.781373505680889</v>
      </c>
      <c r="BZ54">
        <f t="shared" si="10"/>
        <v>-0.4011114609422487</v>
      </c>
      <c r="CA54">
        <f t="shared" si="11"/>
        <v>30876.138743850541</v>
      </c>
      <c r="CB54">
        <f t="shared" si="12"/>
        <v>1.2737597796817555</v>
      </c>
      <c r="CC54">
        <f t="shared" si="13"/>
        <v>3199.7009005941136</v>
      </c>
      <c r="CD54">
        <f t="shared" si="99"/>
        <v>1.6187778227438283E-4</v>
      </c>
      <c r="CE54">
        <f t="shared" si="100"/>
        <v>1.5767723786505228E-3</v>
      </c>
      <c r="CF54">
        <f t="shared" si="101"/>
        <v>-2.3710374839254724</v>
      </c>
      <c r="CG54">
        <f t="shared" si="102"/>
        <v>9.6355348174091091</v>
      </c>
      <c r="CH54">
        <f t="shared" si="103"/>
        <v>1.0770809628700081E-2</v>
      </c>
      <c r="CI54">
        <f t="shared" si="14"/>
        <v>47.632975924426241</v>
      </c>
      <c r="CJ54" s="11">
        <f t="shared" si="15"/>
        <v>1676265682.6655326</v>
      </c>
      <c r="CK54" s="18">
        <f t="shared" si="43"/>
        <v>0.33094158637981913</v>
      </c>
      <c r="CL54" s="18">
        <f t="shared" si="16"/>
        <v>66.188317275963826</v>
      </c>
      <c r="CM54">
        <f t="shared" si="104"/>
        <v>7400</v>
      </c>
      <c r="CN54" s="4">
        <f t="shared" si="44"/>
        <v>2399.5051021648574</v>
      </c>
      <c r="CO54" s="11"/>
      <c r="CP54" s="11"/>
      <c r="CQ54" s="11"/>
      <c r="CR54" s="11"/>
      <c r="CS54" s="11"/>
      <c r="CT54" s="11"/>
      <c r="CU54" s="11"/>
      <c r="CV54" s="13">
        <f t="shared" si="17"/>
        <v>3.5477348298436007</v>
      </c>
      <c r="CW54" s="14">
        <v>0.8</v>
      </c>
      <c r="CX54" s="14">
        <f t="shared" si="105"/>
        <v>0.72227875628549754</v>
      </c>
      <c r="CY54" s="14">
        <f t="shared" si="45"/>
        <v>-0.31649677176745677</v>
      </c>
      <c r="CZ54" s="14">
        <f t="shared" si="106"/>
        <v>8.8981584347303064E-2</v>
      </c>
      <c r="DA54" s="14">
        <f t="shared" si="107"/>
        <v>-7.8244595611128859E-3</v>
      </c>
      <c r="DB54" s="14">
        <f t="shared" si="46"/>
        <v>9.6661729560565179E-2</v>
      </c>
      <c r="DC54" s="14">
        <f t="shared" si="47"/>
        <v>0.6865089340934647</v>
      </c>
      <c r="DD54" s="14">
        <f t="shared" si="48"/>
        <v>0.84666841306921359</v>
      </c>
      <c r="DE54" s="14">
        <f t="shared" si="49"/>
        <v>4.6668413069213543E-2</v>
      </c>
      <c r="DF54" s="14">
        <v>0.85</v>
      </c>
      <c r="DG54" s="14">
        <f t="shared" si="50"/>
        <v>0.67979177062164486</v>
      </c>
      <c r="DH54" s="14">
        <f t="shared" si="51"/>
        <v>-0.29787931460466527</v>
      </c>
      <c r="DI54" s="14">
        <f t="shared" si="52"/>
        <v>7.8821057414912077E-2</v>
      </c>
      <c r="DJ54" s="14">
        <f t="shared" si="53"/>
        <v>-5.7784273407487591E-3</v>
      </c>
      <c r="DK54" s="14">
        <f t="shared" si="54"/>
        <v>8.2951862428598089E-2</v>
      </c>
      <c r="DL54" s="14">
        <f t="shared" si="108"/>
        <v>0.71663670823653025</v>
      </c>
      <c r="DM54" s="14">
        <f t="shared" si="109"/>
        <v>0.84616651978391566</v>
      </c>
      <c r="DN54" s="14">
        <f t="shared" si="110"/>
        <v>-3.8334802160843173E-3</v>
      </c>
      <c r="DO54" s="14">
        <f t="shared" si="111"/>
        <v>-1.0100378657059585</v>
      </c>
      <c r="DP54" s="14">
        <f t="shared" si="112"/>
        <v>0.846204617325505</v>
      </c>
      <c r="DQ54" s="14">
        <f t="shared" si="55"/>
        <v>0.85</v>
      </c>
      <c r="DR54" s="14">
        <f t="shared" si="56"/>
        <v>0.67979177062164486</v>
      </c>
      <c r="DS54" s="14">
        <f t="shared" si="57"/>
        <v>-0.29787931460466527</v>
      </c>
      <c r="DT54" s="14">
        <f t="shared" si="58"/>
        <v>7.8821057414912077E-2</v>
      </c>
      <c r="DU54" s="14">
        <f t="shared" si="59"/>
        <v>-5.7784273407487591E-3</v>
      </c>
      <c r="DV54" s="14">
        <f t="shared" si="60"/>
        <v>8.2951862428598089E-2</v>
      </c>
      <c r="DW54" s="14">
        <f t="shared" si="61"/>
        <v>0.71663670823653025</v>
      </c>
      <c r="DX54" s="14">
        <f t="shared" si="62"/>
        <v>0.84616651978391566</v>
      </c>
      <c r="DY54" s="14">
        <f t="shared" si="63"/>
        <v>-3.8334802160843173E-3</v>
      </c>
      <c r="DZ54" s="14">
        <f t="shared" si="64"/>
        <v>0.846204617325505</v>
      </c>
      <c r="EA54" s="14">
        <f t="shared" si="65"/>
        <v>0.68284076120342174</v>
      </c>
      <c r="EB54" s="14">
        <f t="shared" si="66"/>
        <v>-0.29921535788142517</v>
      </c>
      <c r="EC54" s="14">
        <f t="shared" si="67"/>
        <v>7.9529696801772409E-2</v>
      </c>
      <c r="ED54" s="14">
        <f t="shared" si="68"/>
        <v>-5.9091815289303703E-3</v>
      </c>
      <c r="EE54" s="14">
        <f t="shared" si="69"/>
        <v>8.3885698039681933E-2</v>
      </c>
      <c r="EF54" s="14">
        <f t="shared" si="70"/>
        <v>0.71449323113859575</v>
      </c>
      <c r="EG54" s="14">
        <f t="shared" si="71"/>
        <v>0.84615928388796657</v>
      </c>
      <c r="EH54" s="14">
        <f t="shared" si="72"/>
        <v>-4.5333437538430665E-5</v>
      </c>
      <c r="EI54" s="14">
        <f t="shared" si="73"/>
        <v>-0.99809350029505262</v>
      </c>
      <c r="EJ54" s="14">
        <f t="shared" si="74"/>
        <v>0.84615919729469125</v>
      </c>
      <c r="EN54">
        <f t="shared" si="18"/>
        <v>2366.3391315056815</v>
      </c>
      <c r="EX54">
        <f t="shared" si="113"/>
        <v>7.91538484844052</v>
      </c>
      <c r="EY54">
        <f t="shared" si="75"/>
        <v>0.11810904670475397</v>
      </c>
      <c r="EZ54">
        <f t="shared" si="114"/>
        <v>1.4002238032202474</v>
      </c>
      <c r="FA54">
        <f t="shared" si="115"/>
        <v>1.7559070970229344E-2</v>
      </c>
    </row>
    <row r="55" spans="3:157">
      <c r="C55" s="4">
        <f t="shared" si="76"/>
        <v>2399.5051021648574</v>
      </c>
      <c r="D55" s="4">
        <f>Sheet8!J55</f>
        <v>2465.4463056745212</v>
      </c>
      <c r="E55" s="4">
        <f t="shared" si="19"/>
        <v>2465.5981219651403</v>
      </c>
      <c r="F55" s="4">
        <f t="shared" si="20"/>
        <v>-0.15181629061908097</v>
      </c>
      <c r="G55" s="4">
        <f>Sheet9!D55</f>
        <v>2470.1045915158275</v>
      </c>
      <c r="H55" s="4">
        <f>Sheet9!F55</f>
        <v>4.7059171650039389</v>
      </c>
      <c r="I55" s="4">
        <f t="shared" si="21"/>
        <v>1.042815666773439</v>
      </c>
      <c r="J55" s="4">
        <f t="shared" si="22"/>
        <v>2465.5918887295675</v>
      </c>
      <c r="K55" s="4">
        <f t="shared" si="77"/>
        <v>2450.8918887295677</v>
      </c>
      <c r="L55" s="4">
        <f t="shared" si="23"/>
        <v>2432.4757039196893</v>
      </c>
      <c r="N55" s="4">
        <f t="shared" si="0"/>
        <v>2432.4757039196893</v>
      </c>
      <c r="R55">
        <f t="shared" si="24"/>
        <v>414.5562834287955</v>
      </c>
      <c r="T55">
        <f t="shared" si="25"/>
        <v>1.1809969443344372</v>
      </c>
      <c r="U55">
        <f t="shared" si="26"/>
        <v>6.1042990970242988E-3</v>
      </c>
      <c r="V55">
        <f t="shared" si="27"/>
        <v>118.09969443344373</v>
      </c>
      <c r="W55">
        <f t="shared" si="78"/>
        <v>663.12978424378662</v>
      </c>
      <c r="X55">
        <f t="shared" si="28"/>
        <v>-100.45007723440709</v>
      </c>
      <c r="Y55">
        <f t="shared" si="79"/>
        <v>0.76854437165712053</v>
      </c>
      <c r="Z55">
        <f t="shared" si="29"/>
        <v>48.33</v>
      </c>
      <c r="AA55">
        <f t="shared" si="30"/>
        <v>0.98416412027869771</v>
      </c>
      <c r="AB55">
        <f t="shared" si="31"/>
        <v>47.564651933069456</v>
      </c>
      <c r="AC55">
        <f t="shared" si="32"/>
        <v>56.173708591286115</v>
      </c>
      <c r="AD55">
        <f t="shared" si="1"/>
        <v>1.1809969443344372</v>
      </c>
      <c r="AE55">
        <f t="shared" si="33"/>
        <v>47.564651933069456</v>
      </c>
      <c r="AJ55">
        <f t="shared" si="116"/>
        <v>0.43013446189883869</v>
      </c>
      <c r="AK55">
        <f t="shared" si="117"/>
        <v>0.63903088823983023</v>
      </c>
      <c r="AL55">
        <f t="shared" si="34"/>
        <v>1.2479882423623812</v>
      </c>
      <c r="AM55">
        <f t="shared" si="2"/>
        <v>0</v>
      </c>
      <c r="AN55">
        <f t="shared" si="3"/>
        <v>1.2479882423623812</v>
      </c>
      <c r="AO55">
        <f t="shared" si="80"/>
        <v>1.2479882423623812</v>
      </c>
      <c r="AP55">
        <f t="shared" si="4"/>
        <v>0</v>
      </c>
      <c r="AQ55">
        <f t="shared" si="5"/>
        <v>30</v>
      </c>
      <c r="AR55">
        <f t="shared" si="81"/>
        <v>30</v>
      </c>
      <c r="AT55">
        <f t="shared" si="82"/>
        <v>3.6468901108241218</v>
      </c>
      <c r="AV55">
        <f t="shared" si="35"/>
        <v>0.84626463256414597</v>
      </c>
      <c r="AX55">
        <f t="shared" si="6"/>
        <v>0.35180045425037487</v>
      </c>
      <c r="AY55">
        <f t="shared" si="6"/>
        <v>-5.3290296470167579E-2</v>
      </c>
      <c r="AZ55">
        <f t="shared" si="83"/>
        <v>0.29851015778020729</v>
      </c>
      <c r="BA55">
        <f t="shared" si="36"/>
        <v>1.1785208813879131</v>
      </c>
      <c r="BB55">
        <f t="shared" si="84"/>
        <v>-0.17852088138791311</v>
      </c>
      <c r="BC55">
        <f t="shared" si="7"/>
        <v>0.9524146553322691</v>
      </c>
      <c r="BD55">
        <f t="shared" si="85"/>
        <v>0.9524146553322691</v>
      </c>
      <c r="BE55">
        <f t="shared" si="86"/>
        <v>0.76505196628478966</v>
      </c>
      <c r="BF55">
        <f t="shared" si="87"/>
        <v>-0.11588912295543931</v>
      </c>
      <c r="BG55">
        <f t="shared" si="8"/>
        <v>25.366233855138276</v>
      </c>
      <c r="BH55">
        <f t="shared" si="88"/>
        <v>5.8299756827889524E-3</v>
      </c>
      <c r="BI55">
        <f t="shared" si="89"/>
        <v>2.0661397710203698E-3</v>
      </c>
      <c r="BJ55">
        <f t="shared" si="90"/>
        <v>0.94282066752100535</v>
      </c>
      <c r="BK55">
        <f t="shared" si="91"/>
        <v>2.1914451413681357E-3</v>
      </c>
      <c r="BL55">
        <f t="shared" si="37"/>
        <v>3.13966518801674E-3</v>
      </c>
      <c r="BM55" t="e">
        <f t="shared" si="38"/>
        <v>#NUM!</v>
      </c>
      <c r="BN55" t="e">
        <f t="shared" si="92"/>
        <v>#NUM!</v>
      </c>
      <c r="BO55" t="e">
        <f t="shared" si="93"/>
        <v>#NUM!</v>
      </c>
      <c r="BP55" t="e">
        <f t="shared" si="94"/>
        <v>#NUM!</v>
      </c>
      <c r="BQ55" t="e">
        <f t="shared" si="95"/>
        <v>#NUM!</v>
      </c>
      <c r="BR55">
        <f t="shared" si="39"/>
        <v>-1.621392709127001E-5</v>
      </c>
      <c r="BS55">
        <f t="shared" si="96"/>
        <v>1.0897347341579382</v>
      </c>
      <c r="BT55">
        <f t="shared" si="97"/>
        <v>1.0008668729736447</v>
      </c>
      <c r="BU55">
        <f t="shared" si="98"/>
        <v>1.0887908907607871</v>
      </c>
      <c r="BV55">
        <f t="shared" si="40"/>
        <v>1</v>
      </c>
      <c r="BW55">
        <f t="shared" si="41"/>
        <v>1</v>
      </c>
      <c r="BX55">
        <f t="shared" si="42"/>
        <v>1</v>
      </c>
      <c r="BY55">
        <f t="shared" si="9"/>
        <v>16.733266156314805</v>
      </c>
      <c r="BZ55">
        <f t="shared" si="10"/>
        <v>-0.43354647974222915</v>
      </c>
      <c r="CA55">
        <f t="shared" si="11"/>
        <v>30724.319601552241</v>
      </c>
      <c r="CB55">
        <f t="shared" si="12"/>
        <v>1.2479882423623812</v>
      </c>
      <c r="CC55">
        <f t="shared" si="13"/>
        <v>3249.7182663578815</v>
      </c>
      <c r="CD55">
        <f t="shared" si="99"/>
        <v>1.6187778227438283E-4</v>
      </c>
      <c r="CE55">
        <f t="shared" si="100"/>
        <v>1.5525038130934357E-3</v>
      </c>
      <c r="CF55">
        <f t="shared" si="101"/>
        <v>-2.3769527901089194</v>
      </c>
      <c r="CG55">
        <f t="shared" si="102"/>
        <v>9.6572070592275718</v>
      </c>
      <c r="CH55">
        <f t="shared" si="103"/>
        <v>1.0722521202054389E-2</v>
      </c>
      <c r="CI55">
        <f t="shared" si="14"/>
        <v>47.564651933069456</v>
      </c>
      <c r="CJ55" s="11">
        <f t="shared" si="15"/>
        <v>1654753813.9324915</v>
      </c>
      <c r="CK55" s="18">
        <f t="shared" si="43"/>
        <v>0.33046509900141369</v>
      </c>
      <c r="CL55" s="18">
        <f t="shared" si="16"/>
        <v>66.093019800282732</v>
      </c>
      <c r="CM55">
        <f t="shared" si="104"/>
        <v>7600</v>
      </c>
      <c r="CN55" s="4">
        <f t="shared" si="44"/>
        <v>2465.5981219651403</v>
      </c>
      <c r="CO55" s="11"/>
      <c r="CP55" s="11"/>
      <c r="CQ55" s="11"/>
      <c r="CR55" s="11"/>
      <c r="CS55" s="11"/>
      <c r="CT55" s="11"/>
      <c r="CU55" s="11"/>
      <c r="CV55" s="13">
        <f t="shared" si="17"/>
        <v>3.6468901108241218</v>
      </c>
      <c r="CW55" s="14">
        <v>0.8</v>
      </c>
      <c r="CX55" s="14">
        <f t="shared" si="105"/>
        <v>0.74246565199802383</v>
      </c>
      <c r="CY55" s="14">
        <f t="shared" si="45"/>
        <v>-0.32534250794538122</v>
      </c>
      <c r="CZ55" s="14">
        <f t="shared" si="106"/>
        <v>9.4024966059512521E-2</v>
      </c>
      <c r="DA55" s="14">
        <f t="shared" si="107"/>
        <v>-8.9807369948057703E-3</v>
      </c>
      <c r="DB55" s="14">
        <f t="shared" si="46"/>
        <v>0.10372276500659129</v>
      </c>
      <c r="DC55" s="14">
        <f t="shared" si="47"/>
        <v>0.67202816226133011</v>
      </c>
      <c r="DD55" s="14">
        <f t="shared" si="48"/>
        <v>0.8473678142609804</v>
      </c>
      <c r="DE55" s="14">
        <f t="shared" si="49"/>
        <v>4.7367814260980357E-2</v>
      </c>
      <c r="DF55" s="14">
        <v>0.85</v>
      </c>
      <c r="DG55" s="14">
        <f t="shared" si="50"/>
        <v>0.69879120188049315</v>
      </c>
      <c r="DH55" s="14">
        <f t="shared" si="51"/>
        <v>-0.30620471336035882</v>
      </c>
      <c r="DI55" s="14">
        <f t="shared" si="52"/>
        <v>8.3288551249948842E-2</v>
      </c>
      <c r="DJ55" s="14">
        <f t="shared" si="53"/>
        <v>-6.632347676607901E-3</v>
      </c>
      <c r="DK55" s="14">
        <f t="shared" si="54"/>
        <v>8.8895101452139441E-2</v>
      </c>
      <c r="DL55" s="14">
        <f t="shared" si="108"/>
        <v>0.70323026631809304</v>
      </c>
      <c r="DM55" s="14">
        <f t="shared" si="109"/>
        <v>0.8462299114347599</v>
      </c>
      <c r="DN55" s="14">
        <f t="shared" si="110"/>
        <v>-3.7700885652400817E-3</v>
      </c>
      <c r="DO55" s="14">
        <f t="shared" si="111"/>
        <v>-1.0227580565244101</v>
      </c>
      <c r="DP55" s="14">
        <f t="shared" si="112"/>
        <v>0.84631380213415108</v>
      </c>
      <c r="DQ55" s="14">
        <f t="shared" si="55"/>
        <v>0.85</v>
      </c>
      <c r="DR55" s="14">
        <f t="shared" si="56"/>
        <v>0.69879120188049315</v>
      </c>
      <c r="DS55" s="14">
        <f t="shared" si="57"/>
        <v>-0.30620471336035882</v>
      </c>
      <c r="DT55" s="14">
        <f t="shared" si="58"/>
        <v>8.3288551249948842E-2</v>
      </c>
      <c r="DU55" s="14">
        <f t="shared" si="59"/>
        <v>-6.632347676607901E-3</v>
      </c>
      <c r="DV55" s="14">
        <f t="shared" si="60"/>
        <v>8.8895101452139441E-2</v>
      </c>
      <c r="DW55" s="14">
        <f t="shared" si="61"/>
        <v>0.70323026631809304</v>
      </c>
      <c r="DX55" s="14">
        <f t="shared" si="62"/>
        <v>0.8462299114347599</v>
      </c>
      <c r="DY55" s="14">
        <f t="shared" si="63"/>
        <v>-3.7700885652400817E-3</v>
      </c>
      <c r="DZ55" s="14">
        <f t="shared" si="64"/>
        <v>0.84631380213415108</v>
      </c>
      <c r="EA55" s="14">
        <f t="shared" si="65"/>
        <v>0.70183485144706081</v>
      </c>
      <c r="EB55" s="14">
        <f t="shared" si="66"/>
        <v>-0.30753841624698963</v>
      </c>
      <c r="EC55" s="14">
        <f t="shared" si="67"/>
        <v>8.4015673274618813E-2</v>
      </c>
      <c r="ED55" s="14">
        <f t="shared" si="68"/>
        <v>-6.7780504156049054E-3</v>
      </c>
      <c r="EE55" s="14">
        <f t="shared" si="69"/>
        <v>8.9875017077571381E-2</v>
      </c>
      <c r="EF55" s="14">
        <f t="shared" si="70"/>
        <v>0.70107211243890599</v>
      </c>
      <c r="EG55" s="14">
        <f t="shared" si="71"/>
        <v>0.84626417552128974</v>
      </c>
      <c r="EH55" s="14">
        <f t="shared" si="72"/>
        <v>-4.9626612861342068E-5</v>
      </c>
      <c r="EI55" s="14">
        <f t="shared" si="73"/>
        <v>-1.0092952380140219</v>
      </c>
      <c r="EJ55" s="14">
        <f t="shared" si="74"/>
        <v>0.84626463256414597</v>
      </c>
      <c r="EN55">
        <f t="shared" si="18"/>
        <v>2432.4757039196893</v>
      </c>
      <c r="EX55">
        <f t="shared" si="113"/>
        <v>8.1355614147302155</v>
      </c>
      <c r="EY55">
        <f t="shared" si="75"/>
        <v>0.12139440109359653</v>
      </c>
      <c r="EZ55">
        <f t="shared" si="114"/>
        <v>1.4172284825327115</v>
      </c>
      <c r="FA55">
        <f t="shared" si="115"/>
        <v>1.7772312860694896E-2</v>
      </c>
    </row>
    <row r="56" spans="3:157">
      <c r="C56" s="4">
        <f t="shared" si="76"/>
        <v>2465.5981219651403</v>
      </c>
      <c r="D56" s="4">
        <f>Sheet8!J56</f>
        <v>2531.4369595449807</v>
      </c>
      <c r="E56" s="4">
        <f t="shared" si="19"/>
        <v>2531.5961251648191</v>
      </c>
      <c r="F56" s="4">
        <f t="shared" si="20"/>
        <v>-0.15916561983840438</v>
      </c>
      <c r="G56" s="4">
        <f>Sheet9!D56</f>
        <v>2535.9885972588354</v>
      </c>
      <c r="H56" s="4">
        <f>Sheet9!F56</f>
        <v>4.5950480809906367</v>
      </c>
      <c r="I56" s="4">
        <f t="shared" si="21"/>
        <v>1.044506175515185</v>
      </c>
      <c r="J56" s="4">
        <f t="shared" si="22"/>
        <v>2531.5893431532058</v>
      </c>
      <c r="K56" s="4">
        <f t="shared" si="77"/>
        <v>2516.889343153206</v>
      </c>
      <c r="L56" s="4">
        <f t="shared" si="23"/>
        <v>2498.5175407550605</v>
      </c>
      <c r="N56" s="4">
        <f t="shared" si="0"/>
        <v>2498.5175407550605</v>
      </c>
      <c r="R56">
        <f t="shared" si="24"/>
        <v>426.88165277173823</v>
      </c>
      <c r="T56">
        <f t="shared" si="25"/>
        <v>1.1793053656872776</v>
      </c>
      <c r="U56">
        <f t="shared" si="26"/>
        <v>5.9454739281221006E-3</v>
      </c>
      <c r="V56">
        <f t="shared" si="27"/>
        <v>117.93053656872776</v>
      </c>
      <c r="W56">
        <f t="shared" si="78"/>
        <v>662.17996283340642</v>
      </c>
      <c r="X56">
        <f t="shared" si="28"/>
        <v>-105.16452549175159</v>
      </c>
      <c r="Y56">
        <f t="shared" si="79"/>
        <v>0.76731183472282627</v>
      </c>
      <c r="Z56">
        <f t="shared" si="29"/>
        <v>48.33</v>
      </c>
      <c r="AA56">
        <f t="shared" si="30"/>
        <v>0.98275447140606476</v>
      </c>
      <c r="AB56">
        <f t="shared" si="31"/>
        <v>47.49652360305511</v>
      </c>
      <c r="AC56">
        <f t="shared" si="32"/>
        <v>56.01290513657532</v>
      </c>
      <c r="AD56">
        <f t="shared" si="1"/>
        <v>1.1793053656872776</v>
      </c>
      <c r="AE56">
        <f t="shared" si="33"/>
        <v>47.49652360305511</v>
      </c>
      <c r="AJ56">
        <f t="shared" si="116"/>
        <v>0.42492270883098349</v>
      </c>
      <c r="AK56">
        <f t="shared" si="117"/>
        <v>0.63438307253881521</v>
      </c>
      <c r="AL56">
        <f t="shared" si="34"/>
        <v>1.2233523383507308</v>
      </c>
      <c r="AM56">
        <f t="shared" si="2"/>
        <v>0</v>
      </c>
      <c r="AN56">
        <f t="shared" si="3"/>
        <v>1.2233523383507308</v>
      </c>
      <c r="AO56">
        <f t="shared" si="80"/>
        <v>1.2233523383507308</v>
      </c>
      <c r="AP56">
        <f t="shared" si="4"/>
        <v>0</v>
      </c>
      <c r="AQ56">
        <f t="shared" si="5"/>
        <v>30</v>
      </c>
      <c r="AR56">
        <f t="shared" si="81"/>
        <v>30</v>
      </c>
      <c r="AT56">
        <f t="shared" si="82"/>
        <v>3.7459033594528641</v>
      </c>
      <c r="AV56">
        <f t="shared" si="35"/>
        <v>0.84662435298728833</v>
      </c>
      <c r="AX56">
        <f t="shared" si="6"/>
        <v>0.35129655952031158</v>
      </c>
      <c r="AY56">
        <f t="shared" si="6"/>
        <v>-5.5791383101896901E-2</v>
      </c>
      <c r="AZ56">
        <f t="shared" si="83"/>
        <v>0.29550517641841467</v>
      </c>
      <c r="BA56">
        <f t="shared" si="36"/>
        <v>1.1888000196074406</v>
      </c>
      <c r="BB56">
        <f t="shared" si="84"/>
        <v>-0.18880001960744064</v>
      </c>
      <c r="BC56">
        <f t="shared" si="7"/>
        <v>0.95479013999676365</v>
      </c>
      <c r="BD56">
        <f t="shared" si="85"/>
        <v>0.95479013999676365</v>
      </c>
      <c r="BE56">
        <f t="shared" si="86"/>
        <v>0.76368245196502094</v>
      </c>
      <c r="BF56">
        <f t="shared" si="87"/>
        <v>-0.12128470686976078</v>
      </c>
      <c r="BG56">
        <f t="shared" si="8"/>
        <v>25.348060922628054</v>
      </c>
      <c r="BH56">
        <f t="shared" si="88"/>
        <v>5.7169373219262548E-3</v>
      </c>
      <c r="BI56">
        <f t="shared" si="89"/>
        <v>2.0633104142526045E-3</v>
      </c>
      <c r="BJ56">
        <f t="shared" si="90"/>
        <v>0.94390537030046195</v>
      </c>
      <c r="BK56">
        <f t="shared" si="91"/>
        <v>2.1859293094135231E-3</v>
      </c>
      <c r="BL56">
        <f t="shared" si="37"/>
        <v>3.1261565544457395E-3</v>
      </c>
      <c r="BM56" t="e">
        <f t="shared" si="38"/>
        <v>#NUM!</v>
      </c>
      <c r="BN56" t="e">
        <f t="shared" si="92"/>
        <v>#NUM!</v>
      </c>
      <c r="BO56" t="e">
        <f t="shared" si="93"/>
        <v>#NUM!</v>
      </c>
      <c r="BP56" t="e">
        <f t="shared" si="94"/>
        <v>#NUM!</v>
      </c>
      <c r="BQ56" t="e">
        <f t="shared" si="95"/>
        <v>#NUM!</v>
      </c>
      <c r="BR56">
        <f t="shared" si="39"/>
        <v>-1.6868885802366314E-5</v>
      </c>
      <c r="BS56">
        <f t="shared" si="96"/>
        <v>1.0897805973387265</v>
      </c>
      <c r="BT56">
        <f t="shared" si="97"/>
        <v>1.0009019069276581</v>
      </c>
      <c r="BU56">
        <f t="shared" si="98"/>
        <v>1.0887986023364546</v>
      </c>
      <c r="BV56">
        <f t="shared" si="40"/>
        <v>1</v>
      </c>
      <c r="BW56">
        <f t="shared" si="41"/>
        <v>1</v>
      </c>
      <c r="BX56">
        <f t="shared" si="42"/>
        <v>1</v>
      </c>
      <c r="BY56">
        <f t="shared" si="9"/>
        <v>16.685365330928533</v>
      </c>
      <c r="BZ56">
        <f t="shared" si="10"/>
        <v>-0.46601929446599655</v>
      </c>
      <c r="CA56">
        <f t="shared" si="11"/>
        <v>30572.81850489042</v>
      </c>
      <c r="CB56">
        <f t="shared" si="12"/>
        <v>1.2233523383507308</v>
      </c>
      <c r="CC56">
        <f t="shared" si="13"/>
        <v>3298.8141814370247</v>
      </c>
      <c r="CD56">
        <f t="shared" si="99"/>
        <v>1.6187778227438283E-4</v>
      </c>
      <c r="CE56">
        <f t="shared" si="100"/>
        <v>1.5293980571534397E-3</v>
      </c>
      <c r="CF56">
        <f t="shared" si="101"/>
        <v>-2.3826694793894889</v>
      </c>
      <c r="CG56">
        <f t="shared" si="102"/>
        <v>9.6781577938013506</v>
      </c>
      <c r="CH56">
        <f t="shared" si="103"/>
        <v>1.0676148420929728E-2</v>
      </c>
      <c r="CI56">
        <f t="shared" si="14"/>
        <v>47.49652360305511</v>
      </c>
      <c r="CJ56" s="11">
        <f t="shared" si="15"/>
        <v>1633728883.9134114</v>
      </c>
      <c r="CK56" s="18">
        <f t="shared" si="43"/>
        <v>0.32999001599839511</v>
      </c>
      <c r="CL56" s="18">
        <f t="shared" si="16"/>
        <v>65.998003199679019</v>
      </c>
      <c r="CM56">
        <f t="shared" si="104"/>
        <v>7800</v>
      </c>
      <c r="CN56" s="4">
        <f t="shared" si="44"/>
        <v>2531.5961251648191</v>
      </c>
      <c r="CO56" s="11"/>
      <c r="CP56" s="11"/>
      <c r="CQ56" s="11"/>
      <c r="CR56" s="11"/>
      <c r="CS56" s="11"/>
      <c r="CT56" s="11"/>
      <c r="CU56" s="11"/>
      <c r="CV56" s="13">
        <f t="shared" si="17"/>
        <v>3.7459033594528641</v>
      </c>
      <c r="CW56" s="14">
        <v>0.8</v>
      </c>
      <c r="CX56" s="14">
        <f t="shared" si="105"/>
        <v>0.76262363152731893</v>
      </c>
      <c r="CY56" s="14">
        <f t="shared" si="45"/>
        <v>-0.33417557328318348</v>
      </c>
      <c r="CZ56" s="14">
        <f t="shared" si="106"/>
        <v>9.9199839280465024E-2</v>
      </c>
      <c r="DA56" s="14">
        <f t="shared" si="107"/>
        <v>-1.0267895405577822E-2</v>
      </c>
      <c r="DB56" s="14">
        <f t="shared" si="46"/>
        <v>0.11114434343069951</v>
      </c>
      <c r="DC56" s="14">
        <f t="shared" si="47"/>
        <v>0.65748728519387012</v>
      </c>
      <c r="DD56" s="14">
        <f t="shared" si="48"/>
        <v>0.84836815402976518</v>
      </c>
      <c r="DE56" s="14">
        <f t="shared" si="49"/>
        <v>4.8368154029765131E-2</v>
      </c>
      <c r="DF56" s="14">
        <v>0.85</v>
      </c>
      <c r="DG56" s="14">
        <f t="shared" si="50"/>
        <v>0.71776341790806486</v>
      </c>
      <c r="DH56" s="14">
        <f t="shared" si="51"/>
        <v>-0.31451818661946679</v>
      </c>
      <c r="DI56" s="14">
        <f t="shared" si="52"/>
        <v>8.7872521992384253E-2</v>
      </c>
      <c r="DJ56" s="14">
        <f t="shared" si="53"/>
        <v>-7.5829246838232077E-3</v>
      </c>
      <c r="DK56" s="14">
        <f t="shared" si="54"/>
        <v>9.5131744933396239E-2</v>
      </c>
      <c r="DL56" s="14">
        <f t="shared" si="108"/>
        <v>0.68973494169271754</v>
      </c>
      <c r="DM56" s="14">
        <f t="shared" si="109"/>
        <v>0.8465529486015031</v>
      </c>
      <c r="DN56" s="14">
        <f t="shared" si="110"/>
        <v>-3.4470513984968809E-3</v>
      </c>
      <c r="DO56" s="14">
        <f t="shared" si="111"/>
        <v>-1.0363041085652416</v>
      </c>
      <c r="DP56" s="14">
        <f t="shared" si="112"/>
        <v>0.84667370671407516</v>
      </c>
      <c r="DQ56" s="14">
        <f t="shared" si="55"/>
        <v>0.85</v>
      </c>
      <c r="DR56" s="14">
        <f t="shared" si="56"/>
        <v>0.71776341790806486</v>
      </c>
      <c r="DS56" s="14">
        <f t="shared" si="57"/>
        <v>-0.31451818661946679</v>
      </c>
      <c r="DT56" s="14">
        <f t="shared" si="58"/>
        <v>8.7872521992384253E-2</v>
      </c>
      <c r="DU56" s="14">
        <f t="shared" si="59"/>
        <v>-7.5829246838232077E-3</v>
      </c>
      <c r="DV56" s="14">
        <f t="shared" si="60"/>
        <v>9.5131744933396239E-2</v>
      </c>
      <c r="DW56" s="14">
        <f t="shared" si="61"/>
        <v>0.68973494169271754</v>
      </c>
      <c r="DX56" s="14">
        <f t="shared" si="62"/>
        <v>0.8465529486015031</v>
      </c>
      <c r="DY56" s="14">
        <f t="shared" si="63"/>
        <v>-3.4470513984968809E-3</v>
      </c>
      <c r="DZ56" s="14">
        <f t="shared" si="64"/>
        <v>0.84667370671407516</v>
      </c>
      <c r="EA56" s="14">
        <f t="shared" si="65"/>
        <v>0.72058326647420956</v>
      </c>
      <c r="EB56" s="14">
        <f t="shared" si="66"/>
        <v>-0.31575382169843225</v>
      </c>
      <c r="EC56" s="14">
        <f t="shared" si="67"/>
        <v>8.8564320807463529E-2</v>
      </c>
      <c r="ED56" s="14">
        <f t="shared" si="68"/>
        <v>-7.7330533392600681E-3</v>
      </c>
      <c r="EE56" s="14">
        <f t="shared" si="69"/>
        <v>9.6085138825054817E-2</v>
      </c>
      <c r="EF56" s="14">
        <f t="shared" si="70"/>
        <v>0.68772088355727323</v>
      </c>
      <c r="EG56" s="14">
        <f t="shared" si="71"/>
        <v>0.84662330901778138</v>
      </c>
      <c r="EH56" s="14">
        <f t="shared" si="72"/>
        <v>-5.0397696293780214E-5</v>
      </c>
      <c r="EI56" s="14">
        <f t="shared" si="73"/>
        <v>-1.0211527998977152</v>
      </c>
      <c r="EJ56" s="14">
        <f t="shared" si="74"/>
        <v>0.84662435298728833</v>
      </c>
      <c r="EN56">
        <f t="shared" si="18"/>
        <v>2498.5175407550605</v>
      </c>
      <c r="EX56">
        <f t="shared" si="113"/>
        <v>8.3528901517795848</v>
      </c>
      <c r="EY56">
        <f t="shared" si="75"/>
        <v>0.12463726173094208</v>
      </c>
      <c r="EZ56">
        <f t="shared" si="114"/>
        <v>1.4343467913045369</v>
      </c>
      <c r="FA56">
        <f t="shared" si="115"/>
        <v>1.7986979686043458E-2</v>
      </c>
    </row>
    <row r="57" spans="3:157">
      <c r="C57" s="4">
        <f t="shared" si="76"/>
        <v>2531.5961251648191</v>
      </c>
      <c r="D57" s="4">
        <f>Sheet8!J57</f>
        <v>2597.3335541266497</v>
      </c>
      <c r="E57" s="4">
        <f t="shared" si="19"/>
        <v>2597.4993911363886</v>
      </c>
      <c r="F57" s="4">
        <f t="shared" si="20"/>
        <v>-0.16583700973887971</v>
      </c>
      <c r="G57" s="4">
        <f>Sheet9!D57</f>
        <v>2601.7493193568625</v>
      </c>
      <c r="H57" s="4">
        <f>Sheet9!F57</f>
        <v>4.4555281015705077</v>
      </c>
      <c r="I57" s="4">
        <f t="shared" si="21"/>
        <v>1.0465604194013325</v>
      </c>
      <c r="J57" s="4">
        <f t="shared" si="22"/>
        <v>2597.4920132147868</v>
      </c>
      <c r="K57" s="4">
        <f t="shared" si="77"/>
        <v>2582.7920132147869</v>
      </c>
      <c r="L57" s="4">
        <f t="shared" si="23"/>
        <v>2564.4648396457342</v>
      </c>
      <c r="N57" s="4">
        <f t="shared" si="0"/>
        <v>2564.4648396457342</v>
      </c>
      <c r="R57">
        <f t="shared" si="24"/>
        <v>439.21988094408346</v>
      </c>
      <c r="T57">
        <f t="shared" si="25"/>
        <v>1.1776186262130641</v>
      </c>
      <c r="U57">
        <f t="shared" si="26"/>
        <v>5.7967313005092818E-3</v>
      </c>
      <c r="V57">
        <f t="shared" si="27"/>
        <v>117.76186262130641</v>
      </c>
      <c r="W57">
        <f t="shared" si="78"/>
        <v>661.23285861863553</v>
      </c>
      <c r="X57">
        <f t="shared" si="28"/>
        <v>-109.68568065472084</v>
      </c>
      <c r="Y57">
        <f t="shared" si="79"/>
        <v>0.76607801190559166</v>
      </c>
      <c r="Z57">
        <f t="shared" si="29"/>
        <v>48.33</v>
      </c>
      <c r="AA57">
        <f t="shared" si="30"/>
        <v>0.98134885517755344</v>
      </c>
      <c r="AB57">
        <f t="shared" si="31"/>
        <v>47.428590170731155</v>
      </c>
      <c r="AC57">
        <f t="shared" si="32"/>
        <v>55.852791200078862</v>
      </c>
      <c r="AD57">
        <f t="shared" si="1"/>
        <v>1.1776186262130641</v>
      </c>
      <c r="AE57">
        <f t="shared" si="33"/>
        <v>47.428590170731155</v>
      </c>
      <c r="AJ57">
        <f t="shared" si="116"/>
        <v>0.41988729977624628</v>
      </c>
      <c r="AK57">
        <f t="shared" si="117"/>
        <v>0.62986161326040335</v>
      </c>
      <c r="AL57">
        <f t="shared" si="34"/>
        <v>1.1997788064760546</v>
      </c>
      <c r="AM57">
        <f t="shared" si="2"/>
        <v>0</v>
      </c>
      <c r="AN57">
        <f t="shared" si="3"/>
        <v>1.1997788064760546</v>
      </c>
      <c r="AO57">
        <f t="shared" si="80"/>
        <v>1.1997788064760546</v>
      </c>
      <c r="AP57">
        <f t="shared" si="4"/>
        <v>0</v>
      </c>
      <c r="AQ57">
        <f t="shared" si="5"/>
        <v>30</v>
      </c>
      <c r="AR57">
        <f t="shared" si="81"/>
        <v>30</v>
      </c>
      <c r="AT57">
        <f t="shared" si="82"/>
        <v>3.8447748720325849</v>
      </c>
      <c r="AV57">
        <f t="shared" si="35"/>
        <v>0.84723091331528233</v>
      </c>
      <c r="AX57">
        <f t="shared" si="6"/>
        <v>0.35079410630391922</v>
      </c>
      <c r="AY57">
        <f t="shared" si="6"/>
        <v>-5.8189924801969724E-2</v>
      </c>
      <c r="AZ57">
        <f t="shared" si="83"/>
        <v>0.2926041815019495</v>
      </c>
      <c r="BA57">
        <f t="shared" si="36"/>
        <v>1.1988690814440122</v>
      </c>
      <c r="BB57">
        <f t="shared" si="84"/>
        <v>-0.19886908144401216</v>
      </c>
      <c r="BC57">
        <f t="shared" si="7"/>
        <v>0.95706062088124766</v>
      </c>
      <c r="BD57">
        <f t="shared" si="85"/>
        <v>0.95706062088124766</v>
      </c>
      <c r="BE57">
        <f t="shared" si="86"/>
        <v>0.76231734438422283</v>
      </c>
      <c r="BF57">
        <f t="shared" si="87"/>
        <v>-0.126453632338177</v>
      </c>
      <c r="BG57">
        <f t="shared" si="8"/>
        <v>25.329926995964595</v>
      </c>
      <c r="BH57">
        <f t="shared" si="88"/>
        <v>5.6087807367003698E-3</v>
      </c>
      <c r="BI57">
        <f t="shared" si="89"/>
        <v>2.0605894086253417E-3</v>
      </c>
      <c r="BJ57">
        <f t="shared" si="90"/>
        <v>0.9449441522264953</v>
      </c>
      <c r="BK57">
        <f t="shared" si="91"/>
        <v>2.1806467649650428E-3</v>
      </c>
      <c r="BL57">
        <f t="shared" si="37"/>
        <v>3.1130272412343445E-3</v>
      </c>
      <c r="BM57" t="e">
        <f t="shared" si="38"/>
        <v>#NUM!</v>
      </c>
      <c r="BN57" t="e">
        <f t="shared" si="92"/>
        <v>#NUM!</v>
      </c>
      <c r="BO57" t="e">
        <f t="shared" si="93"/>
        <v>#NUM!</v>
      </c>
      <c r="BP57" t="e">
        <f t="shared" si="94"/>
        <v>#NUM!</v>
      </c>
      <c r="BQ57" t="e">
        <f t="shared" si="95"/>
        <v>#NUM!</v>
      </c>
      <c r="BR57">
        <f t="shared" si="39"/>
        <v>-1.7487377974816634E-5</v>
      </c>
      <c r="BS57">
        <f t="shared" si="96"/>
        <v>1.0898239088061061</v>
      </c>
      <c r="BT57">
        <f t="shared" si="97"/>
        <v>1.0009349914705763</v>
      </c>
      <c r="BU57">
        <f t="shared" si="98"/>
        <v>1.0888058845909003</v>
      </c>
      <c r="BV57">
        <f t="shared" si="40"/>
        <v>1</v>
      </c>
      <c r="BW57">
        <f t="shared" si="41"/>
        <v>1</v>
      </c>
      <c r="BX57">
        <f t="shared" si="42"/>
        <v>1</v>
      </c>
      <c r="BY57">
        <f t="shared" si="9"/>
        <v>16.637669902196482</v>
      </c>
      <c r="BZ57">
        <f t="shared" si="10"/>
        <v>-0.49852871219503991</v>
      </c>
      <c r="CA57">
        <f t="shared" si="11"/>
        <v>30421.635577505116</v>
      </c>
      <c r="CB57">
        <f t="shared" si="12"/>
        <v>1.1997788064760546</v>
      </c>
      <c r="CC57">
        <f t="shared" si="13"/>
        <v>3346.9968585503771</v>
      </c>
      <c r="CD57">
        <f t="shared" si="99"/>
        <v>1.6187778227438283E-4</v>
      </c>
      <c r="CE57">
        <f t="shared" si="100"/>
        <v>1.5073811578613595E-3</v>
      </c>
      <c r="CF57">
        <f t="shared" si="101"/>
        <v>-2.3881960419765673</v>
      </c>
      <c r="CG57">
        <f t="shared" si="102"/>
        <v>9.6984174237312182</v>
      </c>
      <c r="CH57">
        <f t="shared" si="103"/>
        <v>1.0631590862563555E-2</v>
      </c>
      <c r="CI57">
        <f t="shared" si="14"/>
        <v>47.428590170731155</v>
      </c>
      <c r="CJ57" s="11">
        <f t="shared" si="15"/>
        <v>1613167303.8509645</v>
      </c>
      <c r="CK57" s="18">
        <f t="shared" si="43"/>
        <v>0.32951632985784651</v>
      </c>
      <c r="CL57" s="18">
        <f t="shared" si="16"/>
        <v>65.903265971569297</v>
      </c>
      <c r="CM57">
        <f t="shared" si="104"/>
        <v>8000</v>
      </c>
      <c r="CN57" s="4">
        <f t="shared" si="44"/>
        <v>2597.4993911363886</v>
      </c>
      <c r="CO57" s="11"/>
      <c r="CP57" s="11"/>
      <c r="CQ57" s="11"/>
      <c r="CR57" s="11"/>
      <c r="CS57" s="11"/>
      <c r="CT57" s="11"/>
      <c r="CU57" s="11"/>
      <c r="CV57" s="13">
        <f t="shared" si="17"/>
        <v>3.8447748720325849</v>
      </c>
      <c r="CW57" s="14">
        <v>0.8</v>
      </c>
      <c r="CX57" s="14">
        <f t="shared" si="105"/>
        <v>0.78275275519727905</v>
      </c>
      <c r="CY57" s="14">
        <f t="shared" si="45"/>
        <v>-0.34299599421431226</v>
      </c>
      <c r="CZ57" s="14">
        <f t="shared" si="106"/>
        <v>0.10450562359149243</v>
      </c>
      <c r="DA57" s="14">
        <f t="shared" si="107"/>
        <v>-1.1696425727478695E-2</v>
      </c>
      <c r="DB57" s="14">
        <f t="shared" si="46"/>
        <v>0.11893922527826956</v>
      </c>
      <c r="DC57" s="14">
        <f t="shared" si="47"/>
        <v>0.64290516598269187</v>
      </c>
      <c r="DD57" s="14">
        <f t="shared" si="48"/>
        <v>0.8496726974740374</v>
      </c>
      <c r="DE57" s="14">
        <f t="shared" si="49"/>
        <v>4.9672697474037353E-2</v>
      </c>
      <c r="DF57" s="14">
        <v>0.85</v>
      </c>
      <c r="DG57" s="14">
        <f t="shared" si="50"/>
        <v>0.73670847547979212</v>
      </c>
      <c r="DH57" s="14">
        <f t="shared" si="51"/>
        <v>-0.32281975926052925</v>
      </c>
      <c r="DI57" s="14">
        <f t="shared" si="52"/>
        <v>9.2572455499730338E-2</v>
      </c>
      <c r="DJ57" s="14">
        <f t="shared" si="53"/>
        <v>-8.6379060029402321E-3</v>
      </c>
      <c r="DK57" s="14">
        <f t="shared" si="54"/>
        <v>0.10167175920249984</v>
      </c>
      <c r="DL57" s="14">
        <f t="shared" si="108"/>
        <v>0.67616706802471005</v>
      </c>
      <c r="DM57" s="14">
        <f t="shared" si="109"/>
        <v>0.84713769756300994</v>
      </c>
      <c r="DN57" s="14">
        <f t="shared" si="110"/>
        <v>-2.8623024369900385E-3</v>
      </c>
      <c r="DO57" s="14">
        <f t="shared" si="111"/>
        <v>-1.0506999982205492</v>
      </c>
      <c r="DP57" s="14">
        <f t="shared" si="112"/>
        <v>0.84727581379857464</v>
      </c>
      <c r="DQ57" s="14">
        <f t="shared" si="55"/>
        <v>0.85</v>
      </c>
      <c r="DR57" s="14">
        <f t="shared" si="56"/>
        <v>0.73670847547979212</v>
      </c>
      <c r="DS57" s="14">
        <f t="shared" si="57"/>
        <v>-0.32281975926052925</v>
      </c>
      <c r="DT57" s="14">
        <f t="shared" si="58"/>
        <v>9.2572455499730338E-2</v>
      </c>
      <c r="DU57" s="14">
        <f t="shared" si="59"/>
        <v>-8.6379060029402321E-3</v>
      </c>
      <c r="DV57" s="14">
        <f t="shared" si="60"/>
        <v>0.10167175920249984</v>
      </c>
      <c r="DW57" s="14">
        <f t="shared" si="61"/>
        <v>0.67616706802471005</v>
      </c>
      <c r="DX57" s="14">
        <f t="shared" si="62"/>
        <v>0.84713769756300994</v>
      </c>
      <c r="DY57" s="14">
        <f t="shared" si="63"/>
        <v>-2.8623024369900385E-3</v>
      </c>
      <c r="DZ57" s="14">
        <f t="shared" si="64"/>
        <v>0.84727581379857464</v>
      </c>
      <c r="EA57" s="14">
        <f t="shared" si="65"/>
        <v>0.73907716231197906</v>
      </c>
      <c r="EB57" s="14">
        <f t="shared" si="66"/>
        <v>-0.32385769887759713</v>
      </c>
      <c r="EC57" s="14">
        <f t="shared" si="67"/>
        <v>9.3168695867942186E-2</v>
      </c>
      <c r="ED57" s="14">
        <f t="shared" si="68"/>
        <v>-8.7776660910298555E-3</v>
      </c>
      <c r="EE57" s="14">
        <f t="shared" si="69"/>
        <v>0.10251197198904974</v>
      </c>
      <c r="EF57" s="14">
        <f t="shared" si="70"/>
        <v>0.67446501523286928</v>
      </c>
      <c r="EG57" s="14">
        <f t="shared" si="71"/>
        <v>0.84722940183052076</v>
      </c>
      <c r="EH57" s="14">
        <f t="shared" si="72"/>
        <v>-4.6411968053883257E-5</v>
      </c>
      <c r="EI57" s="14">
        <f t="shared" si="73"/>
        <v>-1.0336629953792571</v>
      </c>
      <c r="EJ57" s="14">
        <f t="shared" si="74"/>
        <v>0.84723091331528233</v>
      </c>
      <c r="EN57">
        <f t="shared" si="18"/>
        <v>2564.4648396457342</v>
      </c>
      <c r="EX57">
        <f t="shared" si="113"/>
        <v>8.567268541618132</v>
      </c>
      <c r="EY57">
        <f t="shared" si="75"/>
        <v>0.12783609889966416</v>
      </c>
      <c r="EZ57">
        <f t="shared" si="114"/>
        <v>1.4515619632826531</v>
      </c>
      <c r="FA57">
        <f t="shared" si="115"/>
        <v>1.8202861194294678E-2</v>
      </c>
    </row>
    <row r="58" spans="3:157">
      <c r="C58" s="4"/>
      <c r="D58" s="4"/>
      <c r="E58" s="4"/>
      <c r="F58" s="4"/>
      <c r="G58" s="4"/>
      <c r="H58" s="4"/>
      <c r="I58" s="4"/>
      <c r="J58" s="4"/>
      <c r="K58" s="4"/>
      <c r="L58" s="4"/>
      <c r="N58" s="4"/>
      <c r="CJ58" s="11"/>
      <c r="CK58" s="18"/>
      <c r="CL58" s="18"/>
      <c r="CN58" s="4"/>
      <c r="CO58" s="11"/>
      <c r="CP58" s="11"/>
      <c r="CQ58" s="11"/>
      <c r="CR58" s="11"/>
      <c r="CS58" s="11"/>
      <c r="CT58" s="11"/>
      <c r="CU58" s="11"/>
      <c r="CV58" s="13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</row>
    <row r="59" spans="3:157">
      <c r="C59" s="4"/>
      <c r="D59" s="4"/>
      <c r="E59" s="4"/>
      <c r="F59" s="4"/>
      <c r="G59" s="4"/>
      <c r="H59" s="4"/>
      <c r="I59" s="4"/>
      <c r="J59" s="4"/>
      <c r="K59" s="4"/>
      <c r="L59" s="4"/>
      <c r="N59" s="4"/>
      <c r="CJ59" s="11"/>
      <c r="CK59" s="18"/>
      <c r="CL59" s="18"/>
      <c r="CN59" s="4"/>
      <c r="CO59" s="11"/>
      <c r="CP59" s="11"/>
      <c r="CQ59" s="11"/>
      <c r="CR59" s="11"/>
      <c r="CS59" s="11"/>
      <c r="CT59" s="11"/>
      <c r="CU59" s="11"/>
      <c r="CV59" s="13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</row>
    <row r="60" spans="3:157">
      <c r="C60" s="4"/>
      <c r="D60" s="4"/>
      <c r="E60" s="4"/>
      <c r="F60" s="4"/>
      <c r="G60" s="4"/>
      <c r="H60" s="4"/>
      <c r="I60" s="4"/>
      <c r="J60" s="4"/>
      <c r="K60" s="4"/>
      <c r="L60" s="4"/>
      <c r="N60" s="4"/>
      <c r="CJ60" s="11"/>
      <c r="CK60" s="18"/>
      <c r="CL60" s="18"/>
      <c r="CN60" s="4"/>
      <c r="CO60" s="11"/>
      <c r="CP60" s="11"/>
      <c r="CQ60" s="11"/>
      <c r="CR60" s="11"/>
      <c r="CS60" s="11"/>
      <c r="CT60" s="11"/>
      <c r="CU60" s="11"/>
      <c r="CV60" s="13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</row>
    <row r="61" spans="3:157">
      <c r="C61" s="4"/>
      <c r="D61" s="4"/>
      <c r="E61" s="4"/>
      <c r="F61" s="4"/>
      <c r="G61" s="4"/>
      <c r="H61" s="4"/>
      <c r="I61" s="4"/>
      <c r="J61" s="4"/>
      <c r="K61" s="4"/>
      <c r="L61" s="4"/>
      <c r="N61" s="4"/>
      <c r="CJ61" s="11"/>
      <c r="CK61" s="18"/>
      <c r="CL61" s="18"/>
      <c r="CN61" s="4"/>
      <c r="CO61" s="11"/>
      <c r="CP61" s="11"/>
      <c r="CQ61" s="11"/>
      <c r="CR61" s="11"/>
      <c r="CS61" s="11"/>
      <c r="CT61" s="11"/>
      <c r="CU61" s="11"/>
      <c r="CV61" s="13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</row>
    <row r="62" spans="3:157">
      <c r="C62" s="4"/>
      <c r="D62" s="4"/>
      <c r="E62" s="4"/>
      <c r="F62" s="4"/>
      <c r="G62" s="4"/>
      <c r="H62" s="4"/>
      <c r="I62" s="4"/>
      <c r="J62" s="4"/>
      <c r="K62" s="4"/>
      <c r="L62" s="4"/>
      <c r="N62" s="4"/>
      <c r="CJ62" s="11"/>
      <c r="CK62" s="18"/>
      <c r="CL62" s="18"/>
      <c r="CN62" s="4"/>
      <c r="CO62" s="11"/>
      <c r="CP62" s="11"/>
      <c r="CQ62" s="11"/>
      <c r="CR62" s="11"/>
      <c r="CS62" s="11"/>
      <c r="CT62" s="11"/>
      <c r="CU62" s="11"/>
      <c r="CV62" s="13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</row>
    <row r="63" spans="3:157">
      <c r="C63" s="4"/>
      <c r="D63" s="4"/>
      <c r="E63" s="4"/>
      <c r="F63" s="4"/>
      <c r="G63" s="4"/>
      <c r="H63" s="4"/>
      <c r="I63" s="4"/>
      <c r="J63" s="4"/>
      <c r="K63" s="4"/>
      <c r="L63" s="4"/>
      <c r="N63" s="4"/>
      <c r="CJ63" s="11"/>
      <c r="CK63" s="18"/>
      <c r="CL63" s="18"/>
      <c r="CN63" s="4"/>
      <c r="CO63" s="11"/>
      <c r="CP63" s="11"/>
      <c r="CQ63" s="11"/>
      <c r="CR63" s="11"/>
      <c r="CS63" s="11"/>
      <c r="CT63" s="11"/>
      <c r="CU63" s="11"/>
      <c r="CV63" s="13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</row>
    <row r="64" spans="3:157">
      <c r="C64" s="4"/>
      <c r="D64" s="4"/>
      <c r="E64" s="4"/>
      <c r="F64" s="4"/>
      <c r="G64" s="4"/>
      <c r="H64" s="4"/>
      <c r="I64" s="4"/>
      <c r="J64" s="4"/>
      <c r="K64" s="4"/>
      <c r="L64" s="4"/>
      <c r="N64" s="4"/>
      <c r="CJ64" s="11"/>
      <c r="CK64" s="18"/>
      <c r="CL64" s="18"/>
      <c r="CN64" s="4"/>
      <c r="CO64" s="11"/>
      <c r="CP64" s="11"/>
      <c r="CQ64" s="11"/>
      <c r="CR64" s="11"/>
      <c r="CS64" s="11"/>
      <c r="CT64" s="11"/>
      <c r="CU64" s="11"/>
      <c r="CV64" s="13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</row>
    <row r="65" spans="3:140">
      <c r="C65" s="4"/>
      <c r="D65" s="4"/>
      <c r="E65" s="4"/>
      <c r="F65" s="4"/>
      <c r="G65" s="4"/>
      <c r="H65" s="4"/>
      <c r="I65" s="4"/>
      <c r="J65" s="4"/>
      <c r="K65" s="4"/>
      <c r="L65" s="4"/>
      <c r="N65" s="4"/>
      <c r="CJ65" s="11"/>
      <c r="CK65" s="18"/>
      <c r="CL65" s="18"/>
      <c r="CN65" s="4"/>
      <c r="CO65" s="11"/>
      <c r="CP65" s="11"/>
      <c r="CQ65" s="11"/>
      <c r="CR65" s="11"/>
      <c r="CS65" s="11"/>
      <c r="CT65" s="11"/>
      <c r="CU65" s="11"/>
      <c r="CV65" s="13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</row>
    <row r="66" spans="3:140">
      <c r="C66" s="4"/>
      <c r="D66" s="4"/>
      <c r="E66" s="4"/>
      <c r="F66" s="4"/>
      <c r="G66" s="4"/>
      <c r="H66" s="4"/>
      <c r="I66" s="4"/>
      <c r="J66" s="4"/>
      <c r="K66" s="4"/>
      <c r="L66" s="4"/>
      <c r="N66" s="4"/>
      <c r="CJ66" s="11"/>
      <c r="CK66" s="18"/>
      <c r="CL66" s="18"/>
      <c r="CN66" s="4"/>
      <c r="CO66" s="11"/>
      <c r="CP66" s="11"/>
      <c r="CQ66" s="11"/>
      <c r="CR66" s="11"/>
      <c r="CS66" s="11"/>
      <c r="CT66" s="11"/>
      <c r="CU66" s="11"/>
      <c r="CV66" s="13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</row>
    <row r="67" spans="3:140">
      <c r="C67" s="4"/>
      <c r="D67" s="4"/>
      <c r="E67" s="4"/>
      <c r="F67" s="4"/>
      <c r="G67" s="4"/>
      <c r="H67" s="4"/>
      <c r="I67" s="4"/>
      <c r="J67" s="4"/>
      <c r="K67" s="4"/>
      <c r="L67" s="4"/>
      <c r="N67" s="4"/>
      <c r="CJ67" s="11"/>
      <c r="CK67" s="18"/>
      <c r="CL67" s="18"/>
      <c r="CN67" s="4"/>
      <c r="CO67" s="11"/>
      <c r="CP67" s="11"/>
      <c r="CQ67" s="11"/>
      <c r="CR67" s="11"/>
      <c r="CS67" s="11"/>
      <c r="CT67" s="11"/>
      <c r="CU67" s="11"/>
      <c r="CV67" s="13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</row>
    <row r="68" spans="3:140">
      <c r="C68" s="4"/>
      <c r="D68" s="4"/>
      <c r="E68" s="4"/>
      <c r="F68" s="4"/>
      <c r="G68" s="4"/>
      <c r="H68" s="4"/>
      <c r="I68" s="4"/>
      <c r="J68" s="4"/>
      <c r="K68" s="4"/>
      <c r="L68" s="4"/>
      <c r="N68" s="4"/>
      <c r="CJ68" s="11"/>
      <c r="CK68" s="18"/>
      <c r="CL68" s="18"/>
      <c r="CN68" s="4"/>
      <c r="CO68" s="11"/>
      <c r="CP68" s="11"/>
      <c r="CQ68" s="11"/>
      <c r="CR68" s="11"/>
      <c r="CS68" s="11"/>
      <c r="CT68" s="11"/>
      <c r="CU68" s="11"/>
      <c r="CV68" s="13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</row>
  </sheetData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{E7852B9F-DA19-4CAD-B659-190D4C338616}</x14:id>
        </ext>
      </extLst>
    </cfRule>
  </conditionalFormatting>
  <conditionalFormatting sqref="J18:J5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{BDF190AD-7D3C-49E8-A229-96352FBDB8EE}</x14:id>
        </ext>
      </extLst>
    </cfRule>
  </conditionalFormatting>
  <conditionalFormatting sqref="J18:J6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{6D9A9C20-231C-44E5-8F6E-49D7D78D6260}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52B9F-DA19-4CAD-B659-190D4C3386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BDF190AD-7D3C-49E8-A229-96352FBDB8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J18:J57</xm:sqref>
        </x14:conditionalFormatting>
        <x14:conditionalFormatting xmlns:xm="http://schemas.microsoft.com/office/excel/2006/main">
          <x14:cfRule type="dataBar" id="{6D9A9C20-231C-44E5-8F6E-49D7D78D6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J18:J68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20ED-A988-402C-A497-0F3CA7FE9909}">
  <dimension ref="C4:I14"/>
  <sheetViews>
    <sheetView tabSelected="1" workbookViewId="0">
      <selection activeCell="F10" sqref="F10"/>
    </sheetView>
  </sheetViews>
  <sheetFormatPr defaultRowHeight="14.4"/>
  <cols>
    <col min="3" max="3" width="10.109375" customWidth="1"/>
    <col min="4" max="4" width="13.33203125" customWidth="1"/>
    <col min="5" max="5" width="12.44140625" customWidth="1"/>
    <col min="6" max="6" width="12.77734375" customWidth="1"/>
    <col min="7" max="7" width="7.77734375" customWidth="1"/>
    <col min="8" max="8" width="12.77734375" customWidth="1"/>
  </cols>
  <sheetData>
    <row r="4" spans="3:9">
      <c r="H4" t="s">
        <v>194</v>
      </c>
    </row>
    <row r="8" spans="3:9" ht="15" thickBot="1">
      <c r="C8" s="35" t="s">
        <v>195</v>
      </c>
      <c r="D8" s="36" t="s">
        <v>187</v>
      </c>
      <c r="E8" s="36" t="s">
        <v>196</v>
      </c>
      <c r="F8" s="36" t="s">
        <v>197</v>
      </c>
    </row>
    <row r="9" spans="3:9" ht="29.4" thickBot="1">
      <c r="C9" s="40" t="s">
        <v>186</v>
      </c>
      <c r="D9" s="41" t="s">
        <v>188</v>
      </c>
      <c r="E9" s="41" t="s">
        <v>189</v>
      </c>
      <c r="F9" s="42" t="s">
        <v>190</v>
      </c>
      <c r="H9" s="43" t="s">
        <v>191</v>
      </c>
      <c r="I9" s="44"/>
    </row>
    <row r="10" spans="3:9">
      <c r="C10" s="33">
        <v>100</v>
      </c>
      <c r="D10" s="32"/>
      <c r="E10" s="32">
        <v>1406.65</v>
      </c>
      <c r="F10" s="34">
        <v>2582.79</v>
      </c>
      <c r="H10" s="45" t="s">
        <v>192</v>
      </c>
      <c r="I10" s="45" t="s">
        <v>193</v>
      </c>
    </row>
    <row r="11" spans="3:9">
      <c r="C11" s="33">
        <v>300</v>
      </c>
      <c r="D11" s="32"/>
      <c r="E11" s="32">
        <v>1868.8</v>
      </c>
      <c r="F11" s="34">
        <v>2819.45</v>
      </c>
      <c r="H11" s="46">
        <v>0</v>
      </c>
      <c r="I11" s="46">
        <v>5651</v>
      </c>
    </row>
    <row r="12" spans="3:9">
      <c r="C12" s="33">
        <v>500</v>
      </c>
      <c r="D12" s="32"/>
      <c r="E12" s="32">
        <v>2065.2399999999998</v>
      </c>
      <c r="F12" s="34">
        <v>2921.5</v>
      </c>
      <c r="H12" s="46">
        <v>1012.724</v>
      </c>
      <c r="I12" s="46">
        <v>0</v>
      </c>
    </row>
    <row r="13" spans="3:9">
      <c r="C13" s="33">
        <v>700</v>
      </c>
      <c r="D13" s="32"/>
      <c r="E13" s="32">
        <v>2197.2399999999998</v>
      </c>
      <c r="F13" s="34">
        <v>2990.68</v>
      </c>
    </row>
    <row r="14" spans="3:9">
      <c r="C14" s="37">
        <v>900</v>
      </c>
      <c r="D14" s="38"/>
      <c r="E14" s="38">
        <v>2305.3200000000002</v>
      </c>
      <c r="F14" s="39">
        <v>3047.87</v>
      </c>
    </row>
  </sheetData>
  <conditionalFormatting sqref="D8:D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{0406C02D-3A7F-4505-9966-67612615937E}</x14:id>
        </ext>
      </extLst>
    </cfRule>
  </conditionalFormatting>
  <conditionalFormatting sqref="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{4674B63D-F5E4-4F3E-8345-31D953602297}</x14:id>
        </ext>
      </extLst>
    </cfRule>
  </conditionalFormatting>
  <conditionalFormatting sqref="F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{1CF76726-E18F-4977-B3D9-4D65139A2B27}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06C02D-3A7F-4505-9966-6761261593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D8:D14</xm:sqref>
        </x14:conditionalFormatting>
        <x14:conditionalFormatting xmlns:xm="http://schemas.microsoft.com/office/excel/2006/main">
          <x14:cfRule type="dataBar" id="{4674B63D-F5E4-4F3E-8345-31D953602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dataBar" id="{1CF76726-E18F-4977-B3D9-4D65139A2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Noushad Ahmed Khan Mahi</dc:creator>
  <cp:lastModifiedBy>MAHI NOUSHAD</cp:lastModifiedBy>
  <dcterms:created xsi:type="dcterms:W3CDTF">2025-03-09T17:05:00Z</dcterms:created>
  <dcterms:modified xsi:type="dcterms:W3CDTF">2025-09-04T19:17:13Z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70762FC027BA445096ACB90981F4F22E_12</vt:lpwstr>
  </property>
  <property fmtid="{D5CDD505-2E9C-101B-9397-08002B2CF9AE}" pid="3" name="KSOProductBuildVer">
    <vt:lpwstr>1033-12.2.0.21546</vt:lpwstr>
  </property>
</Properties>
</file>